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workbookProtection workbookAlgorithmName="SHA-512" workbookHashValue="c8M6OpJWdTOJqradwz3iDJr5Pey4k306QVHFUwjRNMBXBzhg4dG/43TM7PCBb4q5xlSgU9uS6CrQ4fQI6AasSQ==" workbookSaltValue="h4jJIRfktKYHI9Ckrnv0cQ==" workbookSpinCount="100000" lockStructure="1"/>
  <bookViews>
    <workbookView xWindow="-105" yWindow="-105" windowWidth="23250" windowHeight="14010"/>
  </bookViews>
  <sheets>
    <sheet name="基本情報登録" sheetId="1" r:id="rId1"/>
    <sheet name="様式Ⅲ－1(男子)" sheetId="2" r:id="rId2"/>
    <sheet name="様式Ⅱ(男子4×100mR)" sheetId="11" state="hidden" r:id="rId3"/>
    <sheet name="様式Ⅱ(男子4×400mR)" sheetId="13" state="hidden" r:id="rId4"/>
    <sheet name="様式Ⅲ－2　チームエントリー（男子）" sheetId="22" r:id="rId5"/>
    <sheet name="様式Ⅲ－2　チームエントリー（男子B）※該当校のみ " sheetId="24" state="hidden" r:id="rId6"/>
    <sheet name="学連混成申込書（男子）" sheetId="27" state="hidden" r:id="rId7"/>
    <sheet name="様式Ⅲ－1(女子)" sheetId="19" r:id="rId8"/>
    <sheet name="様式Ⅱ(女子4×100mR)" sheetId="16" state="hidden" r:id="rId9"/>
    <sheet name="様式Ⅱ(女子4×400mR)" sheetId="17" state="hidden" r:id="rId10"/>
    <sheet name="様式Ⅲ　明細書" sheetId="18" state="hidden" r:id="rId11"/>
    <sheet name="様式Ⅳ　チームエントリー" sheetId="21" state="hidden" r:id="rId12"/>
    <sheet name="様式Ⅲ－2　チームエントリー（女子）" sheetId="23" r:id="rId13"/>
    <sheet name="学連混成申込書（女子）" sheetId="28" r:id="rId14"/>
    <sheet name="MAT(男子)" sheetId="4" state="hidden" r:id="rId15"/>
    <sheet name="MAT(女子)" sheetId="10" state="hidden" r:id="rId16"/>
    <sheet name="MAT(リレー&amp;所属)" sheetId="12" state="hidden" r:id="rId17"/>
    <sheet name="様式Ⅲ－2　チームエントリー（女子B）" sheetId="25" state="hidden" r:id="rId18"/>
    <sheet name="様式Ⅲ－2　チームエントリー（女子C） " sheetId="26" state="hidden" r:id="rId19"/>
    <sheet name="加盟校情報&amp;大会設定" sheetId="5" state="hidden" r:id="rId20"/>
    <sheet name="男子登録情報" sheetId="3" state="hidden" r:id="rId21"/>
    <sheet name="女子登録情報" sheetId="8" state="hidden" r:id="rId22"/>
  </sheets>
  <externalReferences>
    <externalReference r:id="rId23"/>
  </externalReferences>
  <definedNames>
    <definedName name="_xlnm._FilterDatabase" localSheetId="19" hidden="1">'加盟校情報&amp;大会設定'!$G$4:$J$5</definedName>
    <definedName name="_xlnm._FilterDatabase" localSheetId="7" hidden="1">'様式Ⅲ－1(女子)'!$K$14:$K$16</definedName>
    <definedName name="_xlnm._FilterDatabase" localSheetId="1" hidden="1">'様式Ⅲ－1(男子)'!$K$14:$K$16</definedName>
    <definedName name="_xlnm.Print_Area" localSheetId="13">'学連混成申込書（女子）'!$B$2:$F$19</definedName>
    <definedName name="_xlnm.Print_Area" localSheetId="6">'学連混成申込書（男子）'!$B$2:$F$19</definedName>
    <definedName name="_xlnm.Print_Area" localSheetId="0">基本情報登録!$A$1:$J$54</definedName>
    <definedName name="_xlnm.Print_Area" localSheetId="8">'様式Ⅱ(女子4×100mR)'!$A$1:$J$584</definedName>
    <definedName name="_xlnm.Print_Area" localSheetId="9">'様式Ⅱ(女子4×400mR)'!$A$1:$J$584</definedName>
    <definedName name="_xlnm.Print_Area" localSheetId="2">'様式Ⅱ(男子4×100mR)'!$A$1:$J$584</definedName>
    <definedName name="_xlnm.Print_Area" localSheetId="3">'様式Ⅱ(男子4×400mR)'!$A$1:$J$584</definedName>
    <definedName name="_xlnm.Print_Area" localSheetId="10">'様式Ⅲ　明細書'!$A$1:$I$55</definedName>
    <definedName name="_xlnm.Print_Area" localSheetId="7">'様式Ⅲ－1(女子)'!$A$1:$U$463</definedName>
    <definedName name="_xlnm.Print_Area" localSheetId="1">'様式Ⅲ－1(男子)'!$A$1:$T$463</definedName>
    <definedName name="_xlnm.Print_Area" localSheetId="12">'様式Ⅲ－2　チームエントリー（女子）'!$A$1:$K$53</definedName>
    <definedName name="_xlnm.Print_Area" localSheetId="17">'様式Ⅲ－2　チームエントリー（女子B）'!$A$1:$K$49</definedName>
    <definedName name="_xlnm.Print_Area" localSheetId="18">'様式Ⅲ－2　チームエントリー（女子C） '!$A$1:$K$49</definedName>
    <definedName name="_xlnm.Print_Area" localSheetId="4">'様式Ⅲ－2　チームエントリー（男子）'!$B$1:$L$53</definedName>
    <definedName name="_xlnm.Print_Area" localSheetId="5">'様式Ⅲ－2　チームエントリー（男子B）※該当校のみ '!$B$1:$L$53</definedName>
    <definedName name="_xlnm.Print_Area" localSheetId="11">'様式Ⅳ　チームエントリー'!$A$1:$I$48</definedName>
    <definedName name="_xlnm.Print_Titles" localSheetId="7">'様式Ⅲ－1(女子)'!$1:$9</definedName>
    <definedName name="_xlnm.Print_Titles" localSheetId="1">'様式Ⅲ－1(男子)'!$1:$7</definedName>
    <definedName name="学校名">[1]学校名!$C$8:$C$1417</definedName>
    <definedName name="元の位置に戻る" localSheetId="13">#REF!</definedName>
    <definedName name="元の位置に戻る" localSheetId="17">#REF!</definedName>
    <definedName name="元の位置に戻る" localSheetId="18">#REF!</definedName>
    <definedName name="元の位置に戻る" localSheetId="5">#REF!</definedName>
    <definedName name="元の位置に戻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28" l="1"/>
  <c r="E7" i="28" s="1"/>
  <c r="G37" i="28"/>
  <c r="E37" i="28" s="1"/>
  <c r="G27" i="28"/>
  <c r="E28" i="28" s="1"/>
  <c r="G17" i="28"/>
  <c r="E18" i="28" s="1"/>
  <c r="E17" i="28" l="1"/>
  <c r="E38" i="28"/>
  <c r="E27" i="28"/>
  <c r="E8" i="28"/>
  <c r="J28" i="23"/>
  <c r="D38" i="19" l="1"/>
  <c r="G48" i="22"/>
  <c r="D44" i="2"/>
  <c r="D49" i="22" s="1"/>
  <c r="J46" i="23"/>
  <c r="J44" i="23"/>
  <c r="J42" i="23"/>
  <c r="G46" i="23"/>
  <c r="G44" i="23"/>
  <c r="G42" i="23"/>
  <c r="AW38" i="19"/>
  <c r="AW39" i="19"/>
  <c r="AW40" i="19"/>
  <c r="AW41" i="19"/>
  <c r="AW42" i="19"/>
  <c r="AW43" i="19"/>
  <c r="AV38" i="19"/>
  <c r="AV39" i="19"/>
  <c r="AV40" i="19"/>
  <c r="AV41" i="19"/>
  <c r="AV42" i="19"/>
  <c r="AV43" i="19"/>
  <c r="AU38" i="19"/>
  <c r="AU39" i="19"/>
  <c r="AU40" i="19"/>
  <c r="AU41" i="19"/>
  <c r="AU42" i="19"/>
  <c r="AU43" i="19"/>
  <c r="AS38" i="19"/>
  <c r="AL38" i="19" s="1"/>
  <c r="AS39" i="19"/>
  <c r="AS40" i="19"/>
  <c r="AS41" i="19"/>
  <c r="AL41" i="19" s="1"/>
  <c r="AS42" i="19"/>
  <c r="AS43" i="19"/>
  <c r="AR38" i="19"/>
  <c r="AR39" i="19"/>
  <c r="AR40" i="19"/>
  <c r="AR41" i="19"/>
  <c r="AR42" i="19"/>
  <c r="AR43" i="19"/>
  <c r="AQ38" i="19"/>
  <c r="AQ39" i="19"/>
  <c r="AQ40" i="19"/>
  <c r="AQ41" i="19"/>
  <c r="AQ42" i="19"/>
  <c r="AQ43" i="19"/>
  <c r="AP38" i="19"/>
  <c r="AP39" i="19"/>
  <c r="AP40" i="19"/>
  <c r="AP41" i="19"/>
  <c r="AP42" i="19"/>
  <c r="AP43" i="19"/>
  <c r="AO38" i="19"/>
  <c r="AO39" i="19"/>
  <c r="AO40" i="19"/>
  <c r="AO41" i="19"/>
  <c r="AO42" i="19"/>
  <c r="AO43" i="19"/>
  <c r="AN38" i="19"/>
  <c r="AN39" i="19"/>
  <c r="AN40" i="19"/>
  <c r="AN41" i="19"/>
  <c r="AN42" i="19"/>
  <c r="AN43" i="19"/>
  <c r="AM39" i="19"/>
  <c r="AM40" i="19"/>
  <c r="AM42" i="19"/>
  <c r="AM43" i="19"/>
  <c r="AL39" i="19"/>
  <c r="AL40" i="19"/>
  <c r="AL42" i="19"/>
  <c r="AL43" i="19"/>
  <c r="AK38" i="19"/>
  <c r="AK39" i="19"/>
  <c r="AK40" i="19"/>
  <c r="AK41" i="19"/>
  <c r="AK42" i="19"/>
  <c r="AK43" i="19"/>
  <c r="AI39" i="19"/>
  <c r="AI40" i="19"/>
  <c r="AI42" i="19"/>
  <c r="AI43" i="19"/>
  <c r="AG38" i="19"/>
  <c r="AG39" i="19"/>
  <c r="AG40" i="19"/>
  <c r="AG41" i="19"/>
  <c r="AG42" i="19"/>
  <c r="AG43" i="19"/>
  <c r="AD40" i="19"/>
  <c r="AD43" i="19"/>
  <c r="AC39" i="19"/>
  <c r="AC40" i="19"/>
  <c r="AC42" i="19"/>
  <c r="AC43" i="19"/>
  <c r="AB39" i="19"/>
  <c r="AD39" i="19" s="1"/>
  <c r="AB40" i="19"/>
  <c r="AB42" i="19"/>
  <c r="AD42" i="19" s="1"/>
  <c r="AB43" i="19"/>
  <c r="AA39" i="19"/>
  <c r="AA40"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79" i="19"/>
  <c r="AA80" i="19"/>
  <c r="AA81" i="19"/>
  <c r="AA82" i="19"/>
  <c r="AA83" i="19"/>
  <c r="AA84" i="19"/>
  <c r="AA85" i="19"/>
  <c r="AA86" i="19"/>
  <c r="AA87" i="19"/>
  <c r="AA88" i="19"/>
  <c r="AA89" i="19"/>
  <c r="AA90" i="19"/>
  <c r="AA91" i="19"/>
  <c r="AA92" i="19"/>
  <c r="AA93" i="19"/>
  <c r="AA94" i="19"/>
  <c r="AA95" i="19"/>
  <c r="AA96" i="19"/>
  <c r="AA97" i="19"/>
  <c r="AA98" i="19"/>
  <c r="AA99" i="19"/>
  <c r="AA100" i="19"/>
  <c r="AA101" i="19"/>
  <c r="AA102" i="19"/>
  <c r="AA103" i="19"/>
  <c r="AA104" i="19"/>
  <c r="AA105" i="19"/>
  <c r="AA106" i="19"/>
  <c r="AA107" i="19"/>
  <c r="AA108" i="19"/>
  <c r="AA109" i="19"/>
  <c r="AA110" i="19"/>
  <c r="AA111" i="19"/>
  <c r="AA112" i="19"/>
  <c r="AA113" i="19"/>
  <c r="AA114" i="19"/>
  <c r="AA115" i="19"/>
  <c r="AA116" i="19"/>
  <c r="AA117" i="19"/>
  <c r="AA118" i="19"/>
  <c r="AA119" i="19"/>
  <c r="AA120" i="19"/>
  <c r="AA121" i="19"/>
  <c r="AA122" i="19"/>
  <c r="AA123" i="19"/>
  <c r="AA124" i="19"/>
  <c r="AA125" i="19"/>
  <c r="AA126" i="19"/>
  <c r="AA127" i="19"/>
  <c r="AA128" i="19"/>
  <c r="AA129" i="19"/>
  <c r="AA130" i="19"/>
  <c r="AA131" i="19"/>
  <c r="AA132" i="19"/>
  <c r="AA133" i="19"/>
  <c r="AA134" i="19"/>
  <c r="AA135" i="19"/>
  <c r="AA136" i="19"/>
  <c r="AA137" i="19"/>
  <c r="AA138" i="19"/>
  <c r="AA139" i="19"/>
  <c r="AA140" i="19"/>
  <c r="AA141" i="19"/>
  <c r="AA142" i="19"/>
  <c r="AA143" i="19"/>
  <c r="AA144" i="19"/>
  <c r="AA145" i="19"/>
  <c r="AA146" i="19"/>
  <c r="AA147" i="19"/>
  <c r="AA148" i="19"/>
  <c r="AA149" i="19"/>
  <c r="AA150" i="19"/>
  <c r="AA151" i="19"/>
  <c r="AA152" i="19"/>
  <c r="AA153" i="19"/>
  <c r="AA154" i="19"/>
  <c r="AA155" i="19"/>
  <c r="AA156" i="19"/>
  <c r="AA157" i="19"/>
  <c r="AA158" i="19"/>
  <c r="AA159" i="19"/>
  <c r="AA160" i="19"/>
  <c r="AA161" i="19"/>
  <c r="AA162" i="19"/>
  <c r="AA163" i="19"/>
  <c r="AA164" i="19"/>
  <c r="AA165" i="19"/>
  <c r="AA166" i="19"/>
  <c r="AA167" i="19"/>
  <c r="AA168" i="19"/>
  <c r="AA169" i="19"/>
  <c r="AA170" i="19"/>
  <c r="AA171" i="19"/>
  <c r="AA172" i="19"/>
  <c r="AA173" i="19"/>
  <c r="AA174" i="19"/>
  <c r="AA175" i="19"/>
  <c r="AA176" i="19"/>
  <c r="AA177" i="19"/>
  <c r="AA178" i="19"/>
  <c r="AA179" i="19"/>
  <c r="AA180" i="19"/>
  <c r="AA181" i="19"/>
  <c r="AA182" i="19"/>
  <c r="AA183" i="19"/>
  <c r="AA184" i="19"/>
  <c r="AA185" i="19"/>
  <c r="AA186" i="19"/>
  <c r="AA187" i="19"/>
  <c r="AA188" i="19"/>
  <c r="AA189" i="19"/>
  <c r="AA190" i="19"/>
  <c r="AA191" i="19"/>
  <c r="AA192" i="19"/>
  <c r="AA193" i="19"/>
  <c r="AA194" i="19"/>
  <c r="AA195" i="19"/>
  <c r="AA196" i="19"/>
  <c r="AA197" i="19"/>
  <c r="AA198" i="19"/>
  <c r="AA199" i="19"/>
  <c r="AA200" i="19"/>
  <c r="AA201" i="19"/>
  <c r="AA202" i="19"/>
  <c r="AA203" i="19"/>
  <c r="AA204" i="19"/>
  <c r="AA205" i="19"/>
  <c r="AA206" i="19"/>
  <c r="AA207" i="19"/>
  <c r="AA208" i="19"/>
  <c r="AA209" i="19"/>
  <c r="AA210" i="19"/>
  <c r="AA211" i="19"/>
  <c r="AA212" i="19"/>
  <c r="AA213" i="19"/>
  <c r="AA214" i="19"/>
  <c r="AA215" i="19"/>
  <c r="AA216" i="19"/>
  <c r="AA217" i="19"/>
  <c r="AA218" i="19"/>
  <c r="AA219" i="19"/>
  <c r="AA220" i="19"/>
  <c r="AA221" i="19"/>
  <c r="AA222" i="19"/>
  <c r="AA223" i="19"/>
  <c r="AA224" i="19"/>
  <c r="AA225" i="19"/>
  <c r="AA226" i="19"/>
  <c r="AA227" i="19"/>
  <c r="AA228" i="19"/>
  <c r="AA229" i="19"/>
  <c r="AA230" i="19"/>
  <c r="AA231" i="19"/>
  <c r="AA232" i="19"/>
  <c r="AA233" i="19"/>
  <c r="AA234" i="19"/>
  <c r="AA235" i="19"/>
  <c r="AA236" i="19"/>
  <c r="AA237" i="19"/>
  <c r="AA238" i="19"/>
  <c r="AA239" i="19"/>
  <c r="AA240" i="19"/>
  <c r="AA241" i="19"/>
  <c r="AA242" i="19"/>
  <c r="AA243" i="19"/>
  <c r="AA244" i="19"/>
  <c r="AA245" i="19"/>
  <c r="AA246" i="19"/>
  <c r="AA247" i="19"/>
  <c r="AA248" i="19"/>
  <c r="AA249" i="19"/>
  <c r="AA250" i="19"/>
  <c r="AA251" i="19"/>
  <c r="AA252" i="19"/>
  <c r="AA253" i="19"/>
  <c r="AA254" i="19"/>
  <c r="AA255" i="19"/>
  <c r="AA256" i="19"/>
  <c r="AA257" i="19"/>
  <c r="AA258" i="19"/>
  <c r="AA259" i="19"/>
  <c r="AA260" i="19"/>
  <c r="AA261" i="19"/>
  <c r="AA262" i="19"/>
  <c r="AA263" i="19"/>
  <c r="AA264" i="19"/>
  <c r="AA265" i="19"/>
  <c r="AA266" i="19"/>
  <c r="AA267" i="19"/>
  <c r="AA268" i="19"/>
  <c r="AA269" i="19"/>
  <c r="AA270" i="19"/>
  <c r="AA271" i="19"/>
  <c r="AA272" i="19"/>
  <c r="AA273" i="19"/>
  <c r="AA274" i="19"/>
  <c r="AA275" i="19"/>
  <c r="AA276" i="19"/>
  <c r="AA277" i="19"/>
  <c r="AA278" i="19"/>
  <c r="AA279" i="19"/>
  <c r="AA280" i="19"/>
  <c r="AA281" i="19"/>
  <c r="AA282" i="19"/>
  <c r="AA283" i="19"/>
  <c r="AA284" i="19"/>
  <c r="AA285" i="19"/>
  <c r="AA286" i="19"/>
  <c r="AA287" i="19"/>
  <c r="AA288" i="19"/>
  <c r="AA289" i="19"/>
  <c r="AA290" i="19"/>
  <c r="AA291" i="19"/>
  <c r="AA292" i="19"/>
  <c r="AA293" i="19"/>
  <c r="AA294" i="19"/>
  <c r="AA295" i="19"/>
  <c r="AA296" i="19"/>
  <c r="AA297" i="19"/>
  <c r="AA298" i="19"/>
  <c r="AA299" i="19"/>
  <c r="AA300" i="19"/>
  <c r="AA301" i="19"/>
  <c r="AA302" i="19"/>
  <c r="AA303" i="19"/>
  <c r="AA304" i="19"/>
  <c r="AA305" i="19"/>
  <c r="AA306" i="19"/>
  <c r="AA307" i="19"/>
  <c r="AA308" i="19"/>
  <c r="AA309" i="19"/>
  <c r="AA310" i="19"/>
  <c r="AA311" i="19"/>
  <c r="AA312" i="19"/>
  <c r="AA313" i="19"/>
  <c r="AA314" i="19"/>
  <c r="AA315" i="19"/>
  <c r="AA316" i="19"/>
  <c r="AA317" i="19"/>
  <c r="AA318" i="19"/>
  <c r="AA319" i="19"/>
  <c r="AA320" i="19"/>
  <c r="AA321" i="19"/>
  <c r="AA322" i="19"/>
  <c r="AA323" i="19"/>
  <c r="AA324" i="19"/>
  <c r="AA325" i="19"/>
  <c r="AA326" i="19"/>
  <c r="AA327" i="19"/>
  <c r="AA328" i="19"/>
  <c r="AA329" i="19"/>
  <c r="AA330" i="19"/>
  <c r="AA331" i="19"/>
  <c r="AA332" i="19"/>
  <c r="AA333" i="19"/>
  <c r="AA334" i="19"/>
  <c r="AA335" i="19"/>
  <c r="AA336" i="19"/>
  <c r="AA337" i="19"/>
  <c r="AA338" i="19"/>
  <c r="AA339" i="19"/>
  <c r="AA340" i="19"/>
  <c r="AA341" i="19"/>
  <c r="AA342" i="19"/>
  <c r="AA343" i="19"/>
  <c r="AA344" i="19"/>
  <c r="AA345" i="19"/>
  <c r="AA346" i="19"/>
  <c r="AA347" i="19"/>
  <c r="AA348" i="19"/>
  <c r="AA349" i="19"/>
  <c r="AA350" i="19"/>
  <c r="AA351" i="19"/>
  <c r="AA352" i="19"/>
  <c r="AA353" i="19"/>
  <c r="AA354" i="19"/>
  <c r="AA355" i="19"/>
  <c r="AA356" i="19"/>
  <c r="AA357" i="19"/>
  <c r="AA358" i="19"/>
  <c r="AA359" i="19"/>
  <c r="AA360" i="19"/>
  <c r="AA361" i="19"/>
  <c r="AA362" i="19"/>
  <c r="AA363" i="19"/>
  <c r="AA364" i="19"/>
  <c r="AA365" i="19"/>
  <c r="AA366" i="19"/>
  <c r="AA367" i="19"/>
  <c r="AA368" i="19"/>
  <c r="AA369" i="19"/>
  <c r="AA370" i="19"/>
  <c r="AA371" i="19"/>
  <c r="AA372" i="19"/>
  <c r="AA373" i="19"/>
  <c r="AA374" i="19"/>
  <c r="AA375" i="19"/>
  <c r="AA376" i="19"/>
  <c r="AA377" i="19"/>
  <c r="AA378" i="19"/>
  <c r="AA379" i="19"/>
  <c r="AA380" i="19"/>
  <c r="AA381" i="19"/>
  <c r="AA382" i="19"/>
  <c r="AA383" i="19"/>
  <c r="AA384" i="19"/>
  <c r="AA385" i="19"/>
  <c r="AA386" i="19"/>
  <c r="AA387" i="19"/>
  <c r="AA388" i="19"/>
  <c r="AA389" i="19"/>
  <c r="AA390" i="19"/>
  <c r="AA391" i="19"/>
  <c r="AA392" i="19"/>
  <c r="AA393" i="19"/>
  <c r="AA394" i="19"/>
  <c r="AA395" i="19"/>
  <c r="AA396" i="19"/>
  <c r="AA397" i="19"/>
  <c r="AA398" i="19"/>
  <c r="AA399" i="19"/>
  <c r="AA400" i="19"/>
  <c r="AA401" i="19"/>
  <c r="AA402" i="19"/>
  <c r="AA403" i="19"/>
  <c r="AA404" i="19"/>
  <c r="AA405" i="19"/>
  <c r="AA406" i="19"/>
  <c r="AA407" i="19"/>
  <c r="AA408" i="19"/>
  <c r="AA409" i="19"/>
  <c r="AA410" i="19"/>
  <c r="AA411" i="19"/>
  <c r="AA412" i="19"/>
  <c r="AA413" i="19"/>
  <c r="AA414" i="19"/>
  <c r="AA415" i="19"/>
  <c r="AA416" i="19"/>
  <c r="AA417" i="19"/>
  <c r="AA418" i="19"/>
  <c r="AA419" i="19"/>
  <c r="AA420" i="19"/>
  <c r="AA421" i="19"/>
  <c r="AA422" i="19"/>
  <c r="AA423" i="19"/>
  <c r="AA424" i="19"/>
  <c r="AA425" i="19"/>
  <c r="AA426" i="19"/>
  <c r="AA427" i="19"/>
  <c r="AA428" i="19"/>
  <c r="AA429" i="19"/>
  <c r="AA430" i="19"/>
  <c r="AA431" i="19"/>
  <c r="AA432" i="19"/>
  <c r="AA433" i="19"/>
  <c r="AA434" i="19"/>
  <c r="AA435" i="19"/>
  <c r="AA436" i="19"/>
  <c r="AA437" i="19"/>
  <c r="AA438" i="19"/>
  <c r="AA439" i="19"/>
  <c r="AA440" i="19"/>
  <c r="AA441" i="19"/>
  <c r="AA442" i="19"/>
  <c r="AA443" i="19"/>
  <c r="AA444" i="19"/>
  <c r="AA445" i="19"/>
  <c r="AA446" i="19"/>
  <c r="AA447" i="19"/>
  <c r="AA448" i="19"/>
  <c r="AA449" i="19"/>
  <c r="AA450" i="19"/>
  <c r="AA451" i="19"/>
  <c r="AA452" i="19"/>
  <c r="AA453" i="19"/>
  <c r="AA454" i="19"/>
  <c r="AA455" i="19"/>
  <c r="AA456" i="19"/>
  <c r="AA457" i="19"/>
  <c r="AA458" i="19"/>
  <c r="AA459" i="19"/>
  <c r="AA460" i="19"/>
  <c r="AA461" i="19"/>
  <c r="AA462" i="19"/>
  <c r="AA463" i="19"/>
  <c r="Z39" i="19"/>
  <c r="Z40" i="19"/>
  <c r="Z42" i="19"/>
  <c r="Z43" i="19"/>
  <c r="Y38" i="19"/>
  <c r="Y41" i="19"/>
  <c r="X38" i="19"/>
  <c r="X39" i="19"/>
  <c r="X40" i="19"/>
  <c r="X41" i="19"/>
  <c r="X42" i="19"/>
  <c r="X43" i="19"/>
  <c r="AW44" i="2"/>
  <c r="AW45" i="2"/>
  <c r="AW46" i="2"/>
  <c r="AW47" i="2"/>
  <c r="AW48" i="2"/>
  <c r="AW49" i="2"/>
  <c r="AW50" i="2"/>
  <c r="AW51" i="2"/>
  <c r="AW52" i="2"/>
  <c r="AW53" i="2"/>
  <c r="AW54" i="2"/>
  <c r="AW55" i="2"/>
  <c r="AV44" i="2"/>
  <c r="AV45" i="2"/>
  <c r="AV46" i="2"/>
  <c r="AV47" i="2"/>
  <c r="AV48" i="2"/>
  <c r="AV49" i="2"/>
  <c r="AV50" i="2"/>
  <c r="AV51" i="2"/>
  <c r="AV52" i="2"/>
  <c r="AV53" i="2"/>
  <c r="AV54" i="2"/>
  <c r="AV55" i="2"/>
  <c r="AU44" i="2"/>
  <c r="AU45" i="2"/>
  <c r="AU46" i="2"/>
  <c r="AU47" i="2"/>
  <c r="AU48" i="2"/>
  <c r="AU49" i="2"/>
  <c r="AU50" i="2"/>
  <c r="AU51" i="2"/>
  <c r="AU52" i="2"/>
  <c r="AU53" i="2"/>
  <c r="AU54" i="2"/>
  <c r="AU55" i="2"/>
  <c r="AS44" i="2"/>
  <c r="AS45" i="2"/>
  <c r="AS46" i="2"/>
  <c r="AS47" i="2"/>
  <c r="AS48" i="2"/>
  <c r="AS49" i="2"/>
  <c r="AS50" i="2"/>
  <c r="AS51" i="2"/>
  <c r="AS52" i="2"/>
  <c r="AS53" i="2"/>
  <c r="AS54" i="2"/>
  <c r="AS55" i="2"/>
  <c r="AR44" i="2"/>
  <c r="AR45" i="2"/>
  <c r="AR46" i="2"/>
  <c r="AR47" i="2"/>
  <c r="AR48" i="2"/>
  <c r="AR49" i="2"/>
  <c r="AR50" i="2"/>
  <c r="AR51" i="2"/>
  <c r="AR52" i="2"/>
  <c r="AR53" i="2"/>
  <c r="AR54" i="2"/>
  <c r="AR55" i="2"/>
  <c r="AQ44" i="2"/>
  <c r="AQ45" i="2"/>
  <c r="AQ46" i="2"/>
  <c r="AQ47" i="2"/>
  <c r="AQ48" i="2"/>
  <c r="AQ49" i="2"/>
  <c r="AQ50" i="2"/>
  <c r="AQ51" i="2"/>
  <c r="AQ52" i="2"/>
  <c r="AQ53" i="2"/>
  <c r="AQ54" i="2"/>
  <c r="AQ55" i="2"/>
  <c r="AP44" i="2"/>
  <c r="AP45" i="2"/>
  <c r="AP46" i="2"/>
  <c r="AP47" i="2"/>
  <c r="AP48" i="2"/>
  <c r="AP49" i="2"/>
  <c r="AP50" i="2"/>
  <c r="AP51" i="2"/>
  <c r="AP52" i="2"/>
  <c r="AP53" i="2"/>
  <c r="AP54" i="2"/>
  <c r="AP55" i="2"/>
  <c r="AO44" i="2"/>
  <c r="AO45" i="2"/>
  <c r="AO46" i="2"/>
  <c r="AO47" i="2"/>
  <c r="AO48" i="2"/>
  <c r="AO49" i="2"/>
  <c r="AO50" i="2"/>
  <c r="AO51" i="2"/>
  <c r="AO52" i="2"/>
  <c r="AO53" i="2"/>
  <c r="AO54" i="2"/>
  <c r="AO55" i="2"/>
  <c r="AN44" i="2"/>
  <c r="AN45" i="2"/>
  <c r="AN46" i="2"/>
  <c r="AN47" i="2"/>
  <c r="AN48" i="2"/>
  <c r="AN49" i="2"/>
  <c r="AN50" i="2"/>
  <c r="AM50" i="2" s="1"/>
  <c r="AN51" i="2"/>
  <c r="AN52" i="2"/>
  <c r="AN53" i="2"/>
  <c r="AN54" i="2"/>
  <c r="AN55" i="2"/>
  <c r="AM45" i="2"/>
  <c r="AM46" i="2"/>
  <c r="AM48" i="2"/>
  <c r="AM49" i="2"/>
  <c r="AM51" i="2"/>
  <c r="AM52" i="2"/>
  <c r="AM54"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7" i="2"/>
  <c r="AK218" i="2"/>
  <c r="AK219" i="2"/>
  <c r="AK220"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I45" i="2"/>
  <c r="AI46" i="2"/>
  <c r="AI48" i="2"/>
  <c r="AI49" i="2"/>
  <c r="AI51" i="2"/>
  <c r="AI52" i="2"/>
  <c r="AI54" i="2"/>
  <c r="AI55" i="2"/>
  <c r="AF45" i="2"/>
  <c r="AF46" i="2"/>
  <c r="AF48" i="2"/>
  <c r="AF49" i="2"/>
  <c r="AF51" i="2"/>
  <c r="AF52" i="2"/>
  <c r="AF54" i="2"/>
  <c r="AF55" i="2"/>
  <c r="AC46" i="2"/>
  <c r="AC49" i="2"/>
  <c r="AC52" i="2"/>
  <c r="AC55" i="2"/>
  <c r="AB45" i="2"/>
  <c r="AB46" i="2"/>
  <c r="AB48" i="2"/>
  <c r="AB49" i="2"/>
  <c r="AB51" i="2"/>
  <c r="AB52" i="2"/>
  <c r="AB54" i="2"/>
  <c r="AB55" i="2"/>
  <c r="AA45" i="2"/>
  <c r="AA46" i="2"/>
  <c r="AA48" i="2"/>
  <c r="AC48" i="2" s="1"/>
  <c r="AA49" i="2"/>
  <c r="AA51" i="2"/>
  <c r="AC51" i="2" s="1"/>
  <c r="AA52" i="2"/>
  <c r="AA54" i="2"/>
  <c r="AC54" i="2" s="1"/>
  <c r="AA55" i="2"/>
  <c r="Z45" i="2"/>
  <c r="Z46" i="2"/>
  <c r="Z48" i="2"/>
  <c r="Z49" i="2"/>
  <c r="Z51" i="2"/>
  <c r="Z52" i="2"/>
  <c r="Z54" i="2"/>
  <c r="Z55" i="2"/>
  <c r="Y45" i="2"/>
  <c r="AC45" i="2" s="1"/>
  <c r="Y46" i="2"/>
  <c r="Y48" i="2"/>
  <c r="Y49" i="2"/>
  <c r="Y51" i="2"/>
  <c r="Y52" i="2"/>
  <c r="Y54" i="2"/>
  <c r="Y55" i="2"/>
  <c r="X44" i="2"/>
  <c r="X47" i="2"/>
  <c r="X50" i="2"/>
  <c r="X53" i="2"/>
  <c r="W43" i="2"/>
  <c r="W44" i="2"/>
  <c r="W45" i="2"/>
  <c r="W46" i="2"/>
  <c r="W47" i="2"/>
  <c r="W48" i="2"/>
  <c r="W49" i="2"/>
  <c r="W50" i="2"/>
  <c r="W51" i="2"/>
  <c r="W52" i="2"/>
  <c r="W53" i="2"/>
  <c r="W54" i="2"/>
  <c r="W55" i="2"/>
  <c r="J54" i="22"/>
  <c r="J52" i="22"/>
  <c r="J50" i="22"/>
  <c r="J48" i="22"/>
  <c r="J46" i="22"/>
  <c r="G54" i="22"/>
  <c r="G52" i="22"/>
  <c r="G50" i="22"/>
  <c r="G46" i="22"/>
  <c r="AM38" i="19" l="1"/>
  <c r="AM44" i="2"/>
  <c r="AM47" i="2"/>
  <c r="AM53" i="2"/>
  <c r="Y44" i="2"/>
  <c r="AI44" i="2"/>
  <c r="AD44" i="2"/>
  <c r="AM41" i="19"/>
  <c r="AM55" i="2"/>
  <c r="AI15" i="19"/>
  <c r="AI16" i="19"/>
  <c r="AI18" i="19"/>
  <c r="AI19" i="19"/>
  <c r="AI21" i="19"/>
  <c r="AI22" i="19"/>
  <c r="AI24" i="19"/>
  <c r="AI25" i="19"/>
  <c r="AI27" i="19"/>
  <c r="AI28" i="19"/>
  <c r="AI30" i="19"/>
  <c r="AI31" i="19"/>
  <c r="AI33" i="19"/>
  <c r="AI34" i="19"/>
  <c r="AI36" i="19"/>
  <c r="AI37" i="19"/>
  <c r="AI15" i="2"/>
  <c r="AI16" i="2"/>
  <c r="AI18" i="2"/>
  <c r="AI19" i="2"/>
  <c r="AI21" i="2"/>
  <c r="AI22" i="2"/>
  <c r="AI24" i="2"/>
  <c r="AI25" i="2"/>
  <c r="AI27" i="2"/>
  <c r="AI28" i="2"/>
  <c r="AI30" i="2"/>
  <c r="AI31" i="2"/>
  <c r="AI33" i="2"/>
  <c r="AI34" i="2"/>
  <c r="AI36" i="2"/>
  <c r="AI37" i="2"/>
  <c r="AI39" i="2"/>
  <c r="AI40" i="2"/>
  <c r="AI42" i="2"/>
  <c r="AI43" i="2"/>
  <c r="J40" i="23"/>
  <c r="J38" i="23"/>
  <c r="J36" i="23"/>
  <c r="J34" i="23"/>
  <c r="J32" i="23"/>
  <c r="J30" i="23"/>
  <c r="G40" i="23"/>
  <c r="G38" i="23"/>
  <c r="G36" i="23"/>
  <c r="G34" i="23"/>
  <c r="G32" i="23"/>
  <c r="G30" i="23"/>
  <c r="G28" i="23"/>
  <c r="E16" i="23"/>
  <c r="E10" i="23"/>
  <c r="E7" i="23"/>
  <c r="F35" i="28"/>
  <c r="F25" i="28"/>
  <c r="H24" i="23"/>
  <c r="C33" i="28"/>
  <c r="C23" i="28"/>
  <c r="C13" i="28"/>
  <c r="F15" i="28"/>
  <c r="F5" i="28"/>
  <c r="C3" i="28"/>
  <c r="AZ14" i="19"/>
  <c r="AZ10" i="19" s="1"/>
  <c r="AY14" i="19"/>
  <c r="AY10" i="19" s="1"/>
  <c r="AW14" i="19" l="1"/>
  <c r="F7" i="19"/>
  <c r="F5" i="19"/>
  <c r="C7" i="19"/>
  <c r="C5" i="19"/>
  <c r="R7" i="2"/>
  <c r="Q6" i="19"/>
  <c r="F35" i="19" l="1"/>
  <c r="H42" i="23" s="1"/>
  <c r="D20" i="19"/>
  <c r="D14" i="19"/>
  <c r="D38" i="2"/>
  <c r="AI38" i="2" s="1"/>
  <c r="AI20" i="19" l="1"/>
  <c r="D33" i="23"/>
  <c r="D29" i="23"/>
  <c r="AI14" i="19"/>
  <c r="J44" i="22"/>
  <c r="J42" i="22"/>
  <c r="J40" i="22"/>
  <c r="J38" i="22"/>
  <c r="J36" i="22"/>
  <c r="J34" i="22"/>
  <c r="J32" i="22"/>
  <c r="J30" i="22"/>
  <c r="J28" i="22"/>
  <c r="D16" i="22"/>
  <c r="I20" i="19"/>
  <c r="I14" i="19"/>
  <c r="AU13" i="2"/>
  <c r="AU12" i="2"/>
  <c r="AU13" i="19"/>
  <c r="AU12" i="19"/>
  <c r="AW37" i="19"/>
  <c r="AV37" i="19"/>
  <c r="AU37" i="19"/>
  <c r="AW36" i="19"/>
  <c r="AV36" i="19"/>
  <c r="AU36" i="19"/>
  <c r="AW35" i="19"/>
  <c r="AV35" i="19"/>
  <c r="AU35" i="19"/>
  <c r="AW34" i="19"/>
  <c r="AV34" i="19"/>
  <c r="AU34" i="19"/>
  <c r="AW33" i="19"/>
  <c r="AV33" i="19"/>
  <c r="AU33" i="19"/>
  <c r="AW32" i="19"/>
  <c r="AV32" i="19"/>
  <c r="AU32" i="19"/>
  <c r="AW31" i="19"/>
  <c r="AV31" i="19"/>
  <c r="AU31" i="19"/>
  <c r="AW30" i="19"/>
  <c r="AV30" i="19"/>
  <c r="AU30" i="19"/>
  <c r="AW29" i="19"/>
  <c r="AV29" i="19"/>
  <c r="AU29" i="19"/>
  <c r="AW28" i="19"/>
  <c r="AV28" i="19"/>
  <c r="AU28" i="19"/>
  <c r="AW27" i="19"/>
  <c r="AV27" i="19"/>
  <c r="AU27" i="19"/>
  <c r="AW26" i="19"/>
  <c r="AV26" i="19"/>
  <c r="AU26" i="19"/>
  <c r="AW25" i="19"/>
  <c r="AV25" i="19"/>
  <c r="AU25" i="19"/>
  <c r="AW24" i="19"/>
  <c r="AV24" i="19"/>
  <c r="AU24" i="19"/>
  <c r="AW23" i="19"/>
  <c r="AV23" i="19"/>
  <c r="AU23" i="19"/>
  <c r="AW22" i="19"/>
  <c r="AV22" i="19"/>
  <c r="AU22" i="19"/>
  <c r="AW21" i="19"/>
  <c r="AV21" i="19"/>
  <c r="AU21" i="19"/>
  <c r="AW20" i="19"/>
  <c r="AV20" i="19"/>
  <c r="AU20" i="19"/>
  <c r="AW19" i="19"/>
  <c r="AV19" i="19"/>
  <c r="AU19" i="19"/>
  <c r="AW18" i="19"/>
  <c r="AV18" i="19"/>
  <c r="AU18" i="19"/>
  <c r="AW17" i="19"/>
  <c r="AV17" i="19"/>
  <c r="AU17" i="19"/>
  <c r="AW16" i="19"/>
  <c r="AV16" i="19"/>
  <c r="AU16" i="19"/>
  <c r="AW15" i="19"/>
  <c r="AV15" i="19"/>
  <c r="AU15" i="19"/>
  <c r="AV14" i="19"/>
  <c r="AU14" i="19"/>
  <c r="AS37" i="19"/>
  <c r="AR37" i="19"/>
  <c r="AQ37" i="19"/>
  <c r="AP37" i="19"/>
  <c r="AO37" i="19"/>
  <c r="AN37" i="19"/>
  <c r="AK37" i="19"/>
  <c r="AS36" i="19"/>
  <c r="AR36" i="19"/>
  <c r="AQ36" i="19"/>
  <c r="AP36" i="19"/>
  <c r="AO36" i="19"/>
  <c r="AN36" i="19"/>
  <c r="AK36" i="19"/>
  <c r="AS35" i="19"/>
  <c r="AR35" i="19"/>
  <c r="AQ35" i="19"/>
  <c r="AP35" i="19"/>
  <c r="AO35" i="19"/>
  <c r="AN35" i="19"/>
  <c r="AK35" i="19"/>
  <c r="AS34" i="19"/>
  <c r="AR34" i="19"/>
  <c r="AQ34" i="19"/>
  <c r="AP34" i="19"/>
  <c r="AO34" i="19"/>
  <c r="AN34" i="19"/>
  <c r="AK34" i="19"/>
  <c r="AS33" i="19"/>
  <c r="AR33" i="19"/>
  <c r="AQ33" i="19"/>
  <c r="AP33" i="19"/>
  <c r="AO33" i="19"/>
  <c r="AN33" i="19"/>
  <c r="AK33" i="19"/>
  <c r="AS32" i="19"/>
  <c r="AR32" i="19"/>
  <c r="AQ32" i="19"/>
  <c r="AP32" i="19"/>
  <c r="AO32" i="19"/>
  <c r="AN32" i="19"/>
  <c r="AK32" i="19"/>
  <c r="AS31" i="19"/>
  <c r="AR31" i="19"/>
  <c r="AQ31" i="19"/>
  <c r="AP31" i="19"/>
  <c r="AO31" i="19"/>
  <c r="AN31" i="19"/>
  <c r="AK31" i="19"/>
  <c r="AS30" i="19"/>
  <c r="AR30" i="19"/>
  <c r="AQ30" i="19"/>
  <c r="AP30" i="19"/>
  <c r="AO30" i="19"/>
  <c r="AN30" i="19"/>
  <c r="AK30" i="19"/>
  <c r="AS29" i="19"/>
  <c r="AR29" i="19"/>
  <c r="AQ29" i="19"/>
  <c r="AP29" i="19"/>
  <c r="AO29" i="19"/>
  <c r="AN29" i="19"/>
  <c r="AK29" i="19"/>
  <c r="AS28" i="19"/>
  <c r="AR28" i="19"/>
  <c r="AQ28" i="19"/>
  <c r="AP28" i="19"/>
  <c r="AO28" i="19"/>
  <c r="AN28" i="19"/>
  <c r="AK28" i="19"/>
  <c r="AS27" i="19"/>
  <c r="AR27" i="19"/>
  <c r="AQ27" i="19"/>
  <c r="AP27" i="19"/>
  <c r="AO27" i="19"/>
  <c r="AN27" i="19"/>
  <c r="AK27" i="19"/>
  <c r="AS26" i="19"/>
  <c r="AR26" i="19"/>
  <c r="AQ26" i="19"/>
  <c r="AP26" i="19"/>
  <c r="AO26" i="19"/>
  <c r="AN26" i="19"/>
  <c r="AK26" i="19"/>
  <c r="AS25" i="19"/>
  <c r="AR25" i="19"/>
  <c r="AQ25" i="19"/>
  <c r="AP25" i="19"/>
  <c r="AO25" i="19"/>
  <c r="AN25" i="19"/>
  <c r="AK25" i="19"/>
  <c r="AS24" i="19"/>
  <c r="AR24" i="19"/>
  <c r="AQ24" i="19"/>
  <c r="AP24" i="19"/>
  <c r="AO24" i="19"/>
  <c r="AN24" i="19"/>
  <c r="AK24" i="19"/>
  <c r="AS23" i="19"/>
  <c r="AR23" i="19"/>
  <c r="AQ23" i="19"/>
  <c r="AP23" i="19"/>
  <c r="AO23" i="19"/>
  <c r="AN23" i="19"/>
  <c r="AK23" i="19"/>
  <c r="AS22" i="19"/>
  <c r="AR22" i="19"/>
  <c r="AQ22" i="19"/>
  <c r="AP22" i="19"/>
  <c r="AO22" i="19"/>
  <c r="AN22" i="19"/>
  <c r="AK22" i="19"/>
  <c r="AS21" i="19"/>
  <c r="AR21" i="19"/>
  <c r="AQ21" i="19"/>
  <c r="AP21" i="19"/>
  <c r="AO21" i="19"/>
  <c r="AN21" i="19"/>
  <c r="AK21" i="19"/>
  <c r="AS20" i="19"/>
  <c r="AR20" i="19"/>
  <c r="AQ20" i="19"/>
  <c r="AP20" i="19"/>
  <c r="AO20" i="19"/>
  <c r="AN20" i="19"/>
  <c r="AK20" i="19"/>
  <c r="AS19" i="19"/>
  <c r="AR19" i="19"/>
  <c r="AQ19" i="19"/>
  <c r="AP19" i="19"/>
  <c r="AO19" i="19"/>
  <c r="AN19" i="19"/>
  <c r="AK19" i="19"/>
  <c r="AS18" i="19"/>
  <c r="AR18" i="19"/>
  <c r="AQ18" i="19"/>
  <c r="AP18" i="19"/>
  <c r="AO18" i="19"/>
  <c r="AN18" i="19"/>
  <c r="AK18" i="19"/>
  <c r="AS17" i="19"/>
  <c r="AR17" i="19"/>
  <c r="AQ17" i="19"/>
  <c r="AP17" i="19"/>
  <c r="AO17" i="19"/>
  <c r="AN17" i="19"/>
  <c r="AK17" i="19"/>
  <c r="AS16" i="19"/>
  <c r="AR16" i="19"/>
  <c r="AQ16" i="19"/>
  <c r="AP16" i="19"/>
  <c r="AO16" i="19"/>
  <c r="AN16" i="19"/>
  <c r="AK16" i="19"/>
  <c r="AS15" i="19"/>
  <c r="AR15" i="19"/>
  <c r="AQ15" i="19"/>
  <c r="AP15" i="19"/>
  <c r="AO15" i="19"/>
  <c r="AN15" i="19"/>
  <c r="AK15" i="19"/>
  <c r="AS14" i="19"/>
  <c r="AL14" i="19" s="1"/>
  <c r="AR14" i="19"/>
  <c r="AQ14" i="19"/>
  <c r="AP14" i="19"/>
  <c r="AO14" i="19"/>
  <c r="AN14" i="19"/>
  <c r="AK14" i="19"/>
  <c r="AJ14" i="19"/>
  <c r="AJ10" i="19" s="1"/>
  <c r="AG37" i="19"/>
  <c r="AG36" i="19"/>
  <c r="AG35" i="19"/>
  <c r="AG34" i="19"/>
  <c r="AG33" i="19"/>
  <c r="AG32" i="19"/>
  <c r="AG31" i="19"/>
  <c r="AG30" i="19"/>
  <c r="AG29" i="19"/>
  <c r="AG28" i="19"/>
  <c r="AG27" i="19"/>
  <c r="AG26" i="19"/>
  <c r="AG25" i="19"/>
  <c r="AG24" i="19"/>
  <c r="AG23" i="19"/>
  <c r="AG22" i="19"/>
  <c r="AG21" i="19"/>
  <c r="AG20" i="19"/>
  <c r="AG19" i="19"/>
  <c r="AG18" i="19"/>
  <c r="AG17" i="19"/>
  <c r="AG16" i="19"/>
  <c r="AG15" i="19"/>
  <c r="AG14" i="19"/>
  <c r="AC37" i="19"/>
  <c r="AB37" i="19"/>
  <c r="AA37" i="19"/>
  <c r="Z37" i="19"/>
  <c r="X37" i="19"/>
  <c r="AC36" i="19"/>
  <c r="AB36" i="19"/>
  <c r="AA36" i="19"/>
  <c r="Z36" i="19"/>
  <c r="X36" i="19"/>
  <c r="AB35" i="19"/>
  <c r="Y35" i="19"/>
  <c r="X35" i="19"/>
  <c r="AC34" i="19"/>
  <c r="AB34" i="19"/>
  <c r="AA34" i="19"/>
  <c r="Z34" i="19"/>
  <c r="X34" i="19"/>
  <c r="AC33" i="19"/>
  <c r="AB33" i="19"/>
  <c r="AA33" i="19"/>
  <c r="Z33" i="19"/>
  <c r="X33" i="19"/>
  <c r="Y32" i="19"/>
  <c r="X32" i="19"/>
  <c r="AC31" i="19"/>
  <c r="AB31" i="19"/>
  <c r="AA31" i="19"/>
  <c r="Z31" i="19"/>
  <c r="X31" i="19"/>
  <c r="AC30" i="19"/>
  <c r="AB30" i="19"/>
  <c r="AA30" i="19"/>
  <c r="Z30" i="19"/>
  <c r="X30" i="19"/>
  <c r="Y29" i="19"/>
  <c r="X29" i="19"/>
  <c r="AC28" i="19"/>
  <c r="AB28" i="19"/>
  <c r="AA28" i="19"/>
  <c r="Z28" i="19"/>
  <c r="X28" i="19"/>
  <c r="AC27" i="19"/>
  <c r="AB27" i="19"/>
  <c r="AA27" i="19"/>
  <c r="Z27" i="19"/>
  <c r="X27" i="19"/>
  <c r="Y26" i="19"/>
  <c r="X26" i="19"/>
  <c r="AC25" i="19"/>
  <c r="AB25" i="19"/>
  <c r="AA25" i="19"/>
  <c r="Z25" i="19"/>
  <c r="X25" i="19"/>
  <c r="AC24" i="19"/>
  <c r="AB24" i="19"/>
  <c r="AA24" i="19"/>
  <c r="Z24" i="19"/>
  <c r="X24" i="19"/>
  <c r="Y23" i="19"/>
  <c r="X23" i="19"/>
  <c r="AC22" i="19"/>
  <c r="AB22" i="19"/>
  <c r="AA22" i="19"/>
  <c r="Z22" i="19"/>
  <c r="X22" i="19"/>
  <c r="AC21" i="19"/>
  <c r="AB21" i="19"/>
  <c r="AA21" i="19"/>
  <c r="Z21" i="19"/>
  <c r="X21" i="19"/>
  <c r="Y20" i="19"/>
  <c r="X20" i="19"/>
  <c r="AC19" i="19"/>
  <c r="AB19" i="19"/>
  <c r="AA19" i="19"/>
  <c r="Z19" i="19"/>
  <c r="X19" i="19"/>
  <c r="AC18" i="19"/>
  <c r="AB18" i="19"/>
  <c r="AA18" i="19"/>
  <c r="Z18" i="19"/>
  <c r="X18" i="19"/>
  <c r="Y17" i="19"/>
  <c r="X17" i="19"/>
  <c r="AC16" i="19"/>
  <c r="AB16" i="19"/>
  <c r="AA16" i="19"/>
  <c r="Z16" i="19"/>
  <c r="X16" i="19"/>
  <c r="AC15" i="19"/>
  <c r="AB15" i="19"/>
  <c r="AA15" i="19"/>
  <c r="Z15" i="19"/>
  <c r="X15" i="19"/>
  <c r="Y14" i="19"/>
  <c r="X14" i="19"/>
  <c r="AU10" i="19" l="1"/>
  <c r="AM37" i="19"/>
  <c r="AM35" i="19"/>
  <c r="AM16" i="19"/>
  <c r="AM22" i="19"/>
  <c r="AM26" i="19"/>
  <c r="AM28" i="19"/>
  <c r="AM32" i="19"/>
  <c r="AM18" i="19"/>
  <c r="AM14" i="19"/>
  <c r="AM17" i="19"/>
  <c r="AM34" i="19"/>
  <c r="AD24" i="19"/>
  <c r="AD33" i="19"/>
  <c r="AD36" i="19"/>
  <c r="AM20" i="19"/>
  <c r="AM23" i="19"/>
  <c r="AM25" i="19"/>
  <c r="AM36" i="19"/>
  <c r="AM27" i="19"/>
  <c r="AM29" i="19"/>
  <c r="AM30" i="19"/>
  <c r="AM31" i="19"/>
  <c r="AM19" i="19"/>
  <c r="AD15" i="19"/>
  <c r="AD18" i="19"/>
  <c r="AD21" i="19"/>
  <c r="AD27" i="19"/>
  <c r="X10" i="19"/>
  <c r="AD30" i="19"/>
  <c r="AD19" i="19"/>
  <c r="AD22" i="19"/>
  <c r="AD25" i="19"/>
  <c r="AD28" i="19"/>
  <c r="AD31" i="19"/>
  <c r="AD34" i="19"/>
  <c r="AD37" i="19"/>
  <c r="AD16" i="19"/>
  <c r="AM33" i="19"/>
  <c r="AM24" i="19"/>
  <c r="AM21" i="19"/>
  <c r="AW10" i="19"/>
  <c r="AG12" i="19"/>
  <c r="AG10" i="19" s="1"/>
  <c r="AV10" i="19"/>
  <c r="AK10" i="19"/>
  <c r="AM15" i="19"/>
  <c r="AS41" i="2" l="1"/>
  <c r="AL40" i="2"/>
  <c r="AL41" i="2"/>
  <c r="AL42" i="2"/>
  <c r="AL44" i="2"/>
  <c r="AL45" i="2"/>
  <c r="AL46" i="2"/>
  <c r="AL47" i="2"/>
  <c r="AL48" i="2"/>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L109" i="2"/>
  <c r="AL110" i="2"/>
  <c r="AL111" i="2"/>
  <c r="AL112" i="2"/>
  <c r="AL113" i="2"/>
  <c r="AL114" i="2"/>
  <c r="AL115" i="2"/>
  <c r="AL116" i="2"/>
  <c r="AL117" i="2"/>
  <c r="AL118" i="2"/>
  <c r="AL119" i="2"/>
  <c r="AL120" i="2"/>
  <c r="AL121" i="2"/>
  <c r="AL122" i="2"/>
  <c r="AL123" i="2"/>
  <c r="AL124" i="2"/>
  <c r="AL125" i="2"/>
  <c r="AL126" i="2"/>
  <c r="AL127" i="2"/>
  <c r="AL128" i="2"/>
  <c r="AL129" i="2"/>
  <c r="AL130" i="2"/>
  <c r="AL131" i="2"/>
  <c r="AL132" i="2"/>
  <c r="AL133" i="2"/>
  <c r="AL134" i="2"/>
  <c r="AL135" i="2"/>
  <c r="AL136" i="2"/>
  <c r="AL137" i="2"/>
  <c r="AL138" i="2"/>
  <c r="AL139" i="2"/>
  <c r="AL140" i="2"/>
  <c r="AL141" i="2"/>
  <c r="AL142" i="2"/>
  <c r="AL143" i="2"/>
  <c r="AL144" i="2"/>
  <c r="AL145" i="2"/>
  <c r="AL146" i="2"/>
  <c r="AL147" i="2"/>
  <c r="AL148" i="2"/>
  <c r="AL149" i="2"/>
  <c r="AL150" i="2"/>
  <c r="AL151" i="2"/>
  <c r="AL152" i="2"/>
  <c r="AL153" i="2"/>
  <c r="AL154" i="2"/>
  <c r="AL155" i="2"/>
  <c r="AL156" i="2"/>
  <c r="AL157" i="2"/>
  <c r="AL158" i="2"/>
  <c r="AL159" i="2"/>
  <c r="AL160" i="2"/>
  <c r="AL161" i="2"/>
  <c r="AL162" i="2"/>
  <c r="AL163" i="2"/>
  <c r="AL164" i="2"/>
  <c r="AL165" i="2"/>
  <c r="AL166" i="2"/>
  <c r="AL167" i="2"/>
  <c r="AL168" i="2"/>
  <c r="AL169" i="2"/>
  <c r="AL170" i="2"/>
  <c r="AL171" i="2"/>
  <c r="AL172" i="2"/>
  <c r="AL173" i="2"/>
  <c r="AL174" i="2"/>
  <c r="AL175" i="2"/>
  <c r="AL176" i="2"/>
  <c r="AL177" i="2"/>
  <c r="AL178" i="2"/>
  <c r="AL179" i="2"/>
  <c r="AL180" i="2"/>
  <c r="AL181" i="2"/>
  <c r="AL182" i="2"/>
  <c r="AL183" i="2"/>
  <c r="AL184" i="2"/>
  <c r="AL185" i="2"/>
  <c r="AL186" i="2"/>
  <c r="AL187" i="2"/>
  <c r="AL188" i="2"/>
  <c r="AL189" i="2"/>
  <c r="AL190" i="2"/>
  <c r="AL191" i="2"/>
  <c r="AL192" i="2"/>
  <c r="AL193" i="2"/>
  <c r="AL194" i="2"/>
  <c r="AL195" i="2"/>
  <c r="AL196" i="2"/>
  <c r="AL197" i="2"/>
  <c r="AL198" i="2"/>
  <c r="AL199" i="2"/>
  <c r="AL200" i="2"/>
  <c r="AL201" i="2"/>
  <c r="AL202" i="2"/>
  <c r="AL203" i="2"/>
  <c r="AL204" i="2"/>
  <c r="AL205" i="2"/>
  <c r="AL206" i="2"/>
  <c r="AL207" i="2"/>
  <c r="AL208" i="2"/>
  <c r="AL209" i="2"/>
  <c r="AL210" i="2"/>
  <c r="AL211" i="2"/>
  <c r="AL212" i="2"/>
  <c r="AL213" i="2"/>
  <c r="AL214" i="2"/>
  <c r="AL215" i="2"/>
  <c r="AL216" i="2"/>
  <c r="AL217" i="2"/>
  <c r="AL218" i="2"/>
  <c r="AL219" i="2"/>
  <c r="AL220" i="2"/>
  <c r="AL221" i="2"/>
  <c r="AL222" i="2"/>
  <c r="AL223" i="2"/>
  <c r="AL224" i="2"/>
  <c r="AL225" i="2"/>
  <c r="AL226" i="2"/>
  <c r="AL227" i="2"/>
  <c r="AL228" i="2"/>
  <c r="AL229" i="2"/>
  <c r="AL230" i="2"/>
  <c r="AL231" i="2"/>
  <c r="AL232" i="2"/>
  <c r="AL233" i="2"/>
  <c r="AL234" i="2"/>
  <c r="AL235" i="2"/>
  <c r="AL236" i="2"/>
  <c r="AL237" i="2"/>
  <c r="AL238" i="2"/>
  <c r="AL239" i="2"/>
  <c r="AL240" i="2"/>
  <c r="AL241" i="2"/>
  <c r="AL242" i="2"/>
  <c r="AL243" i="2"/>
  <c r="AL244" i="2"/>
  <c r="AL245" i="2"/>
  <c r="AL246" i="2"/>
  <c r="AL247" i="2"/>
  <c r="AL248" i="2"/>
  <c r="AL249" i="2"/>
  <c r="AL250" i="2"/>
  <c r="AL251" i="2"/>
  <c r="AL252" i="2"/>
  <c r="AL253" i="2"/>
  <c r="AL254" i="2"/>
  <c r="AL255" i="2"/>
  <c r="AL256" i="2"/>
  <c r="AL257" i="2"/>
  <c r="AL258" i="2"/>
  <c r="AL259" i="2"/>
  <c r="AL260" i="2"/>
  <c r="AL261" i="2"/>
  <c r="AL262" i="2"/>
  <c r="AL263" i="2"/>
  <c r="AL264" i="2"/>
  <c r="AL265" i="2"/>
  <c r="AL266" i="2"/>
  <c r="AL267" i="2"/>
  <c r="AL268" i="2"/>
  <c r="AL269" i="2"/>
  <c r="AL270" i="2"/>
  <c r="AL271" i="2"/>
  <c r="AL272" i="2"/>
  <c r="AL273" i="2"/>
  <c r="AL274" i="2"/>
  <c r="AL275" i="2"/>
  <c r="AL276" i="2"/>
  <c r="AL277" i="2"/>
  <c r="AL278" i="2"/>
  <c r="AL279" i="2"/>
  <c r="AL280" i="2"/>
  <c r="AL281" i="2"/>
  <c r="AL282" i="2"/>
  <c r="AL283" i="2"/>
  <c r="AL284" i="2"/>
  <c r="AL285" i="2"/>
  <c r="AL286" i="2"/>
  <c r="AL287" i="2"/>
  <c r="AL288" i="2"/>
  <c r="AL289" i="2"/>
  <c r="AL290" i="2"/>
  <c r="AL291" i="2"/>
  <c r="AL292" i="2"/>
  <c r="AL293" i="2"/>
  <c r="AL294" i="2"/>
  <c r="AL295" i="2"/>
  <c r="AL296" i="2"/>
  <c r="AL297" i="2"/>
  <c r="AL298" i="2"/>
  <c r="AL299" i="2"/>
  <c r="AL300" i="2"/>
  <c r="AL301" i="2"/>
  <c r="AL302" i="2"/>
  <c r="AL303" i="2"/>
  <c r="AL304" i="2"/>
  <c r="AL305" i="2"/>
  <c r="AL306" i="2"/>
  <c r="AL307" i="2"/>
  <c r="AL308" i="2"/>
  <c r="AL309" i="2"/>
  <c r="AL310" i="2"/>
  <c r="AL311" i="2"/>
  <c r="AL312" i="2"/>
  <c r="AL313" i="2"/>
  <c r="AL314" i="2"/>
  <c r="AL315" i="2"/>
  <c r="AL316" i="2"/>
  <c r="AL317" i="2"/>
  <c r="AL318" i="2"/>
  <c r="AL319" i="2"/>
  <c r="AL320" i="2"/>
  <c r="AL321" i="2"/>
  <c r="AL322" i="2"/>
  <c r="AL323" i="2"/>
  <c r="AL324" i="2"/>
  <c r="AL325" i="2"/>
  <c r="AL326" i="2"/>
  <c r="AL327" i="2"/>
  <c r="AL328" i="2"/>
  <c r="AL329" i="2"/>
  <c r="AL330" i="2"/>
  <c r="AL331" i="2"/>
  <c r="AL332" i="2"/>
  <c r="AL333" i="2"/>
  <c r="AL334" i="2"/>
  <c r="AL335" i="2"/>
  <c r="AL336" i="2"/>
  <c r="AL337" i="2"/>
  <c r="AL338" i="2"/>
  <c r="AL339" i="2"/>
  <c r="AL340" i="2"/>
  <c r="AL341" i="2"/>
  <c r="AL342" i="2"/>
  <c r="AL343" i="2"/>
  <c r="AL344" i="2"/>
  <c r="AL345" i="2"/>
  <c r="AL346" i="2"/>
  <c r="AL347" i="2"/>
  <c r="AL348" i="2"/>
  <c r="AL349" i="2"/>
  <c r="AL350" i="2"/>
  <c r="AL351" i="2"/>
  <c r="AL352" i="2"/>
  <c r="AL353" i="2"/>
  <c r="AL354" i="2"/>
  <c r="AL355" i="2"/>
  <c r="AL356" i="2"/>
  <c r="AL357" i="2"/>
  <c r="AL358" i="2"/>
  <c r="AL359" i="2"/>
  <c r="AL360" i="2"/>
  <c r="AL361" i="2"/>
  <c r="AL362" i="2"/>
  <c r="AL363" i="2"/>
  <c r="AL364" i="2"/>
  <c r="AL365" i="2"/>
  <c r="AL366" i="2"/>
  <c r="AL367" i="2"/>
  <c r="AL368" i="2"/>
  <c r="AL369" i="2"/>
  <c r="AL370" i="2"/>
  <c r="AL371" i="2"/>
  <c r="AL372" i="2"/>
  <c r="AL373" i="2"/>
  <c r="AL374" i="2"/>
  <c r="AL375" i="2"/>
  <c r="AL376" i="2"/>
  <c r="AL377" i="2"/>
  <c r="AL378" i="2"/>
  <c r="AL379" i="2"/>
  <c r="AL380" i="2"/>
  <c r="AL381" i="2"/>
  <c r="AL382" i="2"/>
  <c r="AL383" i="2"/>
  <c r="AL384" i="2"/>
  <c r="AL385" i="2"/>
  <c r="AL386" i="2"/>
  <c r="AL387" i="2"/>
  <c r="AL388" i="2"/>
  <c r="AL389" i="2"/>
  <c r="AL390" i="2"/>
  <c r="AL391" i="2"/>
  <c r="AL392" i="2"/>
  <c r="AL393" i="2"/>
  <c r="AL394" i="2"/>
  <c r="AL395" i="2"/>
  <c r="AL396" i="2"/>
  <c r="AL397" i="2"/>
  <c r="AL398" i="2"/>
  <c r="AL399" i="2"/>
  <c r="AL400" i="2"/>
  <c r="AL401" i="2"/>
  <c r="AL402" i="2"/>
  <c r="AL403" i="2"/>
  <c r="AL404" i="2"/>
  <c r="AL405" i="2"/>
  <c r="AL406" i="2"/>
  <c r="AL407" i="2"/>
  <c r="AL408" i="2"/>
  <c r="AL409" i="2"/>
  <c r="AL410" i="2"/>
  <c r="AL411" i="2"/>
  <c r="AL412" i="2"/>
  <c r="AL413" i="2"/>
  <c r="AL414" i="2"/>
  <c r="AL415" i="2"/>
  <c r="AL416" i="2"/>
  <c r="AL417" i="2"/>
  <c r="AL418" i="2"/>
  <c r="AL419" i="2"/>
  <c r="AL420" i="2"/>
  <c r="AL421" i="2"/>
  <c r="AL422" i="2"/>
  <c r="AL423" i="2"/>
  <c r="AL424" i="2"/>
  <c r="AL425" i="2"/>
  <c r="AL426" i="2"/>
  <c r="AL427" i="2"/>
  <c r="AL428" i="2"/>
  <c r="AL429" i="2"/>
  <c r="AL430" i="2"/>
  <c r="AL431" i="2"/>
  <c r="AL432" i="2"/>
  <c r="AL433" i="2"/>
  <c r="AL434" i="2"/>
  <c r="AL435" i="2"/>
  <c r="AL436" i="2"/>
  <c r="AL437" i="2"/>
  <c r="AL438" i="2"/>
  <c r="AL439" i="2"/>
  <c r="AL440" i="2"/>
  <c r="AL441" i="2"/>
  <c r="AL442" i="2"/>
  <c r="AL443" i="2"/>
  <c r="AL444" i="2"/>
  <c r="AL445" i="2"/>
  <c r="AL446" i="2"/>
  <c r="AL447" i="2"/>
  <c r="AL448" i="2"/>
  <c r="AL449" i="2"/>
  <c r="AL450" i="2"/>
  <c r="AL451" i="2"/>
  <c r="AL452" i="2"/>
  <c r="AL453" i="2"/>
  <c r="AL454" i="2"/>
  <c r="AL455" i="2"/>
  <c r="AL456" i="2"/>
  <c r="AL457" i="2"/>
  <c r="AL458" i="2"/>
  <c r="AL459" i="2"/>
  <c r="AL460" i="2"/>
  <c r="AL461" i="2"/>
  <c r="AL462" i="2"/>
  <c r="AL463" i="2"/>
  <c r="AV14" i="2"/>
  <c r="AW43" i="2"/>
  <c r="AV43" i="2"/>
  <c r="AU43" i="2"/>
  <c r="AW42" i="2"/>
  <c r="AV42" i="2"/>
  <c r="AU42" i="2"/>
  <c r="AW41" i="2"/>
  <c r="AV41" i="2"/>
  <c r="AU41" i="2"/>
  <c r="AW40" i="2"/>
  <c r="AV40" i="2"/>
  <c r="AU40" i="2"/>
  <c r="AW39" i="2"/>
  <c r="AV39" i="2"/>
  <c r="AU39" i="2"/>
  <c r="AW38" i="2"/>
  <c r="AV38" i="2"/>
  <c r="AU38" i="2"/>
  <c r="AW37" i="2"/>
  <c r="AV37" i="2"/>
  <c r="AU37" i="2"/>
  <c r="AW36" i="2"/>
  <c r="AV36" i="2"/>
  <c r="AU36" i="2"/>
  <c r="AW35" i="2"/>
  <c r="AV35" i="2"/>
  <c r="AU35" i="2"/>
  <c r="AW34" i="2"/>
  <c r="AV34" i="2"/>
  <c r="AU34" i="2"/>
  <c r="AW33" i="2"/>
  <c r="AV33" i="2"/>
  <c r="AU33" i="2"/>
  <c r="AW32" i="2"/>
  <c r="AV32" i="2"/>
  <c r="AU32" i="2"/>
  <c r="AW31" i="2"/>
  <c r="AV31" i="2"/>
  <c r="AU31" i="2"/>
  <c r="AW30" i="2"/>
  <c r="AV30" i="2"/>
  <c r="AU30" i="2"/>
  <c r="AW29" i="2"/>
  <c r="AV29" i="2"/>
  <c r="AU29" i="2"/>
  <c r="AW28" i="2"/>
  <c r="AV28" i="2"/>
  <c r="AU28" i="2"/>
  <c r="AW27" i="2"/>
  <c r="AV27" i="2"/>
  <c r="AU27" i="2"/>
  <c r="AW26" i="2"/>
  <c r="AV26" i="2"/>
  <c r="AU26" i="2"/>
  <c r="AW25" i="2"/>
  <c r="AV25" i="2"/>
  <c r="AU25" i="2"/>
  <c r="AW24" i="2"/>
  <c r="AV24" i="2"/>
  <c r="AU24" i="2"/>
  <c r="AW23" i="2"/>
  <c r="AV23" i="2"/>
  <c r="AU23" i="2"/>
  <c r="AW22" i="2"/>
  <c r="AV22" i="2"/>
  <c r="AU22" i="2"/>
  <c r="AW21" i="2"/>
  <c r="AV21" i="2"/>
  <c r="AU21" i="2"/>
  <c r="AW20" i="2"/>
  <c r="AV20" i="2"/>
  <c r="AU20" i="2"/>
  <c r="AW19" i="2"/>
  <c r="AV19" i="2"/>
  <c r="AU19" i="2"/>
  <c r="AW18" i="2"/>
  <c r="AV18" i="2"/>
  <c r="AU18" i="2"/>
  <c r="AW17" i="2"/>
  <c r="AV17" i="2"/>
  <c r="AU17" i="2"/>
  <c r="AW16" i="2"/>
  <c r="AV16" i="2"/>
  <c r="AU16" i="2"/>
  <c r="AW15" i="2"/>
  <c r="AV15" i="2"/>
  <c r="AU15" i="2"/>
  <c r="AW14" i="2"/>
  <c r="AU14" i="2"/>
  <c r="AS43" i="2"/>
  <c r="AL43" i="2" s="1"/>
  <c r="AS42" i="2"/>
  <c r="AS40" i="2"/>
  <c r="AS39" i="2"/>
  <c r="AS38" i="2"/>
  <c r="AS37" i="2"/>
  <c r="AS36" i="2"/>
  <c r="AL36" i="2" s="1"/>
  <c r="AS35" i="2"/>
  <c r="AS34" i="2"/>
  <c r="AS33" i="2"/>
  <c r="AS32" i="2"/>
  <c r="AL32" i="2" s="1"/>
  <c r="AS31" i="2"/>
  <c r="AS30" i="2"/>
  <c r="AS29" i="2"/>
  <c r="AS28" i="2"/>
  <c r="AL28" i="2" s="1"/>
  <c r="AS27" i="2"/>
  <c r="AS26" i="2"/>
  <c r="AS25" i="2"/>
  <c r="AS24" i="2"/>
  <c r="AL24" i="2" s="1"/>
  <c r="AS23" i="2"/>
  <c r="AS22" i="2"/>
  <c r="AS21" i="2"/>
  <c r="AS20" i="2"/>
  <c r="AL20" i="2" s="1"/>
  <c r="AS19" i="2"/>
  <c r="AS18" i="2"/>
  <c r="AS17" i="2"/>
  <c r="AL17" i="2" s="1"/>
  <c r="AS16" i="2"/>
  <c r="AL16" i="2" s="1"/>
  <c r="AS15" i="2"/>
  <c r="AS14" i="2"/>
  <c r="AL14" i="2" s="1"/>
  <c r="AR43" i="2"/>
  <c r="AQ43" i="2"/>
  <c r="AP43" i="2"/>
  <c r="AO43" i="2"/>
  <c r="AM43" i="2" s="1"/>
  <c r="AN43" i="2"/>
  <c r="AK43" i="2"/>
  <c r="AR42" i="2"/>
  <c r="AQ42" i="2"/>
  <c r="AP42" i="2"/>
  <c r="AO42" i="2"/>
  <c r="AM42" i="2" s="1"/>
  <c r="AN42" i="2"/>
  <c r="AK42" i="2"/>
  <c r="AR41" i="2"/>
  <c r="AQ41" i="2"/>
  <c r="AP41" i="2"/>
  <c r="AO41" i="2"/>
  <c r="AN41" i="2"/>
  <c r="AK41" i="2"/>
  <c r="AR40" i="2"/>
  <c r="AQ40" i="2"/>
  <c r="AP40" i="2"/>
  <c r="AO40" i="2"/>
  <c r="AM40" i="2" s="1"/>
  <c r="AN40" i="2"/>
  <c r="AK40" i="2"/>
  <c r="AR39" i="2"/>
  <c r="AQ39" i="2"/>
  <c r="AP39" i="2"/>
  <c r="AO39" i="2"/>
  <c r="AM39" i="2" s="1"/>
  <c r="AN39" i="2"/>
  <c r="AL39" i="2"/>
  <c r="AK39" i="2"/>
  <c r="AR38" i="2"/>
  <c r="AQ38" i="2"/>
  <c r="AP38" i="2"/>
  <c r="AO38" i="2"/>
  <c r="AM38" i="2" s="1"/>
  <c r="AN38" i="2"/>
  <c r="AL38" i="2"/>
  <c r="AK38" i="2"/>
  <c r="AR37" i="2"/>
  <c r="AQ37" i="2"/>
  <c r="AP37" i="2"/>
  <c r="AO37" i="2"/>
  <c r="AM37" i="2" s="1"/>
  <c r="AN37" i="2"/>
  <c r="AL37" i="2"/>
  <c r="AK37" i="2"/>
  <c r="AR36" i="2"/>
  <c r="AQ36" i="2"/>
  <c r="AP36" i="2"/>
  <c r="AO36" i="2"/>
  <c r="AM36" i="2" s="1"/>
  <c r="AN36" i="2"/>
  <c r="AK36" i="2"/>
  <c r="AR35" i="2"/>
  <c r="AQ35" i="2"/>
  <c r="AP35" i="2"/>
  <c r="AO35" i="2"/>
  <c r="AN35" i="2"/>
  <c r="AL35" i="2"/>
  <c r="AK35" i="2"/>
  <c r="AR34" i="2"/>
  <c r="AQ34" i="2"/>
  <c r="AP34" i="2"/>
  <c r="AO34" i="2"/>
  <c r="AM34" i="2" s="1"/>
  <c r="AN34" i="2"/>
  <c r="AL34" i="2"/>
  <c r="AK34" i="2"/>
  <c r="AR33" i="2"/>
  <c r="AQ33" i="2"/>
  <c r="AP33" i="2"/>
  <c r="AO33" i="2"/>
  <c r="AM33" i="2" s="1"/>
  <c r="AN33" i="2"/>
  <c r="AL33" i="2"/>
  <c r="AK33" i="2"/>
  <c r="AR32" i="2"/>
  <c r="AQ32" i="2"/>
  <c r="AP32" i="2"/>
  <c r="AO32" i="2"/>
  <c r="AN32" i="2"/>
  <c r="AK32" i="2"/>
  <c r="AR31" i="2"/>
  <c r="AQ31" i="2"/>
  <c r="AP31" i="2"/>
  <c r="AO31" i="2"/>
  <c r="AM31" i="2" s="1"/>
  <c r="AN31" i="2"/>
  <c r="AL31" i="2"/>
  <c r="AK31" i="2"/>
  <c r="AR30" i="2"/>
  <c r="AQ30" i="2"/>
  <c r="AP30" i="2"/>
  <c r="AO30" i="2"/>
  <c r="AM30" i="2" s="1"/>
  <c r="AN30" i="2"/>
  <c r="AL30" i="2"/>
  <c r="AK30" i="2"/>
  <c r="AR29" i="2"/>
  <c r="AQ29" i="2"/>
  <c r="AP29" i="2"/>
  <c r="AO29" i="2"/>
  <c r="AN29" i="2"/>
  <c r="AL29" i="2"/>
  <c r="AK29" i="2"/>
  <c r="AR28" i="2"/>
  <c r="AQ28" i="2"/>
  <c r="AP28" i="2"/>
  <c r="AO28" i="2"/>
  <c r="AM28" i="2" s="1"/>
  <c r="AN28" i="2"/>
  <c r="AK28" i="2"/>
  <c r="AR27" i="2"/>
  <c r="AQ27" i="2"/>
  <c r="AP27" i="2"/>
  <c r="AO27" i="2"/>
  <c r="AM27" i="2" s="1"/>
  <c r="AN27" i="2"/>
  <c r="AL27" i="2"/>
  <c r="AK27" i="2"/>
  <c r="AR26" i="2"/>
  <c r="AQ26" i="2"/>
  <c r="AP26" i="2"/>
  <c r="AO26" i="2"/>
  <c r="AN26" i="2"/>
  <c r="AL26" i="2"/>
  <c r="AK26" i="2"/>
  <c r="AR25" i="2"/>
  <c r="AQ25" i="2"/>
  <c r="AP25" i="2"/>
  <c r="AO25" i="2"/>
  <c r="AM25" i="2" s="1"/>
  <c r="AN25" i="2"/>
  <c r="AL25" i="2"/>
  <c r="AK25" i="2"/>
  <c r="AR24" i="2"/>
  <c r="AQ24" i="2"/>
  <c r="AP24" i="2"/>
  <c r="AO24" i="2"/>
  <c r="AM24" i="2" s="1"/>
  <c r="AN24" i="2"/>
  <c r="AK24" i="2"/>
  <c r="AR23" i="2"/>
  <c r="AQ23" i="2"/>
  <c r="AP23" i="2"/>
  <c r="AO23" i="2"/>
  <c r="AN23" i="2"/>
  <c r="AL23" i="2"/>
  <c r="AK23" i="2"/>
  <c r="AR22" i="2"/>
  <c r="AQ22" i="2"/>
  <c r="AP22" i="2"/>
  <c r="AO22" i="2"/>
  <c r="AM22" i="2" s="1"/>
  <c r="AN22" i="2"/>
  <c r="AL22" i="2"/>
  <c r="AK22" i="2"/>
  <c r="AR21" i="2"/>
  <c r="AQ21" i="2"/>
  <c r="AP21" i="2"/>
  <c r="AO21" i="2"/>
  <c r="AM21" i="2" s="1"/>
  <c r="AN21" i="2"/>
  <c r="AL21" i="2"/>
  <c r="AK21" i="2"/>
  <c r="AR20" i="2"/>
  <c r="AQ20" i="2"/>
  <c r="AP20" i="2"/>
  <c r="AO20" i="2"/>
  <c r="AN20" i="2"/>
  <c r="AK20" i="2"/>
  <c r="AR19" i="2"/>
  <c r="AQ19" i="2"/>
  <c r="AP19" i="2"/>
  <c r="AO19" i="2"/>
  <c r="AN19" i="2"/>
  <c r="AL19" i="2"/>
  <c r="AK19" i="2"/>
  <c r="AR18" i="2"/>
  <c r="AQ18" i="2"/>
  <c r="AP18" i="2"/>
  <c r="AO18" i="2"/>
  <c r="AN18" i="2"/>
  <c r="AL18" i="2"/>
  <c r="AK18" i="2"/>
  <c r="AR17" i="2"/>
  <c r="AQ17" i="2"/>
  <c r="AP17" i="2"/>
  <c r="AO17" i="2"/>
  <c r="AN17" i="2"/>
  <c r="AK17" i="2"/>
  <c r="AR16" i="2"/>
  <c r="AQ16" i="2"/>
  <c r="AP16" i="2"/>
  <c r="AO16" i="2"/>
  <c r="AN16" i="2"/>
  <c r="AK16" i="2"/>
  <c r="AR15" i="2"/>
  <c r="AQ15" i="2"/>
  <c r="AP15" i="2"/>
  <c r="AO15" i="2"/>
  <c r="AN15" i="2"/>
  <c r="AL15" i="2"/>
  <c r="AK15" i="2"/>
  <c r="AR14" i="2"/>
  <c r="AQ14" i="2"/>
  <c r="AP14" i="2"/>
  <c r="AO14" i="2"/>
  <c r="AN14" i="2"/>
  <c r="AK14" i="2"/>
  <c r="AJ14" i="2"/>
  <c r="AJ10" i="2" s="1"/>
  <c r="AB43" i="2"/>
  <c r="AA43" i="2"/>
  <c r="Z43" i="2"/>
  <c r="Y43" i="2"/>
  <c r="AB42" i="2"/>
  <c r="AA42" i="2"/>
  <c r="Z42" i="2"/>
  <c r="Y42" i="2"/>
  <c r="AB40" i="2"/>
  <c r="AA40" i="2"/>
  <c r="Z40" i="2"/>
  <c r="Y40" i="2"/>
  <c r="AB39" i="2"/>
  <c r="AA39" i="2"/>
  <c r="Z39" i="2"/>
  <c r="Y39" i="2"/>
  <c r="AB37" i="2"/>
  <c r="AA37" i="2"/>
  <c r="Z37" i="2"/>
  <c r="Y37" i="2"/>
  <c r="AB36" i="2"/>
  <c r="AA36" i="2"/>
  <c r="Z36" i="2"/>
  <c r="Y36" i="2"/>
  <c r="AB34" i="2"/>
  <c r="AA34" i="2"/>
  <c r="Z34" i="2"/>
  <c r="Y34" i="2"/>
  <c r="AB33" i="2"/>
  <c r="AA33" i="2"/>
  <c r="Z33" i="2"/>
  <c r="Y33" i="2"/>
  <c r="AB31" i="2"/>
  <c r="AA31" i="2"/>
  <c r="Z31" i="2"/>
  <c r="Y31" i="2"/>
  <c r="AB30" i="2"/>
  <c r="AA30" i="2"/>
  <c r="Z30" i="2"/>
  <c r="Y30" i="2"/>
  <c r="AB28" i="2"/>
  <c r="AA28" i="2"/>
  <c r="Z28" i="2"/>
  <c r="Y28" i="2"/>
  <c r="AB27" i="2"/>
  <c r="AA27" i="2"/>
  <c r="Z27" i="2"/>
  <c r="Y27" i="2"/>
  <c r="AB25" i="2"/>
  <c r="AA25" i="2"/>
  <c r="Z25" i="2"/>
  <c r="Y25" i="2"/>
  <c r="AB24" i="2"/>
  <c r="AA24" i="2"/>
  <c r="Z24" i="2"/>
  <c r="Y24" i="2"/>
  <c r="AB22" i="2"/>
  <c r="AA22" i="2"/>
  <c r="Z22" i="2"/>
  <c r="Y22" i="2"/>
  <c r="AB21" i="2"/>
  <c r="AA21" i="2"/>
  <c r="Z21" i="2"/>
  <c r="Y21" i="2"/>
  <c r="AB19" i="2"/>
  <c r="AA19" i="2"/>
  <c r="Z19" i="2"/>
  <c r="Y19" i="2"/>
  <c r="AB18" i="2"/>
  <c r="AA18" i="2"/>
  <c r="Z18" i="2"/>
  <c r="Y18" i="2"/>
  <c r="AB16" i="2"/>
  <c r="AA16" i="2"/>
  <c r="Z16" i="2"/>
  <c r="Y16" i="2"/>
  <c r="AB15" i="2"/>
  <c r="AA15" i="2"/>
  <c r="Z15" i="2"/>
  <c r="Y15" i="2"/>
  <c r="W42" i="2"/>
  <c r="X41" i="2"/>
  <c r="W41" i="2"/>
  <c r="W40" i="2"/>
  <c r="W39" i="2"/>
  <c r="X38" i="2"/>
  <c r="W38" i="2"/>
  <c r="W37" i="2"/>
  <c r="W36" i="2"/>
  <c r="X35" i="2"/>
  <c r="W35" i="2"/>
  <c r="W34" i="2"/>
  <c r="W33" i="2"/>
  <c r="X32" i="2"/>
  <c r="W32" i="2"/>
  <c r="W31" i="2"/>
  <c r="W30" i="2"/>
  <c r="X29" i="2"/>
  <c r="W29" i="2"/>
  <c r="W28" i="2"/>
  <c r="W27" i="2"/>
  <c r="X26" i="2"/>
  <c r="W26" i="2"/>
  <c r="W25" i="2"/>
  <c r="W24" i="2"/>
  <c r="X23" i="2"/>
  <c r="W23" i="2"/>
  <c r="W22" i="2"/>
  <c r="W21" i="2"/>
  <c r="X20" i="2"/>
  <c r="W20" i="2"/>
  <c r="W19" i="2"/>
  <c r="W18" i="2"/>
  <c r="X17" i="2"/>
  <c r="W17" i="2"/>
  <c r="W16" i="2"/>
  <c r="W15" i="2"/>
  <c r="X14" i="2"/>
  <c r="W14" i="2"/>
  <c r="AM35" i="2" l="1"/>
  <c r="AM32" i="2"/>
  <c r="AM23" i="2"/>
  <c r="W10" i="2"/>
  <c r="AM14" i="2"/>
  <c r="AM19" i="2"/>
  <c r="AM18" i="2"/>
  <c r="AM15" i="2"/>
  <c r="AM16" i="2"/>
  <c r="AV10" i="2"/>
  <c r="AM17" i="2"/>
  <c r="AM20" i="2"/>
  <c r="AM26" i="2"/>
  <c r="AK10" i="2"/>
  <c r="AM29" i="2"/>
  <c r="AM41" i="2"/>
  <c r="AW10" i="2"/>
  <c r="AU10" i="2"/>
  <c r="AC15" i="2"/>
  <c r="AC16" i="2"/>
  <c r="AC18" i="2"/>
  <c r="AC19" i="2"/>
  <c r="AC21" i="2"/>
  <c r="AC22" i="2"/>
  <c r="AC24" i="2"/>
  <c r="AC25" i="2"/>
  <c r="AC27" i="2"/>
  <c r="AC28" i="2"/>
  <c r="AC36" i="2"/>
  <c r="AC30" i="2"/>
  <c r="AC33" i="2"/>
  <c r="AC37" i="2"/>
  <c r="AC40" i="2"/>
  <c r="AC43" i="2"/>
  <c r="AC31" i="2"/>
  <c r="AC34" i="2"/>
  <c r="AC39" i="2"/>
  <c r="AC42" i="2"/>
  <c r="F54" i="27" l="1"/>
  <c r="F45" i="27"/>
  <c r="F35" i="27"/>
  <c r="F25" i="27"/>
  <c r="C52" i="27"/>
  <c r="C43" i="27"/>
  <c r="C33" i="27"/>
  <c r="C23" i="27"/>
  <c r="A1" i="19" l="1"/>
  <c r="A1" i="2" l="1"/>
  <c r="M5" i="2"/>
  <c r="M7" i="2"/>
  <c r="D7" i="2"/>
  <c r="D10" i="22"/>
  <c r="D17" i="2"/>
  <c r="AI17" i="2" s="1"/>
  <c r="D14" i="2"/>
  <c r="AI14" i="2" s="1"/>
  <c r="F15" i="27"/>
  <c r="F5" i="27"/>
  <c r="C13" i="27"/>
  <c r="C3" i="27"/>
  <c r="E7" i="26"/>
  <c r="J42" i="26"/>
  <c r="G42" i="26"/>
  <c r="J40" i="26"/>
  <c r="G40" i="26"/>
  <c r="J38" i="26"/>
  <c r="G38" i="26"/>
  <c r="J36" i="26"/>
  <c r="G36" i="26"/>
  <c r="J34" i="26"/>
  <c r="G34" i="26"/>
  <c r="J32" i="26"/>
  <c r="G32" i="26"/>
  <c r="J30" i="26"/>
  <c r="G30" i="26"/>
  <c r="J28" i="26"/>
  <c r="G28" i="26"/>
  <c r="J42" i="25"/>
  <c r="G42" i="25"/>
  <c r="J40" i="25"/>
  <c r="G40" i="25"/>
  <c r="J38" i="25"/>
  <c r="G38" i="25"/>
  <c r="J36" i="25"/>
  <c r="G36" i="25"/>
  <c r="J34" i="25"/>
  <c r="G34" i="25"/>
  <c r="J32" i="25"/>
  <c r="G32" i="25"/>
  <c r="J30" i="25"/>
  <c r="G30" i="25"/>
  <c r="J28" i="25"/>
  <c r="G28" i="25"/>
  <c r="E7" i="25"/>
  <c r="D7" i="24"/>
  <c r="J46" i="24"/>
  <c r="G46" i="24"/>
  <c r="J44" i="24"/>
  <c r="G44" i="24"/>
  <c r="J42" i="24"/>
  <c r="G42" i="24"/>
  <c r="J40" i="24"/>
  <c r="G40" i="24"/>
  <c r="J38" i="24"/>
  <c r="G38" i="24"/>
  <c r="J36" i="24"/>
  <c r="G36" i="24"/>
  <c r="J34" i="24"/>
  <c r="G34" i="24"/>
  <c r="J32" i="24"/>
  <c r="G32" i="24"/>
  <c r="J30" i="24"/>
  <c r="G30" i="24"/>
  <c r="J28" i="24"/>
  <c r="G28" i="24"/>
  <c r="E16" i="26"/>
  <c r="E10" i="26"/>
  <c r="N8" i="26"/>
  <c r="H24" i="26" s="1"/>
  <c r="E16" i="25"/>
  <c r="E10" i="25"/>
  <c r="N8" i="25"/>
  <c r="H24" i="25" s="1"/>
  <c r="D16" i="24"/>
  <c r="D10" i="24"/>
  <c r="O8" i="24"/>
  <c r="H24" i="24" s="1"/>
  <c r="N8" i="23"/>
  <c r="G28" i="22"/>
  <c r="O8" i="22"/>
  <c r="H24" i="22" s="1"/>
  <c r="G44" i="22"/>
  <c r="G42" i="22"/>
  <c r="G40" i="22"/>
  <c r="G38" i="22"/>
  <c r="G36" i="22"/>
  <c r="G34" i="22"/>
  <c r="G32" i="22"/>
  <c r="G30" i="22"/>
  <c r="D7" i="22"/>
  <c r="D42" i="21"/>
  <c r="C42" i="21"/>
  <c r="D40" i="21"/>
  <c r="C40" i="21"/>
  <c r="D38" i="21"/>
  <c r="C38" i="21"/>
  <c r="D36" i="21"/>
  <c r="C36" i="21"/>
  <c r="D34" i="21"/>
  <c r="C34" i="21"/>
  <c r="D32" i="21"/>
  <c r="C32" i="21"/>
  <c r="D30" i="21"/>
  <c r="C30" i="21"/>
  <c r="D28" i="21"/>
  <c r="C28" i="21"/>
  <c r="E41" i="21"/>
  <c r="E39" i="21"/>
  <c r="E37" i="21"/>
  <c r="E35" i="21"/>
  <c r="E33" i="21"/>
  <c r="E31" i="21"/>
  <c r="E29" i="21"/>
  <c r="E27" i="21"/>
  <c r="C9" i="21"/>
  <c r="C6" i="21"/>
  <c r="E20" i="19"/>
  <c r="F15" i="19"/>
  <c r="F14" i="19"/>
  <c r="C4" i="28" s="1"/>
  <c r="E14" i="19"/>
  <c r="E3" i="28" s="1"/>
  <c r="E17" i="19"/>
  <c r="D6" i="1"/>
  <c r="D71" i="12" s="1"/>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1" i="3"/>
  <c r="R482"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509" i="3"/>
  <c r="R510" i="3"/>
  <c r="R511" i="3"/>
  <c r="R512" i="3"/>
  <c r="R513" i="3"/>
  <c r="R514" i="3"/>
  <c r="R515" i="3"/>
  <c r="R516" i="3"/>
  <c r="R517" i="3"/>
  <c r="R518" i="3"/>
  <c r="R519" i="3"/>
  <c r="R2" i="3"/>
  <c r="E14" i="2"/>
  <c r="L463" i="19"/>
  <c r="O463" i="19" s="1"/>
  <c r="O151" i="10" s="1"/>
  <c r="L462" i="19"/>
  <c r="O462" i="19" s="1"/>
  <c r="M151" i="10" s="1"/>
  <c r="F462" i="19"/>
  <c r="G461" i="19" s="1"/>
  <c r="H151" i="10" s="1"/>
  <c r="L461" i="19"/>
  <c r="O461" i="19" s="1"/>
  <c r="K151" i="10" s="1"/>
  <c r="F461" i="19"/>
  <c r="E461" i="19"/>
  <c r="D151" i="10" s="1"/>
  <c r="D461" i="19"/>
  <c r="L460" i="19"/>
  <c r="O460" i="19" s="1"/>
  <c r="O150" i="10" s="1"/>
  <c r="L459" i="19"/>
  <c r="O459" i="19" s="1"/>
  <c r="M150" i="10" s="1"/>
  <c r="F459" i="19"/>
  <c r="G458" i="19" s="1"/>
  <c r="H150" i="10" s="1"/>
  <c r="L458" i="19"/>
  <c r="O458" i="19" s="1"/>
  <c r="K150" i="10" s="1"/>
  <c r="F458" i="19"/>
  <c r="E458" i="19"/>
  <c r="D150" i="10" s="1"/>
  <c r="D458" i="19"/>
  <c r="L457" i="19"/>
  <c r="O457" i="19" s="1"/>
  <c r="O149" i="10" s="1"/>
  <c r="L456" i="19"/>
  <c r="O456" i="19" s="1"/>
  <c r="M149" i="10" s="1"/>
  <c r="F456" i="19"/>
  <c r="G455" i="19" s="1"/>
  <c r="H149" i="10" s="1"/>
  <c r="L455" i="19"/>
  <c r="O455" i="19" s="1"/>
  <c r="K149" i="10" s="1"/>
  <c r="F455" i="19"/>
  <c r="E455" i="19"/>
  <c r="D149" i="10" s="1"/>
  <c r="D455" i="19"/>
  <c r="L454" i="19"/>
  <c r="O454" i="19" s="1"/>
  <c r="O148" i="10" s="1"/>
  <c r="L453" i="19"/>
  <c r="O453" i="19" s="1"/>
  <c r="M148" i="10" s="1"/>
  <c r="F453" i="19"/>
  <c r="G452" i="19" s="1"/>
  <c r="H148" i="10" s="1"/>
  <c r="L452" i="19"/>
  <c r="O452" i="19" s="1"/>
  <c r="K148" i="10" s="1"/>
  <c r="F452" i="19"/>
  <c r="E452" i="19"/>
  <c r="D148" i="10" s="1"/>
  <c r="D452" i="19"/>
  <c r="L451" i="19"/>
  <c r="O451" i="19" s="1"/>
  <c r="O147" i="10" s="1"/>
  <c r="L450" i="19"/>
  <c r="O450" i="19" s="1"/>
  <c r="M147" i="10" s="1"/>
  <c r="F450" i="19"/>
  <c r="G449" i="19" s="1"/>
  <c r="H147" i="10" s="1"/>
  <c r="L449" i="19"/>
  <c r="O449" i="19" s="1"/>
  <c r="K147" i="10" s="1"/>
  <c r="F449" i="19"/>
  <c r="E449" i="19"/>
  <c r="D147" i="10" s="1"/>
  <c r="D449" i="19"/>
  <c r="L448" i="19"/>
  <c r="O448" i="19" s="1"/>
  <c r="O146" i="10" s="1"/>
  <c r="L447" i="19"/>
  <c r="O447" i="19" s="1"/>
  <c r="M146" i="10" s="1"/>
  <c r="F447" i="19"/>
  <c r="G446" i="19" s="1"/>
  <c r="H146" i="10" s="1"/>
  <c r="L446" i="19"/>
  <c r="F446" i="19"/>
  <c r="E446" i="19"/>
  <c r="D146" i="10" s="1"/>
  <c r="D446" i="19"/>
  <c r="C146" i="10" s="1"/>
  <c r="L445" i="19"/>
  <c r="O445" i="19" s="1"/>
  <c r="O145" i="10" s="1"/>
  <c r="L444" i="19"/>
  <c r="O444" i="19" s="1"/>
  <c r="M145" i="10" s="1"/>
  <c r="F444" i="19"/>
  <c r="G443" i="19" s="1"/>
  <c r="H145" i="10" s="1"/>
  <c r="L443" i="19"/>
  <c r="O443" i="19" s="1"/>
  <c r="K145" i="10" s="1"/>
  <c r="F443" i="19"/>
  <c r="E443" i="19"/>
  <c r="D145" i="10" s="1"/>
  <c r="D443" i="19"/>
  <c r="L442" i="19"/>
  <c r="O442" i="19" s="1"/>
  <c r="O144" i="10" s="1"/>
  <c r="L441" i="19"/>
  <c r="O441" i="19" s="1"/>
  <c r="M144" i="10" s="1"/>
  <c r="F441" i="19"/>
  <c r="G440" i="19" s="1"/>
  <c r="H144" i="10" s="1"/>
  <c r="L440" i="19"/>
  <c r="O440" i="19" s="1"/>
  <c r="K144" i="10" s="1"/>
  <c r="F440" i="19"/>
  <c r="E440" i="19"/>
  <c r="D144" i="10" s="1"/>
  <c r="D440" i="19"/>
  <c r="L439" i="19"/>
  <c r="L438" i="19"/>
  <c r="O438" i="19" s="1"/>
  <c r="M143" i="10" s="1"/>
  <c r="F438" i="19"/>
  <c r="G437" i="19" s="1"/>
  <c r="H143" i="10" s="1"/>
  <c r="L437" i="19"/>
  <c r="O437" i="19" s="1"/>
  <c r="K143" i="10" s="1"/>
  <c r="F437" i="19"/>
  <c r="E437" i="19"/>
  <c r="D143" i="10" s="1"/>
  <c r="D437" i="19"/>
  <c r="L436" i="19"/>
  <c r="O436" i="19" s="1"/>
  <c r="O142" i="10" s="1"/>
  <c r="L435" i="19"/>
  <c r="O435" i="19" s="1"/>
  <c r="M142" i="10" s="1"/>
  <c r="F435" i="19"/>
  <c r="G434" i="19" s="1"/>
  <c r="H142" i="10" s="1"/>
  <c r="L434" i="19"/>
  <c r="O434" i="19" s="1"/>
  <c r="K142" i="10" s="1"/>
  <c r="F434" i="19"/>
  <c r="E434" i="19"/>
  <c r="D142" i="10" s="1"/>
  <c r="D434" i="19"/>
  <c r="L433" i="19"/>
  <c r="O433" i="19" s="1"/>
  <c r="O141" i="10" s="1"/>
  <c r="L432" i="19"/>
  <c r="O432" i="19" s="1"/>
  <c r="M141" i="10" s="1"/>
  <c r="F432" i="19"/>
  <c r="G431" i="19" s="1"/>
  <c r="H141" i="10" s="1"/>
  <c r="L431" i="19"/>
  <c r="O431" i="19" s="1"/>
  <c r="K141" i="10" s="1"/>
  <c r="F431" i="19"/>
  <c r="E431" i="19"/>
  <c r="D141" i="10" s="1"/>
  <c r="D431" i="19"/>
  <c r="L430" i="19"/>
  <c r="O430" i="19" s="1"/>
  <c r="O140" i="10" s="1"/>
  <c r="L429" i="19"/>
  <c r="O429" i="19" s="1"/>
  <c r="M140" i="10" s="1"/>
  <c r="F429" i="19"/>
  <c r="L428" i="19"/>
  <c r="F428" i="19"/>
  <c r="E428" i="19"/>
  <c r="D140" i="10" s="1"/>
  <c r="D428" i="19"/>
  <c r="L427" i="19"/>
  <c r="O427" i="19" s="1"/>
  <c r="O139" i="10" s="1"/>
  <c r="L426" i="19"/>
  <c r="O426" i="19" s="1"/>
  <c r="M139" i="10" s="1"/>
  <c r="F426" i="19"/>
  <c r="G425" i="19" s="1"/>
  <c r="H139" i="10" s="1"/>
  <c r="L425" i="19"/>
  <c r="O425" i="19" s="1"/>
  <c r="K139" i="10" s="1"/>
  <c r="F425" i="19"/>
  <c r="E425" i="19"/>
  <c r="D139" i="10" s="1"/>
  <c r="D425" i="19"/>
  <c r="L424" i="19"/>
  <c r="O424" i="19" s="1"/>
  <c r="O138" i="10" s="1"/>
  <c r="L423" i="19"/>
  <c r="O423" i="19" s="1"/>
  <c r="M138" i="10" s="1"/>
  <c r="F423" i="19"/>
  <c r="G422" i="19" s="1"/>
  <c r="H138" i="10" s="1"/>
  <c r="L422" i="19"/>
  <c r="O422" i="19" s="1"/>
  <c r="K138" i="10" s="1"/>
  <c r="F422" i="19"/>
  <c r="E422" i="19"/>
  <c r="D138" i="10" s="1"/>
  <c r="D422" i="19"/>
  <c r="L421" i="19"/>
  <c r="L420" i="19"/>
  <c r="O420" i="19" s="1"/>
  <c r="M137" i="10" s="1"/>
  <c r="F420" i="19"/>
  <c r="G419" i="19" s="1"/>
  <c r="H137" i="10" s="1"/>
  <c r="L419" i="19"/>
  <c r="O419" i="19" s="1"/>
  <c r="K137" i="10" s="1"/>
  <c r="F419" i="19"/>
  <c r="E419" i="19"/>
  <c r="D137" i="10" s="1"/>
  <c r="D419" i="19"/>
  <c r="L418" i="19"/>
  <c r="O418" i="19" s="1"/>
  <c r="O136" i="10" s="1"/>
  <c r="L417" i="19"/>
  <c r="O417" i="19" s="1"/>
  <c r="M136" i="10" s="1"/>
  <c r="F417" i="19"/>
  <c r="G416" i="19" s="1"/>
  <c r="H136" i="10" s="1"/>
  <c r="L416" i="19"/>
  <c r="O416" i="19" s="1"/>
  <c r="K136" i="10" s="1"/>
  <c r="F416" i="19"/>
  <c r="E416" i="19"/>
  <c r="D136" i="10" s="1"/>
  <c r="D416" i="19"/>
  <c r="L415" i="19"/>
  <c r="O415" i="19" s="1"/>
  <c r="O135" i="10" s="1"/>
  <c r="L414" i="19"/>
  <c r="O414" i="19" s="1"/>
  <c r="M135" i="10" s="1"/>
  <c r="F414" i="19"/>
  <c r="G413" i="19" s="1"/>
  <c r="H135" i="10" s="1"/>
  <c r="L413" i="19"/>
  <c r="O413" i="19" s="1"/>
  <c r="K135" i="10" s="1"/>
  <c r="F413" i="19"/>
  <c r="E413" i="19"/>
  <c r="D135" i="10" s="1"/>
  <c r="D413" i="19"/>
  <c r="L412" i="19"/>
  <c r="O412" i="19" s="1"/>
  <c r="O134" i="10" s="1"/>
  <c r="L411" i="19"/>
  <c r="O411" i="19" s="1"/>
  <c r="M134" i="10" s="1"/>
  <c r="F411" i="19"/>
  <c r="G410" i="19" s="1"/>
  <c r="H134" i="10" s="1"/>
  <c r="L410" i="19"/>
  <c r="O410" i="19" s="1"/>
  <c r="K134" i="10" s="1"/>
  <c r="F410" i="19"/>
  <c r="E410" i="19"/>
  <c r="D134" i="10" s="1"/>
  <c r="D410" i="19"/>
  <c r="L409" i="19"/>
  <c r="L408" i="19"/>
  <c r="O408" i="19" s="1"/>
  <c r="M133" i="10" s="1"/>
  <c r="F408" i="19"/>
  <c r="G407" i="19" s="1"/>
  <c r="H133" i="10" s="1"/>
  <c r="L407" i="19"/>
  <c r="O407" i="19" s="1"/>
  <c r="K133" i="10" s="1"/>
  <c r="F407" i="19"/>
  <c r="E407" i="19"/>
  <c r="D133" i="10" s="1"/>
  <c r="D407" i="19"/>
  <c r="L406" i="19"/>
  <c r="O406" i="19" s="1"/>
  <c r="O132" i="10" s="1"/>
  <c r="L405" i="19"/>
  <c r="O405" i="19" s="1"/>
  <c r="M132" i="10" s="1"/>
  <c r="F405" i="19"/>
  <c r="G404" i="19" s="1"/>
  <c r="H132" i="10" s="1"/>
  <c r="L404" i="19"/>
  <c r="O404" i="19" s="1"/>
  <c r="K132" i="10" s="1"/>
  <c r="F404" i="19"/>
  <c r="E404" i="19"/>
  <c r="D132" i="10" s="1"/>
  <c r="D404" i="19"/>
  <c r="L403" i="19"/>
  <c r="O403" i="19" s="1"/>
  <c r="O131" i="10" s="1"/>
  <c r="L402" i="19"/>
  <c r="O402" i="19" s="1"/>
  <c r="M131" i="10" s="1"/>
  <c r="F402" i="19"/>
  <c r="G401" i="19" s="1"/>
  <c r="H131" i="10" s="1"/>
  <c r="L401" i="19"/>
  <c r="O401" i="19" s="1"/>
  <c r="K131" i="10" s="1"/>
  <c r="F401" i="19"/>
  <c r="E401" i="19"/>
  <c r="D131" i="10" s="1"/>
  <c r="D401" i="19"/>
  <c r="L400" i="19"/>
  <c r="O400" i="19" s="1"/>
  <c r="O130" i="10" s="1"/>
  <c r="L399" i="19"/>
  <c r="O399" i="19" s="1"/>
  <c r="M130" i="10" s="1"/>
  <c r="F399" i="19"/>
  <c r="G398" i="19" s="1"/>
  <c r="H130" i="10" s="1"/>
  <c r="L398" i="19"/>
  <c r="O398" i="19" s="1"/>
  <c r="K130" i="10" s="1"/>
  <c r="F398" i="19"/>
  <c r="E398" i="19"/>
  <c r="D130" i="10" s="1"/>
  <c r="D398" i="19"/>
  <c r="L397" i="19"/>
  <c r="O397" i="19" s="1"/>
  <c r="O129" i="10" s="1"/>
  <c r="L396" i="19"/>
  <c r="O396" i="19" s="1"/>
  <c r="M129" i="10" s="1"/>
  <c r="F396" i="19"/>
  <c r="G395" i="19" s="1"/>
  <c r="H129" i="10" s="1"/>
  <c r="L395" i="19"/>
  <c r="O395" i="19" s="1"/>
  <c r="K129" i="10" s="1"/>
  <c r="F395" i="19"/>
  <c r="E395" i="19"/>
  <c r="D129" i="10" s="1"/>
  <c r="D395" i="19"/>
  <c r="L394" i="19"/>
  <c r="O394" i="19" s="1"/>
  <c r="O128" i="10" s="1"/>
  <c r="L393" i="19"/>
  <c r="O393" i="19" s="1"/>
  <c r="M128" i="10" s="1"/>
  <c r="F393" i="19"/>
  <c r="G392" i="19" s="1"/>
  <c r="H128" i="10" s="1"/>
  <c r="L392" i="19"/>
  <c r="O392" i="19" s="1"/>
  <c r="K128" i="10" s="1"/>
  <c r="F392" i="19"/>
  <c r="E392" i="19"/>
  <c r="D128" i="10" s="1"/>
  <c r="D392" i="19"/>
  <c r="L391" i="19"/>
  <c r="O391" i="19" s="1"/>
  <c r="O127" i="10" s="1"/>
  <c r="L390" i="19"/>
  <c r="O390" i="19" s="1"/>
  <c r="M127" i="10" s="1"/>
  <c r="F390" i="19"/>
  <c r="G389" i="19" s="1"/>
  <c r="H127" i="10" s="1"/>
  <c r="L389" i="19"/>
  <c r="O389" i="19" s="1"/>
  <c r="K127" i="10" s="1"/>
  <c r="F389" i="19"/>
  <c r="E389" i="19"/>
  <c r="D127" i="10" s="1"/>
  <c r="D389" i="19"/>
  <c r="L388" i="19"/>
  <c r="O388" i="19" s="1"/>
  <c r="O126" i="10" s="1"/>
  <c r="L387" i="19"/>
  <c r="O387" i="19" s="1"/>
  <c r="M126" i="10" s="1"/>
  <c r="F387" i="19"/>
  <c r="G386" i="19" s="1"/>
  <c r="H126" i="10" s="1"/>
  <c r="L386" i="19"/>
  <c r="O386" i="19" s="1"/>
  <c r="K126" i="10" s="1"/>
  <c r="F386" i="19"/>
  <c r="E386" i="19"/>
  <c r="D126" i="10" s="1"/>
  <c r="D386" i="19"/>
  <c r="L385" i="19"/>
  <c r="O385" i="19" s="1"/>
  <c r="O125" i="10" s="1"/>
  <c r="L384" i="19"/>
  <c r="O384" i="19" s="1"/>
  <c r="M125" i="10" s="1"/>
  <c r="F384" i="19"/>
  <c r="G383" i="19" s="1"/>
  <c r="H125" i="10" s="1"/>
  <c r="L383" i="19"/>
  <c r="O383" i="19" s="1"/>
  <c r="K125" i="10" s="1"/>
  <c r="F383" i="19"/>
  <c r="E383" i="19"/>
  <c r="D125" i="10" s="1"/>
  <c r="D383" i="19"/>
  <c r="L382" i="19"/>
  <c r="O382" i="19" s="1"/>
  <c r="O124" i="10" s="1"/>
  <c r="L381" i="19"/>
  <c r="O381" i="19" s="1"/>
  <c r="M124" i="10" s="1"/>
  <c r="F381" i="19"/>
  <c r="G380" i="19" s="1"/>
  <c r="H124" i="10" s="1"/>
  <c r="L380" i="19"/>
  <c r="O380" i="19" s="1"/>
  <c r="K124" i="10" s="1"/>
  <c r="F380" i="19"/>
  <c r="E380" i="19"/>
  <c r="D124" i="10" s="1"/>
  <c r="D380" i="19"/>
  <c r="L379" i="19"/>
  <c r="O379" i="19" s="1"/>
  <c r="O123" i="10" s="1"/>
  <c r="L378" i="19"/>
  <c r="O378" i="19" s="1"/>
  <c r="M123" i="10" s="1"/>
  <c r="F378" i="19"/>
  <c r="G377" i="19" s="1"/>
  <c r="H123" i="10" s="1"/>
  <c r="L377" i="19"/>
  <c r="O377" i="19" s="1"/>
  <c r="K123" i="10" s="1"/>
  <c r="F377" i="19"/>
  <c r="E377" i="19"/>
  <c r="D123" i="10" s="1"/>
  <c r="D377" i="19"/>
  <c r="L376" i="19"/>
  <c r="O376" i="19" s="1"/>
  <c r="O122" i="10" s="1"/>
  <c r="L375" i="19"/>
  <c r="O375" i="19" s="1"/>
  <c r="M122" i="10" s="1"/>
  <c r="F375" i="19"/>
  <c r="G374" i="19" s="1"/>
  <c r="H122" i="10" s="1"/>
  <c r="L374" i="19"/>
  <c r="F374" i="19"/>
  <c r="E374" i="19"/>
  <c r="D122" i="10" s="1"/>
  <c r="D374" i="19"/>
  <c r="L373" i="19"/>
  <c r="L372" i="19"/>
  <c r="O372" i="19" s="1"/>
  <c r="M121" i="10" s="1"/>
  <c r="F372" i="19"/>
  <c r="G371" i="19" s="1"/>
  <c r="H121" i="10" s="1"/>
  <c r="L371" i="19"/>
  <c r="O371" i="19" s="1"/>
  <c r="K121" i="10" s="1"/>
  <c r="F371" i="19"/>
  <c r="E371" i="19"/>
  <c r="D121" i="10" s="1"/>
  <c r="D371" i="19"/>
  <c r="L370" i="19"/>
  <c r="O370" i="19" s="1"/>
  <c r="O120" i="10" s="1"/>
  <c r="L369" i="19"/>
  <c r="O369" i="19" s="1"/>
  <c r="M120" i="10" s="1"/>
  <c r="F369" i="19"/>
  <c r="G368" i="19" s="1"/>
  <c r="H120" i="10" s="1"/>
  <c r="L368" i="19"/>
  <c r="O368" i="19" s="1"/>
  <c r="K120" i="10" s="1"/>
  <c r="F368" i="19"/>
  <c r="E368" i="19"/>
  <c r="D120" i="10" s="1"/>
  <c r="D368" i="19"/>
  <c r="L367" i="19"/>
  <c r="L366" i="19"/>
  <c r="O366" i="19" s="1"/>
  <c r="M119" i="10" s="1"/>
  <c r="F366" i="19"/>
  <c r="G365" i="19" s="1"/>
  <c r="H119" i="10" s="1"/>
  <c r="L365" i="19"/>
  <c r="O365" i="19" s="1"/>
  <c r="K119" i="10" s="1"/>
  <c r="F365" i="19"/>
  <c r="E365" i="19"/>
  <c r="D119" i="10" s="1"/>
  <c r="D365" i="19"/>
  <c r="L364" i="19"/>
  <c r="O364" i="19" s="1"/>
  <c r="O118" i="10" s="1"/>
  <c r="L363" i="19"/>
  <c r="O363" i="19" s="1"/>
  <c r="M118" i="10" s="1"/>
  <c r="F363" i="19"/>
  <c r="G362" i="19" s="1"/>
  <c r="H118" i="10" s="1"/>
  <c r="L362" i="19"/>
  <c r="O362" i="19" s="1"/>
  <c r="K118" i="10" s="1"/>
  <c r="F362" i="19"/>
  <c r="E362" i="19"/>
  <c r="D118" i="10" s="1"/>
  <c r="D362" i="19"/>
  <c r="L361" i="19"/>
  <c r="O361" i="19" s="1"/>
  <c r="O117" i="10" s="1"/>
  <c r="L360" i="19"/>
  <c r="O360" i="19" s="1"/>
  <c r="M117" i="10" s="1"/>
  <c r="F360" i="19"/>
  <c r="G359" i="19" s="1"/>
  <c r="H117" i="10" s="1"/>
  <c r="L359" i="19"/>
  <c r="O359" i="19" s="1"/>
  <c r="K117" i="10" s="1"/>
  <c r="F359" i="19"/>
  <c r="E359" i="19"/>
  <c r="D117" i="10" s="1"/>
  <c r="D359" i="19"/>
  <c r="L358" i="19"/>
  <c r="O358" i="19" s="1"/>
  <c r="O116" i="10" s="1"/>
  <c r="L357" i="19"/>
  <c r="O357" i="19" s="1"/>
  <c r="M116" i="10" s="1"/>
  <c r="F357" i="19"/>
  <c r="G356" i="19" s="1"/>
  <c r="H116" i="10" s="1"/>
  <c r="L356" i="19"/>
  <c r="O356" i="19" s="1"/>
  <c r="K116" i="10" s="1"/>
  <c r="F356" i="19"/>
  <c r="E356" i="19"/>
  <c r="D116" i="10" s="1"/>
  <c r="D356" i="19"/>
  <c r="L355" i="19"/>
  <c r="O355" i="19" s="1"/>
  <c r="O115" i="10" s="1"/>
  <c r="L354" i="19"/>
  <c r="O354" i="19" s="1"/>
  <c r="M115" i="10" s="1"/>
  <c r="F354" i="19"/>
  <c r="G353" i="19" s="1"/>
  <c r="H115" i="10" s="1"/>
  <c r="L353" i="19"/>
  <c r="O353" i="19" s="1"/>
  <c r="K115" i="10" s="1"/>
  <c r="F353" i="19"/>
  <c r="E353" i="19"/>
  <c r="D115" i="10" s="1"/>
  <c r="D353" i="19"/>
  <c r="L352" i="19"/>
  <c r="O352" i="19" s="1"/>
  <c r="O114" i="10" s="1"/>
  <c r="L351" i="19"/>
  <c r="O351" i="19" s="1"/>
  <c r="M114" i="10" s="1"/>
  <c r="F351" i="19"/>
  <c r="G350" i="19" s="1"/>
  <c r="H114" i="10" s="1"/>
  <c r="L350" i="19"/>
  <c r="O350" i="19" s="1"/>
  <c r="K114" i="10" s="1"/>
  <c r="F350" i="19"/>
  <c r="E350" i="19"/>
  <c r="D114" i="10" s="1"/>
  <c r="D350" i="19"/>
  <c r="L349" i="19"/>
  <c r="O349" i="19" s="1"/>
  <c r="O113" i="10" s="1"/>
  <c r="L348" i="19"/>
  <c r="O348" i="19" s="1"/>
  <c r="M113" i="10" s="1"/>
  <c r="F348" i="19"/>
  <c r="G347" i="19" s="1"/>
  <c r="H113" i="10" s="1"/>
  <c r="L347" i="19"/>
  <c r="O347" i="19" s="1"/>
  <c r="K113" i="10" s="1"/>
  <c r="F347" i="19"/>
  <c r="E347" i="19"/>
  <c r="D113" i="10" s="1"/>
  <c r="D347" i="19"/>
  <c r="L346" i="19"/>
  <c r="O346" i="19" s="1"/>
  <c r="O112" i="10" s="1"/>
  <c r="L345" i="19"/>
  <c r="O345" i="19" s="1"/>
  <c r="M112" i="10" s="1"/>
  <c r="F345" i="19"/>
  <c r="G344" i="19" s="1"/>
  <c r="H112" i="10" s="1"/>
  <c r="L344" i="19"/>
  <c r="O344" i="19" s="1"/>
  <c r="K112" i="10" s="1"/>
  <c r="F344" i="19"/>
  <c r="E344" i="19"/>
  <c r="D112" i="10" s="1"/>
  <c r="D344" i="19"/>
  <c r="L343" i="19"/>
  <c r="O343" i="19" s="1"/>
  <c r="O111" i="10" s="1"/>
  <c r="L342" i="19"/>
  <c r="O342" i="19" s="1"/>
  <c r="M111" i="10" s="1"/>
  <c r="F342" i="19"/>
  <c r="G341" i="19" s="1"/>
  <c r="H111" i="10" s="1"/>
  <c r="L341" i="19"/>
  <c r="O341" i="19" s="1"/>
  <c r="K111" i="10" s="1"/>
  <c r="F341" i="19"/>
  <c r="E341" i="19"/>
  <c r="D111" i="10" s="1"/>
  <c r="D341" i="19"/>
  <c r="L340" i="19"/>
  <c r="O340" i="19" s="1"/>
  <c r="O110" i="10" s="1"/>
  <c r="L339" i="19"/>
  <c r="O339" i="19" s="1"/>
  <c r="M110" i="10" s="1"/>
  <c r="F339" i="19"/>
  <c r="G338" i="19" s="1"/>
  <c r="H110" i="10" s="1"/>
  <c r="L338" i="19"/>
  <c r="O338" i="19" s="1"/>
  <c r="K110" i="10" s="1"/>
  <c r="F338" i="19"/>
  <c r="E338" i="19"/>
  <c r="D110" i="10" s="1"/>
  <c r="D338" i="19"/>
  <c r="L337" i="19"/>
  <c r="O337" i="19" s="1"/>
  <c r="O109" i="10" s="1"/>
  <c r="L336" i="19"/>
  <c r="O336" i="19" s="1"/>
  <c r="M109" i="10" s="1"/>
  <c r="F336" i="19"/>
  <c r="G335" i="19" s="1"/>
  <c r="H109" i="10" s="1"/>
  <c r="L335" i="19"/>
  <c r="O335" i="19" s="1"/>
  <c r="K109" i="10" s="1"/>
  <c r="F335" i="19"/>
  <c r="E335" i="19"/>
  <c r="D109" i="10" s="1"/>
  <c r="D335" i="19"/>
  <c r="L334" i="19"/>
  <c r="O334" i="19" s="1"/>
  <c r="O108" i="10" s="1"/>
  <c r="L333" i="19"/>
  <c r="O333" i="19" s="1"/>
  <c r="M108" i="10" s="1"/>
  <c r="F333" i="19"/>
  <c r="G332" i="19" s="1"/>
  <c r="H108" i="10" s="1"/>
  <c r="L332" i="19"/>
  <c r="O332" i="19" s="1"/>
  <c r="K108" i="10" s="1"/>
  <c r="F332" i="19"/>
  <c r="E332" i="19"/>
  <c r="D108" i="10" s="1"/>
  <c r="D332" i="19"/>
  <c r="L331" i="19"/>
  <c r="O331" i="19" s="1"/>
  <c r="O107" i="10" s="1"/>
  <c r="L330" i="19"/>
  <c r="O330" i="19" s="1"/>
  <c r="M107" i="10" s="1"/>
  <c r="F330" i="19"/>
  <c r="G329" i="19" s="1"/>
  <c r="H107" i="10" s="1"/>
  <c r="L329" i="19"/>
  <c r="O329" i="19" s="1"/>
  <c r="K107" i="10" s="1"/>
  <c r="F329" i="19"/>
  <c r="E329" i="19"/>
  <c r="D107" i="10" s="1"/>
  <c r="D329" i="19"/>
  <c r="L328" i="19"/>
  <c r="O328" i="19" s="1"/>
  <c r="O106" i="10" s="1"/>
  <c r="L327" i="19"/>
  <c r="O327" i="19" s="1"/>
  <c r="M106" i="10" s="1"/>
  <c r="F327" i="19"/>
  <c r="G326" i="19" s="1"/>
  <c r="H106" i="10" s="1"/>
  <c r="L326" i="19"/>
  <c r="O326" i="19" s="1"/>
  <c r="K106" i="10" s="1"/>
  <c r="F326" i="19"/>
  <c r="E326" i="19"/>
  <c r="D106" i="10" s="1"/>
  <c r="D326" i="19"/>
  <c r="L325" i="19"/>
  <c r="L324" i="19"/>
  <c r="O324" i="19" s="1"/>
  <c r="M105" i="10" s="1"/>
  <c r="F324" i="19"/>
  <c r="G323" i="19" s="1"/>
  <c r="H105" i="10" s="1"/>
  <c r="L323" i="19"/>
  <c r="O323" i="19" s="1"/>
  <c r="K105" i="10" s="1"/>
  <c r="F323" i="19"/>
  <c r="E323" i="19"/>
  <c r="D105" i="10" s="1"/>
  <c r="D323" i="19"/>
  <c r="L322" i="19"/>
  <c r="O322" i="19" s="1"/>
  <c r="O104" i="10" s="1"/>
  <c r="L321" i="19"/>
  <c r="O321" i="19" s="1"/>
  <c r="M104" i="10" s="1"/>
  <c r="F321" i="19"/>
  <c r="G320" i="19" s="1"/>
  <c r="H104" i="10" s="1"/>
  <c r="L320" i="19"/>
  <c r="O320" i="19" s="1"/>
  <c r="K104" i="10" s="1"/>
  <c r="F320" i="19"/>
  <c r="E320" i="19"/>
  <c r="D104" i="10" s="1"/>
  <c r="D320" i="19"/>
  <c r="L319" i="19"/>
  <c r="O319" i="19" s="1"/>
  <c r="O103" i="10" s="1"/>
  <c r="L318" i="19"/>
  <c r="O318" i="19" s="1"/>
  <c r="M103" i="10" s="1"/>
  <c r="F318" i="19"/>
  <c r="G317" i="19" s="1"/>
  <c r="H103" i="10" s="1"/>
  <c r="L317" i="19"/>
  <c r="O317" i="19" s="1"/>
  <c r="K103" i="10" s="1"/>
  <c r="F317" i="19"/>
  <c r="E317" i="19"/>
  <c r="D103" i="10" s="1"/>
  <c r="D317" i="19"/>
  <c r="L316" i="19"/>
  <c r="O316" i="19" s="1"/>
  <c r="O102" i="10" s="1"/>
  <c r="L315" i="19"/>
  <c r="O315" i="19" s="1"/>
  <c r="M102" i="10" s="1"/>
  <c r="F315" i="19"/>
  <c r="G314" i="19" s="1"/>
  <c r="H102" i="10" s="1"/>
  <c r="L314" i="19"/>
  <c r="O314" i="19" s="1"/>
  <c r="K102" i="10" s="1"/>
  <c r="F314" i="19"/>
  <c r="E314" i="19"/>
  <c r="D102" i="10" s="1"/>
  <c r="D314" i="19"/>
  <c r="L313" i="19"/>
  <c r="L312" i="19"/>
  <c r="O312" i="19" s="1"/>
  <c r="M101" i="10" s="1"/>
  <c r="F312" i="19"/>
  <c r="G311" i="19" s="1"/>
  <c r="H101" i="10" s="1"/>
  <c r="L311" i="19"/>
  <c r="O311" i="19" s="1"/>
  <c r="K101" i="10" s="1"/>
  <c r="F311" i="19"/>
  <c r="E311" i="19"/>
  <c r="D101" i="10" s="1"/>
  <c r="D311" i="19"/>
  <c r="L310" i="19"/>
  <c r="O310" i="19" s="1"/>
  <c r="O100" i="10" s="1"/>
  <c r="L309" i="19"/>
  <c r="O309" i="19" s="1"/>
  <c r="M100" i="10" s="1"/>
  <c r="F309" i="19"/>
  <c r="G308" i="19" s="1"/>
  <c r="H100" i="10" s="1"/>
  <c r="L308" i="19"/>
  <c r="O308" i="19" s="1"/>
  <c r="K100" i="10" s="1"/>
  <c r="F308" i="19"/>
  <c r="E308" i="19"/>
  <c r="D100" i="10" s="1"/>
  <c r="D308" i="19"/>
  <c r="L307" i="19"/>
  <c r="L306" i="19"/>
  <c r="O306" i="19" s="1"/>
  <c r="M99" i="10" s="1"/>
  <c r="F306" i="19"/>
  <c r="G305" i="19" s="1"/>
  <c r="H99" i="10" s="1"/>
  <c r="L305" i="19"/>
  <c r="O305" i="19" s="1"/>
  <c r="K99" i="10" s="1"/>
  <c r="F305" i="19"/>
  <c r="E305" i="19"/>
  <c r="D99" i="10" s="1"/>
  <c r="D305" i="19"/>
  <c r="L304" i="19"/>
  <c r="O304" i="19" s="1"/>
  <c r="O98" i="10" s="1"/>
  <c r="L303" i="19"/>
  <c r="O303" i="19" s="1"/>
  <c r="M98" i="10" s="1"/>
  <c r="F303" i="19"/>
  <c r="G302" i="19" s="1"/>
  <c r="H98" i="10" s="1"/>
  <c r="L302" i="19"/>
  <c r="F302" i="19"/>
  <c r="E302" i="19"/>
  <c r="D98" i="10" s="1"/>
  <c r="D302" i="19"/>
  <c r="L301" i="19"/>
  <c r="L300" i="19"/>
  <c r="O300" i="19" s="1"/>
  <c r="M97" i="10" s="1"/>
  <c r="F300" i="19"/>
  <c r="G299" i="19" s="1"/>
  <c r="H97" i="10" s="1"/>
  <c r="L299" i="19"/>
  <c r="O299" i="19" s="1"/>
  <c r="K97" i="10" s="1"/>
  <c r="F299" i="19"/>
  <c r="E299" i="19"/>
  <c r="D97" i="10" s="1"/>
  <c r="D299" i="19"/>
  <c r="L298" i="19"/>
  <c r="O298" i="19" s="1"/>
  <c r="O96" i="10" s="1"/>
  <c r="L297" i="19"/>
  <c r="O297" i="19" s="1"/>
  <c r="M96" i="10" s="1"/>
  <c r="F297" i="19"/>
  <c r="G296" i="19" s="1"/>
  <c r="H96" i="10" s="1"/>
  <c r="L296" i="19"/>
  <c r="O296" i="19" s="1"/>
  <c r="K96" i="10" s="1"/>
  <c r="F296" i="19"/>
  <c r="E296" i="19"/>
  <c r="D96" i="10" s="1"/>
  <c r="D296" i="19"/>
  <c r="L295" i="19"/>
  <c r="O295" i="19" s="1"/>
  <c r="O95" i="10" s="1"/>
  <c r="L294" i="19"/>
  <c r="O294" i="19" s="1"/>
  <c r="M95" i="10" s="1"/>
  <c r="F294" i="19"/>
  <c r="G293" i="19" s="1"/>
  <c r="H95" i="10" s="1"/>
  <c r="L293" i="19"/>
  <c r="O293" i="19" s="1"/>
  <c r="K95" i="10" s="1"/>
  <c r="F293" i="19"/>
  <c r="E293" i="19"/>
  <c r="D95" i="10" s="1"/>
  <c r="D293" i="19"/>
  <c r="L292" i="19"/>
  <c r="O292" i="19" s="1"/>
  <c r="O94" i="10" s="1"/>
  <c r="L291" i="19"/>
  <c r="O291" i="19" s="1"/>
  <c r="M94" i="10" s="1"/>
  <c r="F291" i="19"/>
  <c r="G290" i="19" s="1"/>
  <c r="H94" i="10" s="1"/>
  <c r="L290" i="19"/>
  <c r="O290" i="19" s="1"/>
  <c r="K94" i="10" s="1"/>
  <c r="F290" i="19"/>
  <c r="E290" i="19"/>
  <c r="D94" i="10" s="1"/>
  <c r="D290" i="19"/>
  <c r="L289" i="19"/>
  <c r="O289" i="19" s="1"/>
  <c r="L288" i="19"/>
  <c r="O288" i="19" s="1"/>
  <c r="M93" i="10" s="1"/>
  <c r="F288" i="19"/>
  <c r="G287" i="19" s="1"/>
  <c r="H93" i="10" s="1"/>
  <c r="L287" i="19"/>
  <c r="O287" i="19" s="1"/>
  <c r="K93" i="10" s="1"/>
  <c r="F287" i="19"/>
  <c r="E287" i="19"/>
  <c r="D93" i="10" s="1"/>
  <c r="D287" i="19"/>
  <c r="L286" i="19"/>
  <c r="O286" i="19" s="1"/>
  <c r="O92" i="10" s="1"/>
  <c r="L285" i="19"/>
  <c r="O285" i="19" s="1"/>
  <c r="M92" i="10" s="1"/>
  <c r="F285" i="19"/>
  <c r="G284" i="19" s="1"/>
  <c r="H92" i="10" s="1"/>
  <c r="L284" i="19"/>
  <c r="O284" i="19" s="1"/>
  <c r="K92" i="10" s="1"/>
  <c r="F284" i="19"/>
  <c r="E284" i="19"/>
  <c r="D92" i="10" s="1"/>
  <c r="D284" i="19"/>
  <c r="L283" i="19"/>
  <c r="O283" i="19" s="1"/>
  <c r="O91" i="10" s="1"/>
  <c r="L282" i="19"/>
  <c r="O282" i="19" s="1"/>
  <c r="M91" i="10" s="1"/>
  <c r="F282" i="19"/>
  <c r="G281" i="19" s="1"/>
  <c r="H91" i="10" s="1"/>
  <c r="L281" i="19"/>
  <c r="O281" i="19" s="1"/>
  <c r="K91" i="10" s="1"/>
  <c r="F281" i="19"/>
  <c r="E281" i="19"/>
  <c r="D91" i="10" s="1"/>
  <c r="D281" i="19"/>
  <c r="L280" i="19"/>
  <c r="O280" i="19" s="1"/>
  <c r="O90" i="10" s="1"/>
  <c r="L279" i="19"/>
  <c r="O279" i="19" s="1"/>
  <c r="M90" i="10" s="1"/>
  <c r="F279" i="19"/>
  <c r="G278" i="19" s="1"/>
  <c r="H90" i="10" s="1"/>
  <c r="L278" i="19"/>
  <c r="O278" i="19" s="1"/>
  <c r="K90" i="10" s="1"/>
  <c r="F278" i="19"/>
  <c r="E278" i="19"/>
  <c r="D90" i="10" s="1"/>
  <c r="D278" i="19"/>
  <c r="L277" i="19"/>
  <c r="O277" i="19" s="1"/>
  <c r="O89" i="10" s="1"/>
  <c r="L276" i="19"/>
  <c r="O276" i="19" s="1"/>
  <c r="M89" i="10" s="1"/>
  <c r="F276" i="19"/>
  <c r="G275" i="19" s="1"/>
  <c r="H89" i="10" s="1"/>
  <c r="L275" i="19"/>
  <c r="O275" i="19" s="1"/>
  <c r="K89" i="10" s="1"/>
  <c r="F275" i="19"/>
  <c r="E275" i="19"/>
  <c r="D89" i="10" s="1"/>
  <c r="D275" i="19"/>
  <c r="L274" i="19"/>
  <c r="O274" i="19" s="1"/>
  <c r="O88" i="10" s="1"/>
  <c r="L273" i="19"/>
  <c r="O273" i="19" s="1"/>
  <c r="M88" i="10" s="1"/>
  <c r="F273" i="19"/>
  <c r="G272" i="19" s="1"/>
  <c r="H88" i="10" s="1"/>
  <c r="L272" i="19"/>
  <c r="O272" i="19" s="1"/>
  <c r="K88" i="10" s="1"/>
  <c r="F272" i="19"/>
  <c r="E272" i="19"/>
  <c r="D88" i="10" s="1"/>
  <c r="D272" i="19"/>
  <c r="L271" i="19"/>
  <c r="O271" i="19" s="1"/>
  <c r="O87" i="10" s="1"/>
  <c r="L270" i="19"/>
  <c r="O270" i="19" s="1"/>
  <c r="M87" i="10" s="1"/>
  <c r="F270" i="19"/>
  <c r="G269" i="19" s="1"/>
  <c r="H87" i="10" s="1"/>
  <c r="L269" i="19"/>
  <c r="O269" i="19" s="1"/>
  <c r="K87" i="10" s="1"/>
  <c r="F269" i="19"/>
  <c r="E269" i="19"/>
  <c r="D87" i="10" s="1"/>
  <c r="D269" i="19"/>
  <c r="L268" i="19"/>
  <c r="O268" i="19" s="1"/>
  <c r="O86" i="10" s="1"/>
  <c r="L267" i="19"/>
  <c r="O267" i="19" s="1"/>
  <c r="M86" i="10" s="1"/>
  <c r="F267" i="19"/>
  <c r="G266" i="19" s="1"/>
  <c r="H86" i="10" s="1"/>
  <c r="L266" i="19"/>
  <c r="O266" i="19" s="1"/>
  <c r="K86" i="10" s="1"/>
  <c r="F266" i="19"/>
  <c r="E266" i="19"/>
  <c r="D86" i="10" s="1"/>
  <c r="D266" i="19"/>
  <c r="L265" i="19"/>
  <c r="O265" i="19" s="1"/>
  <c r="O85" i="10" s="1"/>
  <c r="L264" i="19"/>
  <c r="O264" i="19" s="1"/>
  <c r="M85" i="10" s="1"/>
  <c r="F264" i="19"/>
  <c r="G263" i="19" s="1"/>
  <c r="H85" i="10" s="1"/>
  <c r="L263" i="19"/>
  <c r="O263" i="19" s="1"/>
  <c r="K85" i="10" s="1"/>
  <c r="F263" i="19"/>
  <c r="E263" i="19"/>
  <c r="D85" i="10" s="1"/>
  <c r="D263" i="19"/>
  <c r="L262" i="19"/>
  <c r="O262" i="19" s="1"/>
  <c r="O84" i="10" s="1"/>
  <c r="L261" i="19"/>
  <c r="O261" i="19" s="1"/>
  <c r="M84" i="10" s="1"/>
  <c r="F261" i="19"/>
  <c r="G260" i="19" s="1"/>
  <c r="H84" i="10" s="1"/>
  <c r="L260" i="19"/>
  <c r="O260" i="19" s="1"/>
  <c r="K84" i="10" s="1"/>
  <c r="F260" i="19"/>
  <c r="E260" i="19"/>
  <c r="D84" i="10" s="1"/>
  <c r="D260" i="19"/>
  <c r="L259" i="19"/>
  <c r="O259" i="19" s="1"/>
  <c r="O83" i="10" s="1"/>
  <c r="L258" i="19"/>
  <c r="O258" i="19" s="1"/>
  <c r="M83" i="10" s="1"/>
  <c r="F258" i="19"/>
  <c r="G257" i="19" s="1"/>
  <c r="H83" i="10" s="1"/>
  <c r="L257" i="19"/>
  <c r="O257" i="19" s="1"/>
  <c r="K83" i="10" s="1"/>
  <c r="F257" i="19"/>
  <c r="E257" i="19"/>
  <c r="D83" i="10" s="1"/>
  <c r="D257" i="19"/>
  <c r="L256" i="19"/>
  <c r="O256" i="19" s="1"/>
  <c r="O82" i="10" s="1"/>
  <c r="L255" i="19"/>
  <c r="O255" i="19" s="1"/>
  <c r="M82" i="10" s="1"/>
  <c r="F255" i="19"/>
  <c r="G254" i="19" s="1"/>
  <c r="H82" i="10" s="1"/>
  <c r="L254" i="19"/>
  <c r="O254" i="19" s="1"/>
  <c r="K82" i="10" s="1"/>
  <c r="F254" i="19"/>
  <c r="E254" i="19"/>
  <c r="D82" i="10" s="1"/>
  <c r="D254" i="19"/>
  <c r="L253" i="19"/>
  <c r="O253" i="19" s="1"/>
  <c r="O81" i="10" s="1"/>
  <c r="L252" i="19"/>
  <c r="O252" i="19" s="1"/>
  <c r="M81" i="10" s="1"/>
  <c r="F252" i="19"/>
  <c r="G251" i="19" s="1"/>
  <c r="H81" i="10" s="1"/>
  <c r="L251" i="19"/>
  <c r="O251" i="19" s="1"/>
  <c r="K81" i="10" s="1"/>
  <c r="F251" i="19"/>
  <c r="E251" i="19"/>
  <c r="D81" i="10" s="1"/>
  <c r="D251" i="19"/>
  <c r="L250" i="19"/>
  <c r="O250" i="19" s="1"/>
  <c r="O80" i="10" s="1"/>
  <c r="L249" i="19"/>
  <c r="O249" i="19" s="1"/>
  <c r="M80" i="10" s="1"/>
  <c r="F249" i="19"/>
  <c r="G248" i="19" s="1"/>
  <c r="H80" i="10" s="1"/>
  <c r="L248" i="19"/>
  <c r="O248" i="19" s="1"/>
  <c r="K80" i="10" s="1"/>
  <c r="F248" i="19"/>
  <c r="E248" i="19"/>
  <c r="D80" i="10" s="1"/>
  <c r="D248" i="19"/>
  <c r="L247" i="19"/>
  <c r="O247" i="19" s="1"/>
  <c r="O79" i="10" s="1"/>
  <c r="L246" i="19"/>
  <c r="O246" i="19" s="1"/>
  <c r="M79" i="10" s="1"/>
  <c r="F246" i="19"/>
  <c r="G245" i="19" s="1"/>
  <c r="H79" i="10" s="1"/>
  <c r="L245" i="19"/>
  <c r="O245" i="19" s="1"/>
  <c r="K79" i="10" s="1"/>
  <c r="F245" i="19"/>
  <c r="E245" i="19"/>
  <c r="D79" i="10" s="1"/>
  <c r="D245" i="19"/>
  <c r="L244" i="19"/>
  <c r="O244" i="19" s="1"/>
  <c r="O78" i="10" s="1"/>
  <c r="L243" i="19"/>
  <c r="O243" i="19" s="1"/>
  <c r="M78" i="10" s="1"/>
  <c r="F243" i="19"/>
  <c r="G242" i="19" s="1"/>
  <c r="H78" i="10" s="1"/>
  <c r="L242" i="19"/>
  <c r="O242" i="19" s="1"/>
  <c r="K78" i="10" s="1"/>
  <c r="F242" i="19"/>
  <c r="E242" i="19"/>
  <c r="D78" i="10" s="1"/>
  <c r="D242" i="19"/>
  <c r="L241" i="19"/>
  <c r="O241" i="19" s="1"/>
  <c r="O77" i="10" s="1"/>
  <c r="L240" i="19"/>
  <c r="O240" i="19" s="1"/>
  <c r="M77" i="10" s="1"/>
  <c r="F240" i="19"/>
  <c r="G239" i="19" s="1"/>
  <c r="H77" i="10" s="1"/>
  <c r="L239" i="19"/>
  <c r="O239" i="19" s="1"/>
  <c r="K77" i="10" s="1"/>
  <c r="F239" i="19"/>
  <c r="E239" i="19"/>
  <c r="D77" i="10" s="1"/>
  <c r="D239" i="19"/>
  <c r="L238" i="19"/>
  <c r="O238" i="19" s="1"/>
  <c r="O76" i="10" s="1"/>
  <c r="L237" i="19"/>
  <c r="O237" i="19" s="1"/>
  <c r="M76" i="10" s="1"/>
  <c r="F237" i="19"/>
  <c r="G236" i="19" s="1"/>
  <c r="H76" i="10" s="1"/>
  <c r="L236" i="19"/>
  <c r="O236" i="19" s="1"/>
  <c r="K76" i="10" s="1"/>
  <c r="F236" i="19"/>
  <c r="E236" i="19"/>
  <c r="D76" i="10" s="1"/>
  <c r="D236" i="19"/>
  <c r="L235" i="19"/>
  <c r="O235" i="19" s="1"/>
  <c r="O75" i="10" s="1"/>
  <c r="L234" i="19"/>
  <c r="O234" i="19" s="1"/>
  <c r="M75" i="10" s="1"/>
  <c r="F234" i="19"/>
  <c r="G233" i="19" s="1"/>
  <c r="H75" i="10" s="1"/>
  <c r="L233" i="19"/>
  <c r="O233" i="19" s="1"/>
  <c r="K75" i="10" s="1"/>
  <c r="F233" i="19"/>
  <c r="E233" i="19"/>
  <c r="D75" i="10" s="1"/>
  <c r="D233" i="19"/>
  <c r="L232" i="19"/>
  <c r="O232" i="19" s="1"/>
  <c r="O74" i="10" s="1"/>
  <c r="L231" i="19"/>
  <c r="O231" i="19" s="1"/>
  <c r="M74" i="10" s="1"/>
  <c r="F231" i="19"/>
  <c r="G230" i="19" s="1"/>
  <c r="H74" i="10" s="1"/>
  <c r="L230" i="19"/>
  <c r="F230" i="19"/>
  <c r="E230" i="19"/>
  <c r="D74" i="10" s="1"/>
  <c r="D230" i="19"/>
  <c r="L229" i="19"/>
  <c r="O229" i="19" s="1"/>
  <c r="O73" i="10" s="1"/>
  <c r="L228" i="19"/>
  <c r="O228" i="19" s="1"/>
  <c r="M73" i="10" s="1"/>
  <c r="F228" i="19"/>
  <c r="G227" i="19" s="1"/>
  <c r="H73" i="10" s="1"/>
  <c r="L227" i="19"/>
  <c r="O227" i="19" s="1"/>
  <c r="K73" i="10" s="1"/>
  <c r="F227" i="19"/>
  <c r="E227" i="19"/>
  <c r="D73" i="10" s="1"/>
  <c r="D227" i="19"/>
  <c r="L226" i="19"/>
  <c r="O226" i="19" s="1"/>
  <c r="O72" i="10" s="1"/>
  <c r="L225" i="19"/>
  <c r="O225" i="19" s="1"/>
  <c r="M72" i="10" s="1"/>
  <c r="F225" i="19"/>
  <c r="G224" i="19" s="1"/>
  <c r="H72" i="10" s="1"/>
  <c r="L224" i="19"/>
  <c r="F224" i="19"/>
  <c r="E224" i="19"/>
  <c r="D72" i="10" s="1"/>
  <c r="D224" i="19"/>
  <c r="L223" i="19"/>
  <c r="O223" i="19" s="1"/>
  <c r="O71" i="10" s="1"/>
  <c r="L222" i="19"/>
  <c r="O222" i="19" s="1"/>
  <c r="M71" i="10" s="1"/>
  <c r="F222" i="19"/>
  <c r="G221" i="19" s="1"/>
  <c r="H71" i="10" s="1"/>
  <c r="L221" i="19"/>
  <c r="O221" i="19" s="1"/>
  <c r="K71" i="10" s="1"/>
  <c r="F221" i="19"/>
  <c r="E221" i="19"/>
  <c r="D71" i="10" s="1"/>
  <c r="D221" i="19"/>
  <c r="L220" i="19"/>
  <c r="O220" i="19" s="1"/>
  <c r="O70" i="10" s="1"/>
  <c r="L219" i="19"/>
  <c r="O219" i="19" s="1"/>
  <c r="M70" i="10" s="1"/>
  <c r="F219" i="19"/>
  <c r="G218" i="19" s="1"/>
  <c r="H70" i="10" s="1"/>
  <c r="L218" i="19"/>
  <c r="O218" i="19" s="1"/>
  <c r="K70" i="10" s="1"/>
  <c r="F218" i="19"/>
  <c r="E218" i="19"/>
  <c r="D70" i="10" s="1"/>
  <c r="D218" i="19"/>
  <c r="L217" i="19"/>
  <c r="O217" i="19" s="1"/>
  <c r="O69" i="10" s="1"/>
  <c r="L216" i="19"/>
  <c r="O216" i="19" s="1"/>
  <c r="M69" i="10" s="1"/>
  <c r="F216" i="19"/>
  <c r="G215" i="19" s="1"/>
  <c r="H69" i="10" s="1"/>
  <c r="L215" i="19"/>
  <c r="O215" i="19" s="1"/>
  <c r="K69" i="10" s="1"/>
  <c r="F215" i="19"/>
  <c r="E215" i="19"/>
  <c r="D69" i="10" s="1"/>
  <c r="D215" i="19"/>
  <c r="L214" i="19"/>
  <c r="O214" i="19" s="1"/>
  <c r="O68" i="10" s="1"/>
  <c r="L213" i="19"/>
  <c r="O213" i="19" s="1"/>
  <c r="M68" i="10" s="1"/>
  <c r="F213" i="19"/>
  <c r="G212" i="19" s="1"/>
  <c r="H68" i="10" s="1"/>
  <c r="L212" i="19"/>
  <c r="O212" i="19" s="1"/>
  <c r="K68" i="10" s="1"/>
  <c r="F212" i="19"/>
  <c r="E212" i="19"/>
  <c r="D68" i="10" s="1"/>
  <c r="D212" i="19"/>
  <c r="L211" i="19"/>
  <c r="O211" i="19" s="1"/>
  <c r="O67" i="10" s="1"/>
  <c r="L210" i="19"/>
  <c r="O210" i="19" s="1"/>
  <c r="M67" i="10" s="1"/>
  <c r="F210" i="19"/>
  <c r="G209" i="19" s="1"/>
  <c r="H67" i="10" s="1"/>
  <c r="L209" i="19"/>
  <c r="O209" i="19" s="1"/>
  <c r="K67" i="10" s="1"/>
  <c r="F209" i="19"/>
  <c r="E209" i="19"/>
  <c r="D67" i="10" s="1"/>
  <c r="D209" i="19"/>
  <c r="L208" i="19"/>
  <c r="O208" i="19" s="1"/>
  <c r="O66" i="10" s="1"/>
  <c r="L207" i="19"/>
  <c r="O207" i="19" s="1"/>
  <c r="M66" i="10" s="1"/>
  <c r="F207" i="19"/>
  <c r="G206" i="19" s="1"/>
  <c r="H66" i="10" s="1"/>
  <c r="L206" i="19"/>
  <c r="O206" i="19" s="1"/>
  <c r="K66" i="10" s="1"/>
  <c r="F206" i="19"/>
  <c r="E206" i="19"/>
  <c r="D66" i="10" s="1"/>
  <c r="D206" i="19"/>
  <c r="L205" i="19"/>
  <c r="O205" i="19" s="1"/>
  <c r="O65" i="10" s="1"/>
  <c r="L204" i="19"/>
  <c r="O204" i="19" s="1"/>
  <c r="M65" i="10" s="1"/>
  <c r="F204" i="19"/>
  <c r="G203" i="19" s="1"/>
  <c r="H65" i="10" s="1"/>
  <c r="L203" i="19"/>
  <c r="O203" i="19" s="1"/>
  <c r="K65" i="10" s="1"/>
  <c r="F203" i="19"/>
  <c r="E203" i="19"/>
  <c r="D65" i="10" s="1"/>
  <c r="D203" i="19"/>
  <c r="L202" i="19"/>
  <c r="O202" i="19" s="1"/>
  <c r="O64" i="10" s="1"/>
  <c r="L201" i="19"/>
  <c r="O201" i="19" s="1"/>
  <c r="M64" i="10" s="1"/>
  <c r="F201" i="19"/>
  <c r="G200" i="19" s="1"/>
  <c r="H64" i="10" s="1"/>
  <c r="L200" i="19"/>
  <c r="O200" i="19" s="1"/>
  <c r="K64" i="10" s="1"/>
  <c r="F200" i="19"/>
  <c r="E200" i="19"/>
  <c r="D64" i="10" s="1"/>
  <c r="D200" i="19"/>
  <c r="L199" i="19"/>
  <c r="O199" i="19" s="1"/>
  <c r="O63" i="10" s="1"/>
  <c r="L198" i="19"/>
  <c r="O198" i="19" s="1"/>
  <c r="M63" i="10" s="1"/>
  <c r="F198" i="19"/>
  <c r="G197" i="19" s="1"/>
  <c r="H63" i="10" s="1"/>
  <c r="L197" i="19"/>
  <c r="O197" i="19" s="1"/>
  <c r="K63" i="10" s="1"/>
  <c r="F197" i="19"/>
  <c r="E197" i="19"/>
  <c r="D63" i="10" s="1"/>
  <c r="D197" i="19"/>
  <c r="L196" i="19"/>
  <c r="O196" i="19" s="1"/>
  <c r="O62" i="10" s="1"/>
  <c r="L195" i="19"/>
  <c r="O195" i="19" s="1"/>
  <c r="M62" i="10" s="1"/>
  <c r="F195" i="19"/>
  <c r="G194" i="19" s="1"/>
  <c r="H62" i="10" s="1"/>
  <c r="L194" i="19"/>
  <c r="O194" i="19" s="1"/>
  <c r="K62" i="10" s="1"/>
  <c r="F194" i="19"/>
  <c r="E194" i="19"/>
  <c r="D62" i="10" s="1"/>
  <c r="D194" i="19"/>
  <c r="L193" i="19"/>
  <c r="O193" i="19" s="1"/>
  <c r="O61" i="10" s="1"/>
  <c r="L192" i="19"/>
  <c r="O192" i="19" s="1"/>
  <c r="M61" i="10" s="1"/>
  <c r="F192" i="19"/>
  <c r="G191" i="19" s="1"/>
  <c r="H61" i="10" s="1"/>
  <c r="L191" i="19"/>
  <c r="O191" i="19" s="1"/>
  <c r="K61" i="10" s="1"/>
  <c r="F191" i="19"/>
  <c r="E191" i="19"/>
  <c r="D61" i="10" s="1"/>
  <c r="D191" i="19"/>
  <c r="L190" i="19"/>
  <c r="O190" i="19" s="1"/>
  <c r="O60" i="10" s="1"/>
  <c r="L189" i="19"/>
  <c r="O189" i="19" s="1"/>
  <c r="M60" i="10" s="1"/>
  <c r="F189" i="19"/>
  <c r="G188" i="19" s="1"/>
  <c r="H60" i="10" s="1"/>
  <c r="L188" i="19"/>
  <c r="O188" i="19" s="1"/>
  <c r="K60" i="10" s="1"/>
  <c r="F188" i="19"/>
  <c r="E188" i="19"/>
  <c r="D60" i="10" s="1"/>
  <c r="D188" i="19"/>
  <c r="L187" i="19"/>
  <c r="O187" i="19" s="1"/>
  <c r="O59" i="10" s="1"/>
  <c r="L186" i="19"/>
  <c r="O186" i="19" s="1"/>
  <c r="M59" i="10" s="1"/>
  <c r="F186" i="19"/>
  <c r="G185" i="19" s="1"/>
  <c r="H59" i="10" s="1"/>
  <c r="L185" i="19"/>
  <c r="O185" i="19" s="1"/>
  <c r="K59" i="10" s="1"/>
  <c r="F185" i="19"/>
  <c r="E185" i="19"/>
  <c r="D59" i="10" s="1"/>
  <c r="D185" i="19"/>
  <c r="L184" i="19"/>
  <c r="O184" i="19" s="1"/>
  <c r="O58" i="10" s="1"/>
  <c r="L183" i="19"/>
  <c r="O183" i="19" s="1"/>
  <c r="M58" i="10" s="1"/>
  <c r="F183" i="19"/>
  <c r="G182" i="19" s="1"/>
  <c r="H58" i="10" s="1"/>
  <c r="L182" i="19"/>
  <c r="O182" i="19" s="1"/>
  <c r="K58" i="10" s="1"/>
  <c r="F182" i="19"/>
  <c r="E182" i="19"/>
  <c r="D58" i="10" s="1"/>
  <c r="D182" i="19"/>
  <c r="L181" i="19"/>
  <c r="O181" i="19" s="1"/>
  <c r="O57" i="10" s="1"/>
  <c r="L180" i="19"/>
  <c r="O180" i="19" s="1"/>
  <c r="M57" i="10" s="1"/>
  <c r="F180" i="19"/>
  <c r="G179" i="19" s="1"/>
  <c r="H57" i="10" s="1"/>
  <c r="L179" i="19"/>
  <c r="O179" i="19" s="1"/>
  <c r="K57" i="10" s="1"/>
  <c r="F179" i="19"/>
  <c r="E179" i="19"/>
  <c r="D57" i="10" s="1"/>
  <c r="D179" i="19"/>
  <c r="L178" i="19"/>
  <c r="O178" i="19" s="1"/>
  <c r="O56" i="10" s="1"/>
  <c r="L177" i="19"/>
  <c r="O177" i="19" s="1"/>
  <c r="M56" i="10" s="1"/>
  <c r="F177" i="19"/>
  <c r="G176" i="19" s="1"/>
  <c r="H56" i="10" s="1"/>
  <c r="L176" i="19"/>
  <c r="O176" i="19" s="1"/>
  <c r="K56" i="10" s="1"/>
  <c r="F176" i="19"/>
  <c r="E176" i="19"/>
  <c r="D56" i="10" s="1"/>
  <c r="D176" i="19"/>
  <c r="L175" i="19"/>
  <c r="O175" i="19" s="1"/>
  <c r="O55" i="10" s="1"/>
  <c r="L174" i="19"/>
  <c r="O174" i="19" s="1"/>
  <c r="M55" i="10" s="1"/>
  <c r="F174" i="19"/>
  <c r="G173" i="19" s="1"/>
  <c r="H55" i="10" s="1"/>
  <c r="L173" i="19"/>
  <c r="O173" i="19" s="1"/>
  <c r="K55" i="10" s="1"/>
  <c r="F173" i="19"/>
  <c r="E173" i="19"/>
  <c r="D55" i="10" s="1"/>
  <c r="D173" i="19"/>
  <c r="L172" i="19"/>
  <c r="O172" i="19" s="1"/>
  <c r="O54" i="10" s="1"/>
  <c r="L171" i="19"/>
  <c r="O171" i="19" s="1"/>
  <c r="M54" i="10" s="1"/>
  <c r="F171" i="19"/>
  <c r="G170" i="19" s="1"/>
  <c r="H54" i="10" s="1"/>
  <c r="L170" i="19"/>
  <c r="O170" i="19" s="1"/>
  <c r="K54" i="10" s="1"/>
  <c r="F170" i="19"/>
  <c r="E170" i="19"/>
  <c r="D54" i="10" s="1"/>
  <c r="D170" i="19"/>
  <c r="L169" i="19"/>
  <c r="O169" i="19" s="1"/>
  <c r="O53" i="10" s="1"/>
  <c r="L168" i="19"/>
  <c r="O168" i="19" s="1"/>
  <c r="M53" i="10" s="1"/>
  <c r="F168" i="19"/>
  <c r="G167" i="19" s="1"/>
  <c r="H53" i="10" s="1"/>
  <c r="L167" i="19"/>
  <c r="O167" i="19" s="1"/>
  <c r="K53" i="10" s="1"/>
  <c r="F167" i="19"/>
  <c r="E167" i="19"/>
  <c r="D53" i="10" s="1"/>
  <c r="D167" i="19"/>
  <c r="L166" i="19"/>
  <c r="O166" i="19" s="1"/>
  <c r="O52" i="10" s="1"/>
  <c r="L165" i="19"/>
  <c r="O165" i="19" s="1"/>
  <c r="M52" i="10" s="1"/>
  <c r="F165" i="19"/>
  <c r="G164" i="19" s="1"/>
  <c r="H52" i="10" s="1"/>
  <c r="L164" i="19"/>
  <c r="O164" i="19" s="1"/>
  <c r="K52" i="10" s="1"/>
  <c r="F164" i="19"/>
  <c r="E164" i="19"/>
  <c r="D52" i="10" s="1"/>
  <c r="D164" i="19"/>
  <c r="L163" i="19"/>
  <c r="O163" i="19" s="1"/>
  <c r="O51" i="10" s="1"/>
  <c r="L162" i="19"/>
  <c r="O162" i="19" s="1"/>
  <c r="M51" i="10" s="1"/>
  <c r="F162" i="19"/>
  <c r="G161" i="19" s="1"/>
  <c r="H51" i="10" s="1"/>
  <c r="L161" i="19"/>
  <c r="O161" i="19" s="1"/>
  <c r="K51" i="10" s="1"/>
  <c r="F161" i="19"/>
  <c r="E161" i="19"/>
  <c r="D51" i="10" s="1"/>
  <c r="D161" i="19"/>
  <c r="L160" i="19"/>
  <c r="O160" i="19" s="1"/>
  <c r="O50" i="10" s="1"/>
  <c r="L159" i="19"/>
  <c r="O159" i="19" s="1"/>
  <c r="M50" i="10" s="1"/>
  <c r="F159" i="19"/>
  <c r="G158" i="19" s="1"/>
  <c r="H50" i="10" s="1"/>
  <c r="L158" i="19"/>
  <c r="O158" i="19" s="1"/>
  <c r="K50" i="10" s="1"/>
  <c r="F158" i="19"/>
  <c r="E158" i="19"/>
  <c r="D50" i="10" s="1"/>
  <c r="D158" i="19"/>
  <c r="L157" i="19"/>
  <c r="O157" i="19" s="1"/>
  <c r="O49" i="10" s="1"/>
  <c r="L156" i="19"/>
  <c r="O156" i="19" s="1"/>
  <c r="M49" i="10" s="1"/>
  <c r="F156" i="19"/>
  <c r="G155" i="19" s="1"/>
  <c r="H49" i="10" s="1"/>
  <c r="L155" i="19"/>
  <c r="O155" i="19" s="1"/>
  <c r="K49" i="10" s="1"/>
  <c r="F155" i="19"/>
  <c r="E155" i="19"/>
  <c r="D49" i="10" s="1"/>
  <c r="D155" i="19"/>
  <c r="L154" i="19"/>
  <c r="O154" i="19" s="1"/>
  <c r="O48" i="10" s="1"/>
  <c r="L153" i="19"/>
  <c r="O153" i="19" s="1"/>
  <c r="M48" i="10" s="1"/>
  <c r="F153" i="19"/>
  <c r="G152" i="19" s="1"/>
  <c r="H48" i="10" s="1"/>
  <c r="L152" i="19"/>
  <c r="O152" i="19" s="1"/>
  <c r="K48" i="10" s="1"/>
  <c r="F152" i="19"/>
  <c r="E152" i="19"/>
  <c r="D48" i="10" s="1"/>
  <c r="D152" i="19"/>
  <c r="L151" i="19"/>
  <c r="O151" i="19" s="1"/>
  <c r="O47" i="10" s="1"/>
  <c r="L150" i="19"/>
  <c r="O150" i="19" s="1"/>
  <c r="M47" i="10" s="1"/>
  <c r="F150" i="19"/>
  <c r="G149" i="19" s="1"/>
  <c r="H47" i="10" s="1"/>
  <c r="L149" i="19"/>
  <c r="O149" i="19" s="1"/>
  <c r="K47" i="10" s="1"/>
  <c r="F149" i="19"/>
  <c r="E149" i="19"/>
  <c r="D47" i="10" s="1"/>
  <c r="D149" i="19"/>
  <c r="L148" i="19"/>
  <c r="O148" i="19" s="1"/>
  <c r="O46" i="10" s="1"/>
  <c r="L147" i="19"/>
  <c r="O147" i="19" s="1"/>
  <c r="M46" i="10" s="1"/>
  <c r="F147" i="19"/>
  <c r="G146" i="19" s="1"/>
  <c r="H46" i="10" s="1"/>
  <c r="L146" i="19"/>
  <c r="O146" i="19" s="1"/>
  <c r="K46" i="10" s="1"/>
  <c r="F146" i="19"/>
  <c r="E146" i="19"/>
  <c r="D46" i="10" s="1"/>
  <c r="D146" i="19"/>
  <c r="L145" i="19"/>
  <c r="O145" i="19" s="1"/>
  <c r="O45" i="10" s="1"/>
  <c r="L144" i="19"/>
  <c r="O144" i="19" s="1"/>
  <c r="M45" i="10" s="1"/>
  <c r="F144" i="19"/>
  <c r="L143" i="19"/>
  <c r="O143" i="19" s="1"/>
  <c r="K45" i="10" s="1"/>
  <c r="F143" i="19"/>
  <c r="E143" i="19"/>
  <c r="D45" i="10" s="1"/>
  <c r="D143" i="19"/>
  <c r="L142" i="19"/>
  <c r="O142" i="19" s="1"/>
  <c r="O44" i="10" s="1"/>
  <c r="L141" i="19"/>
  <c r="O141" i="19" s="1"/>
  <c r="M44" i="10" s="1"/>
  <c r="F141" i="19"/>
  <c r="G140" i="19" s="1"/>
  <c r="H44" i="10" s="1"/>
  <c r="L140" i="19"/>
  <c r="O140" i="19" s="1"/>
  <c r="K44" i="10" s="1"/>
  <c r="F140" i="19"/>
  <c r="E140" i="19"/>
  <c r="D44" i="10" s="1"/>
  <c r="D140" i="19"/>
  <c r="L139" i="19"/>
  <c r="O139" i="19" s="1"/>
  <c r="O43" i="10" s="1"/>
  <c r="L138" i="19"/>
  <c r="O138" i="19" s="1"/>
  <c r="M43" i="10" s="1"/>
  <c r="F138" i="19"/>
  <c r="G137" i="19" s="1"/>
  <c r="H43" i="10" s="1"/>
  <c r="L137" i="19"/>
  <c r="O137" i="19" s="1"/>
  <c r="K43" i="10" s="1"/>
  <c r="F137" i="19"/>
  <c r="E137" i="19"/>
  <c r="D43" i="10" s="1"/>
  <c r="D137" i="19"/>
  <c r="L136" i="19"/>
  <c r="O136" i="19" s="1"/>
  <c r="O42" i="10" s="1"/>
  <c r="L135" i="19"/>
  <c r="O135" i="19" s="1"/>
  <c r="M42" i="10" s="1"/>
  <c r="F135" i="19"/>
  <c r="G134" i="19" s="1"/>
  <c r="H42" i="10" s="1"/>
  <c r="L134" i="19"/>
  <c r="O134" i="19" s="1"/>
  <c r="K42" i="10" s="1"/>
  <c r="F134" i="19"/>
  <c r="E134" i="19"/>
  <c r="D42" i="10" s="1"/>
  <c r="D134" i="19"/>
  <c r="L133" i="19"/>
  <c r="O133" i="19" s="1"/>
  <c r="O41" i="10" s="1"/>
  <c r="L132" i="19"/>
  <c r="O132" i="19" s="1"/>
  <c r="M41" i="10" s="1"/>
  <c r="F132" i="19"/>
  <c r="G131" i="19" s="1"/>
  <c r="H41" i="10" s="1"/>
  <c r="L131" i="19"/>
  <c r="O131" i="19" s="1"/>
  <c r="K41" i="10" s="1"/>
  <c r="F131" i="19"/>
  <c r="E131" i="19"/>
  <c r="D41" i="10" s="1"/>
  <c r="D131" i="19"/>
  <c r="L130" i="19"/>
  <c r="O130" i="19" s="1"/>
  <c r="O40" i="10" s="1"/>
  <c r="L129" i="19"/>
  <c r="O129" i="19" s="1"/>
  <c r="M40" i="10" s="1"/>
  <c r="F129" i="19"/>
  <c r="G128" i="19" s="1"/>
  <c r="H40" i="10" s="1"/>
  <c r="L128" i="19"/>
  <c r="O128" i="19" s="1"/>
  <c r="K40" i="10" s="1"/>
  <c r="F128" i="19"/>
  <c r="E128" i="19"/>
  <c r="D40" i="10" s="1"/>
  <c r="D128" i="19"/>
  <c r="L127" i="19"/>
  <c r="O127" i="19" s="1"/>
  <c r="O39" i="10" s="1"/>
  <c r="L126" i="19"/>
  <c r="O126" i="19" s="1"/>
  <c r="M39" i="10" s="1"/>
  <c r="F126" i="19"/>
  <c r="G125" i="19" s="1"/>
  <c r="H39" i="10" s="1"/>
  <c r="L125" i="19"/>
  <c r="O125" i="19" s="1"/>
  <c r="K39" i="10" s="1"/>
  <c r="F125" i="19"/>
  <c r="E125" i="19"/>
  <c r="D39" i="10" s="1"/>
  <c r="D125" i="19"/>
  <c r="L124" i="19"/>
  <c r="O124" i="19" s="1"/>
  <c r="O38" i="10" s="1"/>
  <c r="L123" i="19"/>
  <c r="O123" i="19" s="1"/>
  <c r="M38" i="10" s="1"/>
  <c r="F123" i="19"/>
  <c r="G122" i="19" s="1"/>
  <c r="H38" i="10" s="1"/>
  <c r="L122" i="19"/>
  <c r="O122" i="19" s="1"/>
  <c r="K38" i="10" s="1"/>
  <c r="F122" i="19"/>
  <c r="E122" i="19"/>
  <c r="D38" i="10" s="1"/>
  <c r="D122" i="19"/>
  <c r="L121" i="19"/>
  <c r="O121" i="19" s="1"/>
  <c r="O37" i="10" s="1"/>
  <c r="L120" i="19"/>
  <c r="O120" i="19" s="1"/>
  <c r="M37" i="10" s="1"/>
  <c r="F120" i="19"/>
  <c r="G119" i="19" s="1"/>
  <c r="H37" i="10" s="1"/>
  <c r="L119" i="19"/>
  <c r="O119" i="19" s="1"/>
  <c r="K37" i="10" s="1"/>
  <c r="F119" i="19"/>
  <c r="E119" i="19"/>
  <c r="D37" i="10" s="1"/>
  <c r="D119" i="19"/>
  <c r="L118" i="19"/>
  <c r="O118" i="19" s="1"/>
  <c r="O36" i="10" s="1"/>
  <c r="L117" i="19"/>
  <c r="O117" i="19" s="1"/>
  <c r="M36" i="10" s="1"/>
  <c r="F117" i="19"/>
  <c r="G116" i="19" s="1"/>
  <c r="H36" i="10" s="1"/>
  <c r="L116" i="19"/>
  <c r="O116" i="19" s="1"/>
  <c r="K36" i="10" s="1"/>
  <c r="F116" i="19"/>
  <c r="E116" i="19"/>
  <c r="D36" i="10" s="1"/>
  <c r="D116" i="19"/>
  <c r="L115" i="19"/>
  <c r="O115" i="19" s="1"/>
  <c r="O35" i="10" s="1"/>
  <c r="L114" i="19"/>
  <c r="O114" i="19" s="1"/>
  <c r="M35" i="10" s="1"/>
  <c r="F114" i="19"/>
  <c r="G113" i="19" s="1"/>
  <c r="H35" i="10" s="1"/>
  <c r="L113" i="19"/>
  <c r="O113" i="19" s="1"/>
  <c r="K35" i="10" s="1"/>
  <c r="F113" i="19"/>
  <c r="E113" i="19"/>
  <c r="D35" i="10" s="1"/>
  <c r="D113" i="19"/>
  <c r="L112" i="19"/>
  <c r="O112" i="19" s="1"/>
  <c r="O34" i="10" s="1"/>
  <c r="L111" i="19"/>
  <c r="O111" i="19" s="1"/>
  <c r="M34" i="10" s="1"/>
  <c r="F111" i="19"/>
  <c r="G110" i="19" s="1"/>
  <c r="H34" i="10" s="1"/>
  <c r="L110" i="19"/>
  <c r="O110" i="19" s="1"/>
  <c r="K34" i="10" s="1"/>
  <c r="F110" i="19"/>
  <c r="E110" i="19"/>
  <c r="D34" i="10" s="1"/>
  <c r="D110" i="19"/>
  <c r="L109" i="19"/>
  <c r="O109" i="19" s="1"/>
  <c r="O33" i="10" s="1"/>
  <c r="L108" i="19"/>
  <c r="O108" i="19" s="1"/>
  <c r="M33" i="10" s="1"/>
  <c r="F108" i="19"/>
  <c r="G107" i="19" s="1"/>
  <c r="H33" i="10" s="1"/>
  <c r="L107" i="19"/>
  <c r="O107" i="19" s="1"/>
  <c r="K33" i="10" s="1"/>
  <c r="F107" i="19"/>
  <c r="E107" i="19"/>
  <c r="D33" i="10" s="1"/>
  <c r="D107" i="19"/>
  <c r="L106" i="19"/>
  <c r="O106" i="19" s="1"/>
  <c r="O32" i="10" s="1"/>
  <c r="L105" i="19"/>
  <c r="O105" i="19" s="1"/>
  <c r="M32" i="10" s="1"/>
  <c r="F105" i="19"/>
  <c r="G104" i="19" s="1"/>
  <c r="H32" i="10" s="1"/>
  <c r="L104" i="19"/>
  <c r="O104" i="19" s="1"/>
  <c r="K32" i="10" s="1"/>
  <c r="F104" i="19"/>
  <c r="E104" i="19"/>
  <c r="D32" i="10" s="1"/>
  <c r="D104" i="19"/>
  <c r="L103" i="19"/>
  <c r="O103" i="19" s="1"/>
  <c r="O31" i="10" s="1"/>
  <c r="L102" i="19"/>
  <c r="O102" i="19" s="1"/>
  <c r="M31" i="10" s="1"/>
  <c r="F102" i="19"/>
  <c r="G101" i="19" s="1"/>
  <c r="H31" i="10" s="1"/>
  <c r="L101" i="19"/>
  <c r="O101" i="19" s="1"/>
  <c r="K31" i="10" s="1"/>
  <c r="F101" i="19"/>
  <c r="E101" i="19"/>
  <c r="D31" i="10" s="1"/>
  <c r="D101" i="19"/>
  <c r="L100" i="19"/>
  <c r="O100" i="19" s="1"/>
  <c r="O30" i="10" s="1"/>
  <c r="L99" i="19"/>
  <c r="O99" i="19" s="1"/>
  <c r="M30" i="10" s="1"/>
  <c r="F99" i="19"/>
  <c r="G98" i="19" s="1"/>
  <c r="H30" i="10" s="1"/>
  <c r="L98" i="19"/>
  <c r="O98" i="19" s="1"/>
  <c r="K30" i="10" s="1"/>
  <c r="F98" i="19"/>
  <c r="E98" i="19"/>
  <c r="D30" i="10" s="1"/>
  <c r="D98" i="19"/>
  <c r="L97" i="19"/>
  <c r="O97" i="19" s="1"/>
  <c r="O29" i="10" s="1"/>
  <c r="L96" i="19"/>
  <c r="O96" i="19" s="1"/>
  <c r="M29" i="10" s="1"/>
  <c r="F96" i="19"/>
  <c r="G95" i="19" s="1"/>
  <c r="H29" i="10" s="1"/>
  <c r="L95" i="19"/>
  <c r="O95" i="19" s="1"/>
  <c r="K29" i="10" s="1"/>
  <c r="F95" i="19"/>
  <c r="E95" i="19"/>
  <c r="D29" i="10" s="1"/>
  <c r="D95" i="19"/>
  <c r="L94" i="19"/>
  <c r="O94" i="19" s="1"/>
  <c r="O28" i="10" s="1"/>
  <c r="L93" i="19"/>
  <c r="O93" i="19" s="1"/>
  <c r="M28" i="10" s="1"/>
  <c r="F93" i="19"/>
  <c r="G92" i="19" s="1"/>
  <c r="H28" i="10" s="1"/>
  <c r="L92" i="19"/>
  <c r="O92" i="19" s="1"/>
  <c r="K28" i="10" s="1"/>
  <c r="F92" i="19"/>
  <c r="E92" i="19"/>
  <c r="D28" i="10" s="1"/>
  <c r="D92" i="19"/>
  <c r="L91" i="19"/>
  <c r="O91" i="19" s="1"/>
  <c r="O27" i="10" s="1"/>
  <c r="L90" i="19"/>
  <c r="O90" i="19" s="1"/>
  <c r="M27" i="10" s="1"/>
  <c r="F90" i="19"/>
  <c r="G89" i="19" s="1"/>
  <c r="H27" i="10" s="1"/>
  <c r="L89" i="19"/>
  <c r="O89" i="19" s="1"/>
  <c r="K27" i="10" s="1"/>
  <c r="F89" i="19"/>
  <c r="E89" i="19"/>
  <c r="D27" i="10" s="1"/>
  <c r="D89" i="19"/>
  <c r="L88" i="19"/>
  <c r="O88" i="19" s="1"/>
  <c r="O26" i="10" s="1"/>
  <c r="L87" i="19"/>
  <c r="O87" i="19" s="1"/>
  <c r="M26" i="10" s="1"/>
  <c r="F87" i="19"/>
  <c r="G86" i="19" s="1"/>
  <c r="H26" i="10" s="1"/>
  <c r="L86" i="19"/>
  <c r="O86" i="19" s="1"/>
  <c r="K26" i="10" s="1"/>
  <c r="F86" i="19"/>
  <c r="E86" i="19"/>
  <c r="D26" i="10" s="1"/>
  <c r="D86" i="19"/>
  <c r="L85" i="19"/>
  <c r="O85" i="19" s="1"/>
  <c r="O25" i="10" s="1"/>
  <c r="L84" i="19"/>
  <c r="O84" i="19" s="1"/>
  <c r="M25" i="10" s="1"/>
  <c r="F84" i="19"/>
  <c r="L83" i="19"/>
  <c r="O83" i="19" s="1"/>
  <c r="K25" i="10" s="1"/>
  <c r="F83" i="19"/>
  <c r="H42" i="26" s="1"/>
  <c r="E83" i="19"/>
  <c r="D25" i="10" s="1"/>
  <c r="D83" i="19"/>
  <c r="D43" i="26" s="1"/>
  <c r="L82" i="19"/>
  <c r="O82" i="19" s="1"/>
  <c r="O24" i="10" s="1"/>
  <c r="L81" i="19"/>
  <c r="O81" i="19" s="1"/>
  <c r="M24" i="10" s="1"/>
  <c r="F81" i="19"/>
  <c r="I40" i="26" s="1"/>
  <c r="L80" i="19"/>
  <c r="O80" i="19" s="1"/>
  <c r="K24" i="10" s="1"/>
  <c r="F80" i="19"/>
  <c r="H40" i="26" s="1"/>
  <c r="E80" i="19"/>
  <c r="D80" i="19"/>
  <c r="L79" i="19"/>
  <c r="O79" i="19" s="1"/>
  <c r="O23" i="10" s="1"/>
  <c r="L78" i="19"/>
  <c r="O78" i="19" s="1"/>
  <c r="M23" i="10" s="1"/>
  <c r="F78" i="19"/>
  <c r="I38" i="26" s="1"/>
  <c r="L77" i="19"/>
  <c r="O77" i="19" s="1"/>
  <c r="K23" i="10" s="1"/>
  <c r="F77" i="19"/>
  <c r="H38" i="26" s="1"/>
  <c r="E77" i="19"/>
  <c r="D38" i="26" s="1"/>
  <c r="D77" i="19"/>
  <c r="D39" i="26" s="1"/>
  <c r="L76" i="19"/>
  <c r="O76" i="19" s="1"/>
  <c r="O22" i="10" s="1"/>
  <c r="L75" i="19"/>
  <c r="O75" i="19" s="1"/>
  <c r="M22" i="10" s="1"/>
  <c r="F75" i="19"/>
  <c r="I36" i="26" s="1"/>
  <c r="L74" i="19"/>
  <c r="O74" i="19" s="1"/>
  <c r="K22" i="10" s="1"/>
  <c r="F74" i="19"/>
  <c r="H36" i="26" s="1"/>
  <c r="E74" i="19"/>
  <c r="D74" i="19"/>
  <c r="L73" i="19"/>
  <c r="O73" i="19" s="1"/>
  <c r="O21" i="10" s="1"/>
  <c r="L72" i="19"/>
  <c r="O72" i="19" s="1"/>
  <c r="M21" i="10" s="1"/>
  <c r="F72" i="19"/>
  <c r="I34" i="26" s="1"/>
  <c r="L71" i="19"/>
  <c r="O71" i="19" s="1"/>
  <c r="K21" i="10" s="1"/>
  <c r="F71" i="19"/>
  <c r="H34" i="26" s="1"/>
  <c r="E71" i="19"/>
  <c r="D34" i="26" s="1"/>
  <c r="D71" i="19"/>
  <c r="D35" i="26" s="1"/>
  <c r="L70" i="19"/>
  <c r="O70" i="19" s="1"/>
  <c r="O20" i="10" s="1"/>
  <c r="L69" i="19"/>
  <c r="O69" i="19" s="1"/>
  <c r="M20" i="10" s="1"/>
  <c r="F69" i="19"/>
  <c r="I32" i="26" s="1"/>
  <c r="L68" i="19"/>
  <c r="O68" i="19" s="1"/>
  <c r="K20" i="10" s="1"/>
  <c r="F68" i="19"/>
  <c r="H32" i="26" s="1"/>
  <c r="E68" i="19"/>
  <c r="D32" i="26" s="1"/>
  <c r="D68" i="19"/>
  <c r="D33" i="26" s="1"/>
  <c r="L67" i="19"/>
  <c r="O67" i="19" s="1"/>
  <c r="O19" i="10" s="1"/>
  <c r="L66" i="19"/>
  <c r="O66" i="19" s="1"/>
  <c r="M19" i="10" s="1"/>
  <c r="F66" i="19"/>
  <c r="L65" i="19"/>
  <c r="O65" i="19" s="1"/>
  <c r="K19" i="10" s="1"/>
  <c r="F65" i="19"/>
  <c r="E65" i="19"/>
  <c r="D19" i="10" s="1"/>
  <c r="D65" i="19"/>
  <c r="D31" i="26" s="1"/>
  <c r="L64" i="19"/>
  <c r="O64" i="19" s="1"/>
  <c r="O18" i="10" s="1"/>
  <c r="L63" i="19"/>
  <c r="O63" i="19" s="1"/>
  <c r="M18" i="10" s="1"/>
  <c r="F63" i="19"/>
  <c r="I28" i="26" s="1"/>
  <c r="L62" i="19"/>
  <c r="O62" i="19" s="1"/>
  <c r="K18" i="10" s="1"/>
  <c r="F62" i="19"/>
  <c r="E62" i="19"/>
  <c r="D62" i="19"/>
  <c r="D29" i="26" s="1"/>
  <c r="L61" i="19"/>
  <c r="O61" i="19" s="1"/>
  <c r="O17" i="10" s="1"/>
  <c r="L60" i="19"/>
  <c r="O60" i="19" s="1"/>
  <c r="M17" i="10" s="1"/>
  <c r="F60" i="19"/>
  <c r="I42" i="25" s="1"/>
  <c r="L59" i="19"/>
  <c r="O59" i="19" s="1"/>
  <c r="K17" i="10" s="1"/>
  <c r="F59" i="19"/>
  <c r="H42" i="25" s="1"/>
  <c r="E59" i="19"/>
  <c r="D17" i="10" s="1"/>
  <c r="D59" i="19"/>
  <c r="D43" i="25" s="1"/>
  <c r="L58" i="19"/>
  <c r="O58" i="19" s="1"/>
  <c r="O16" i="10" s="1"/>
  <c r="L57" i="19"/>
  <c r="O57" i="19" s="1"/>
  <c r="M16" i="10" s="1"/>
  <c r="F57" i="19"/>
  <c r="I40" i="25" s="1"/>
  <c r="L56" i="19"/>
  <c r="O56" i="19" s="1"/>
  <c r="K16" i="10" s="1"/>
  <c r="F56" i="19"/>
  <c r="H40" i="25" s="1"/>
  <c r="E56" i="19"/>
  <c r="D16" i="10" s="1"/>
  <c r="D56" i="19"/>
  <c r="L55" i="19"/>
  <c r="O55" i="19" s="1"/>
  <c r="O15" i="10" s="1"/>
  <c r="L54" i="19"/>
  <c r="O54" i="19" s="1"/>
  <c r="M15" i="10" s="1"/>
  <c r="F54" i="19"/>
  <c r="L53" i="19"/>
  <c r="O53" i="19" s="1"/>
  <c r="K15" i="10" s="1"/>
  <c r="F53" i="19"/>
  <c r="H38" i="25" s="1"/>
  <c r="E53" i="19"/>
  <c r="D38" i="25" s="1"/>
  <c r="D53" i="19"/>
  <c r="L52" i="19"/>
  <c r="O52" i="19" s="1"/>
  <c r="O14" i="10" s="1"/>
  <c r="L51" i="19"/>
  <c r="O51" i="19" s="1"/>
  <c r="M14" i="10" s="1"/>
  <c r="F51" i="19"/>
  <c r="L50" i="19"/>
  <c r="O50" i="19" s="1"/>
  <c r="K14" i="10" s="1"/>
  <c r="F50" i="19"/>
  <c r="H36" i="25" s="1"/>
  <c r="E50" i="19"/>
  <c r="D14" i="10" s="1"/>
  <c r="D50" i="19"/>
  <c r="D37" i="25" s="1"/>
  <c r="L49" i="19"/>
  <c r="O49" i="19" s="1"/>
  <c r="O13" i="10" s="1"/>
  <c r="L48" i="19"/>
  <c r="O48" i="19" s="1"/>
  <c r="M13" i="10" s="1"/>
  <c r="F48" i="19"/>
  <c r="L47" i="19"/>
  <c r="O47" i="19" s="1"/>
  <c r="K13" i="10" s="1"/>
  <c r="F47" i="19"/>
  <c r="H34" i="25" s="1"/>
  <c r="E47" i="19"/>
  <c r="D13" i="10" s="1"/>
  <c r="D47" i="19"/>
  <c r="L46" i="19"/>
  <c r="O46" i="19" s="1"/>
  <c r="O12" i="10" s="1"/>
  <c r="L45" i="19"/>
  <c r="O45" i="19" s="1"/>
  <c r="M12" i="10" s="1"/>
  <c r="F45" i="19"/>
  <c r="L44" i="19"/>
  <c r="O44" i="19" s="1"/>
  <c r="K12" i="10" s="1"/>
  <c r="F44" i="19"/>
  <c r="H32" i="25" s="1"/>
  <c r="E44" i="19"/>
  <c r="D44" i="19"/>
  <c r="D33" i="25" s="1"/>
  <c r="L43" i="19"/>
  <c r="O43" i="19" s="1"/>
  <c r="O11" i="10" s="1"/>
  <c r="L42" i="19"/>
  <c r="O42" i="19" s="1"/>
  <c r="M11" i="10" s="1"/>
  <c r="F42" i="19"/>
  <c r="I46" i="23" s="1"/>
  <c r="L41" i="19"/>
  <c r="O41" i="19" s="1"/>
  <c r="K11" i="10" s="1"/>
  <c r="F41" i="19"/>
  <c r="H46" i="23" s="1"/>
  <c r="E41" i="19"/>
  <c r="D41" i="19"/>
  <c r="D47" i="23" s="1"/>
  <c r="L40" i="19"/>
  <c r="O40" i="19" s="1"/>
  <c r="O10" i="10" s="1"/>
  <c r="L39" i="19"/>
  <c r="O39" i="19" s="1"/>
  <c r="M10" i="10" s="1"/>
  <c r="F39" i="19"/>
  <c r="L38" i="19"/>
  <c r="O38" i="19" s="1"/>
  <c r="K10" i="10" s="1"/>
  <c r="F38" i="19"/>
  <c r="E38" i="19"/>
  <c r="D45" i="23"/>
  <c r="L37" i="19"/>
  <c r="AL37" i="19" s="1"/>
  <c r="L36" i="19"/>
  <c r="F36" i="19"/>
  <c r="I42" i="23" s="1"/>
  <c r="L35" i="19"/>
  <c r="F41" i="21"/>
  <c r="E35" i="19"/>
  <c r="D42" i="23" s="1"/>
  <c r="D35" i="19"/>
  <c r="L34" i="19"/>
  <c r="L33" i="19"/>
  <c r="F33" i="19"/>
  <c r="L32" i="19"/>
  <c r="F32" i="19"/>
  <c r="E32" i="19"/>
  <c r="D32" i="19"/>
  <c r="AI32" i="19" s="1"/>
  <c r="L31" i="19"/>
  <c r="L30" i="19"/>
  <c r="F30" i="19"/>
  <c r="I38" i="23" s="1"/>
  <c r="L29" i="19"/>
  <c r="F29" i="19"/>
  <c r="E29" i="19"/>
  <c r="D38" i="23" s="1"/>
  <c r="D29" i="19"/>
  <c r="L28" i="19"/>
  <c r="L27" i="19"/>
  <c r="F27" i="19"/>
  <c r="I36" i="23" s="1"/>
  <c r="L26" i="19"/>
  <c r="AL26" i="19" s="1"/>
  <c r="F26" i="19"/>
  <c r="H36" i="23" s="1"/>
  <c r="E26" i="19"/>
  <c r="D36" i="23" s="1"/>
  <c r="D26" i="19"/>
  <c r="AI26" i="19" s="1"/>
  <c r="L25" i="19"/>
  <c r="AL25" i="19" s="1"/>
  <c r="L24" i="19"/>
  <c r="F24" i="19"/>
  <c r="L23" i="19"/>
  <c r="F23" i="19"/>
  <c r="C34" i="28" s="1"/>
  <c r="E23" i="19"/>
  <c r="D34" i="23" s="1"/>
  <c r="D23" i="19"/>
  <c r="L22" i="19"/>
  <c r="L21" i="19"/>
  <c r="F21" i="19"/>
  <c r="L20" i="19"/>
  <c r="AL20" i="19" s="1"/>
  <c r="F20" i="19"/>
  <c r="L19" i="19"/>
  <c r="L18" i="19"/>
  <c r="AL18" i="19" s="1"/>
  <c r="F18" i="19"/>
  <c r="L17" i="19"/>
  <c r="F17" i="19"/>
  <c r="C14" i="28" s="1"/>
  <c r="D17" i="19"/>
  <c r="E13" i="28" s="1"/>
  <c r="L16" i="19"/>
  <c r="L15" i="19"/>
  <c r="L14" i="19"/>
  <c r="O14" i="19" s="1"/>
  <c r="K2" i="10" s="1"/>
  <c r="N157" i="10"/>
  <c r="N151" i="10"/>
  <c r="L151" i="10"/>
  <c r="J151" i="10"/>
  <c r="I151" i="10"/>
  <c r="N150" i="10"/>
  <c r="L150" i="10"/>
  <c r="J150" i="10"/>
  <c r="I150" i="10"/>
  <c r="N149" i="10"/>
  <c r="L149" i="10"/>
  <c r="J149" i="10"/>
  <c r="I149" i="10"/>
  <c r="N148" i="10"/>
  <c r="L148" i="10"/>
  <c r="J148" i="10"/>
  <c r="I148" i="10"/>
  <c r="N147" i="10"/>
  <c r="L147" i="10"/>
  <c r="J147" i="10"/>
  <c r="I147" i="10"/>
  <c r="N146" i="10"/>
  <c r="L146" i="10"/>
  <c r="J146" i="10"/>
  <c r="I146" i="10"/>
  <c r="N145" i="10"/>
  <c r="L145" i="10"/>
  <c r="J145" i="10"/>
  <c r="I145" i="10"/>
  <c r="N144" i="10"/>
  <c r="L144" i="10"/>
  <c r="J144" i="10"/>
  <c r="I144" i="10"/>
  <c r="N143" i="10"/>
  <c r="L143" i="10"/>
  <c r="J143" i="10"/>
  <c r="I143" i="10"/>
  <c r="N142" i="10"/>
  <c r="L142" i="10"/>
  <c r="J142" i="10"/>
  <c r="I142" i="10"/>
  <c r="N141" i="10"/>
  <c r="L141" i="10"/>
  <c r="J141" i="10"/>
  <c r="I141" i="10"/>
  <c r="N140" i="10"/>
  <c r="L140" i="10"/>
  <c r="J140" i="10"/>
  <c r="I140" i="10"/>
  <c r="N139" i="10"/>
  <c r="L139" i="10"/>
  <c r="J139" i="10"/>
  <c r="I139" i="10"/>
  <c r="N138" i="10"/>
  <c r="L138" i="10"/>
  <c r="J138" i="10"/>
  <c r="I138" i="10"/>
  <c r="N137" i="10"/>
  <c r="L137" i="10"/>
  <c r="J137" i="10"/>
  <c r="I137" i="10"/>
  <c r="N136" i="10"/>
  <c r="L136" i="10"/>
  <c r="J136" i="10"/>
  <c r="I136" i="10"/>
  <c r="N135" i="10"/>
  <c r="L135" i="10"/>
  <c r="J135" i="10"/>
  <c r="I135" i="10"/>
  <c r="N134" i="10"/>
  <c r="L134" i="10"/>
  <c r="J134" i="10"/>
  <c r="I134" i="10"/>
  <c r="N133" i="10"/>
  <c r="L133" i="10"/>
  <c r="J133" i="10"/>
  <c r="I133" i="10"/>
  <c r="N132" i="10"/>
  <c r="L132" i="10"/>
  <c r="J132" i="10"/>
  <c r="I132" i="10"/>
  <c r="N131" i="10"/>
  <c r="L131" i="10"/>
  <c r="J131" i="10"/>
  <c r="I131" i="10"/>
  <c r="N130" i="10"/>
  <c r="L130" i="10"/>
  <c r="J130" i="10"/>
  <c r="I130" i="10"/>
  <c r="N129" i="10"/>
  <c r="L129" i="10"/>
  <c r="J129" i="10"/>
  <c r="I129" i="10"/>
  <c r="N128" i="10"/>
  <c r="L128" i="10"/>
  <c r="J128" i="10"/>
  <c r="I128" i="10"/>
  <c r="N127" i="10"/>
  <c r="L127" i="10"/>
  <c r="J127" i="10"/>
  <c r="I127" i="10"/>
  <c r="N126" i="10"/>
  <c r="L126" i="10"/>
  <c r="J126" i="10"/>
  <c r="I126" i="10"/>
  <c r="N125" i="10"/>
  <c r="L125" i="10"/>
  <c r="J125" i="10"/>
  <c r="I125" i="10"/>
  <c r="N124" i="10"/>
  <c r="L124" i="10"/>
  <c r="J124" i="10"/>
  <c r="I124" i="10"/>
  <c r="N123" i="10"/>
  <c r="L123" i="10"/>
  <c r="J123" i="10"/>
  <c r="I123" i="10"/>
  <c r="N122" i="10"/>
  <c r="L122" i="10"/>
  <c r="J122" i="10"/>
  <c r="I122" i="10"/>
  <c r="N121" i="10"/>
  <c r="L121" i="10"/>
  <c r="J121" i="10"/>
  <c r="I121" i="10"/>
  <c r="N120" i="10"/>
  <c r="L120" i="10"/>
  <c r="J120" i="10"/>
  <c r="I120" i="10"/>
  <c r="N119" i="10"/>
  <c r="L119" i="10"/>
  <c r="J119" i="10"/>
  <c r="I119" i="10"/>
  <c r="N118" i="10"/>
  <c r="L118" i="10"/>
  <c r="J118" i="10"/>
  <c r="I118" i="10"/>
  <c r="N117" i="10"/>
  <c r="L117" i="10"/>
  <c r="J117" i="10"/>
  <c r="I117" i="10"/>
  <c r="N116" i="10"/>
  <c r="L116" i="10"/>
  <c r="J116" i="10"/>
  <c r="I116" i="10"/>
  <c r="N115" i="10"/>
  <c r="L115" i="10"/>
  <c r="J115" i="10"/>
  <c r="I115" i="10"/>
  <c r="N114" i="10"/>
  <c r="L114" i="10"/>
  <c r="J114" i="10"/>
  <c r="I114" i="10"/>
  <c r="N113" i="10"/>
  <c r="L113" i="10"/>
  <c r="J113" i="10"/>
  <c r="I113" i="10"/>
  <c r="N112" i="10"/>
  <c r="L112" i="10"/>
  <c r="J112" i="10"/>
  <c r="I112" i="10"/>
  <c r="N111" i="10"/>
  <c r="L111" i="10"/>
  <c r="J111" i="10"/>
  <c r="I111" i="10"/>
  <c r="N110" i="10"/>
  <c r="L110" i="10"/>
  <c r="J110" i="10"/>
  <c r="I110" i="10"/>
  <c r="N109" i="10"/>
  <c r="L109" i="10"/>
  <c r="J109" i="10"/>
  <c r="I109" i="10"/>
  <c r="N108" i="10"/>
  <c r="L108" i="10"/>
  <c r="J108" i="10"/>
  <c r="I108" i="10"/>
  <c r="N107" i="10"/>
  <c r="L107" i="10"/>
  <c r="J107" i="10"/>
  <c r="I107" i="10"/>
  <c r="N106" i="10"/>
  <c r="L106" i="10"/>
  <c r="J106" i="10"/>
  <c r="I106" i="10"/>
  <c r="N105" i="10"/>
  <c r="L105" i="10"/>
  <c r="J105" i="10"/>
  <c r="I105" i="10"/>
  <c r="N104" i="10"/>
  <c r="L104" i="10"/>
  <c r="J104" i="10"/>
  <c r="I104" i="10"/>
  <c r="N103" i="10"/>
  <c r="L103" i="10"/>
  <c r="J103" i="10"/>
  <c r="I103" i="10"/>
  <c r="N102" i="10"/>
  <c r="L102" i="10"/>
  <c r="J102" i="10"/>
  <c r="I102" i="10"/>
  <c r="N101" i="10"/>
  <c r="L101" i="10"/>
  <c r="J101" i="10"/>
  <c r="I101" i="10"/>
  <c r="N100" i="10"/>
  <c r="L100" i="10"/>
  <c r="J100" i="10"/>
  <c r="I100" i="10"/>
  <c r="N99" i="10"/>
  <c r="L99" i="10"/>
  <c r="J99" i="10"/>
  <c r="I99" i="10"/>
  <c r="N98" i="10"/>
  <c r="L98" i="10"/>
  <c r="J98" i="10"/>
  <c r="I98" i="10"/>
  <c r="N97" i="10"/>
  <c r="L97" i="10"/>
  <c r="J97" i="10"/>
  <c r="I97" i="10"/>
  <c r="N96" i="10"/>
  <c r="L96" i="10"/>
  <c r="J96" i="10"/>
  <c r="I96" i="10"/>
  <c r="N95" i="10"/>
  <c r="L95" i="10"/>
  <c r="J95" i="10"/>
  <c r="I95" i="10"/>
  <c r="N94" i="10"/>
  <c r="L94" i="10"/>
  <c r="J94" i="10"/>
  <c r="I94" i="10"/>
  <c r="N93" i="10"/>
  <c r="L93" i="10"/>
  <c r="J93" i="10"/>
  <c r="I93" i="10"/>
  <c r="N92" i="10"/>
  <c r="L92" i="10"/>
  <c r="J92" i="10"/>
  <c r="I92" i="10"/>
  <c r="N91" i="10"/>
  <c r="L91" i="10"/>
  <c r="J91" i="10"/>
  <c r="I91" i="10"/>
  <c r="N90" i="10"/>
  <c r="L90" i="10"/>
  <c r="J90" i="10"/>
  <c r="I90" i="10"/>
  <c r="N89" i="10"/>
  <c r="L89" i="10"/>
  <c r="J89" i="10"/>
  <c r="I89" i="10"/>
  <c r="N88" i="10"/>
  <c r="L88" i="10"/>
  <c r="J88" i="10"/>
  <c r="I88" i="10"/>
  <c r="N87" i="10"/>
  <c r="L87" i="10"/>
  <c r="J87" i="10"/>
  <c r="I87" i="10"/>
  <c r="N86" i="10"/>
  <c r="L86" i="10"/>
  <c r="J86" i="10"/>
  <c r="I86" i="10"/>
  <c r="N85" i="10"/>
  <c r="L85" i="10"/>
  <c r="J85" i="10"/>
  <c r="I85" i="10"/>
  <c r="N84" i="10"/>
  <c r="L84" i="10"/>
  <c r="J84" i="10"/>
  <c r="I84" i="10"/>
  <c r="N83" i="10"/>
  <c r="L83" i="10"/>
  <c r="J83" i="10"/>
  <c r="I83" i="10"/>
  <c r="N82" i="10"/>
  <c r="L82" i="10"/>
  <c r="J82" i="10"/>
  <c r="I82" i="10"/>
  <c r="N81" i="10"/>
  <c r="L81" i="10"/>
  <c r="J81" i="10"/>
  <c r="I81" i="10"/>
  <c r="N80" i="10"/>
  <c r="L80" i="10"/>
  <c r="J80" i="10"/>
  <c r="I80" i="10"/>
  <c r="N79" i="10"/>
  <c r="L79" i="10"/>
  <c r="J79" i="10"/>
  <c r="I79" i="10"/>
  <c r="N78" i="10"/>
  <c r="L78" i="10"/>
  <c r="J78" i="10"/>
  <c r="I78" i="10"/>
  <c r="N77" i="10"/>
  <c r="L77" i="10"/>
  <c r="J77" i="10"/>
  <c r="I77" i="10"/>
  <c r="N76" i="10"/>
  <c r="L76" i="10"/>
  <c r="J76" i="10"/>
  <c r="I76" i="10"/>
  <c r="N75" i="10"/>
  <c r="L75" i="10"/>
  <c r="J75" i="10"/>
  <c r="I75" i="10"/>
  <c r="N74" i="10"/>
  <c r="L74" i="10"/>
  <c r="J74" i="10"/>
  <c r="I74" i="10"/>
  <c r="N73" i="10"/>
  <c r="L73" i="10"/>
  <c r="J73" i="10"/>
  <c r="I73" i="10"/>
  <c r="N72" i="10"/>
  <c r="L72" i="10"/>
  <c r="J72" i="10"/>
  <c r="I72" i="10"/>
  <c r="N71" i="10"/>
  <c r="L71" i="10"/>
  <c r="J71" i="10"/>
  <c r="I71" i="10"/>
  <c r="N70" i="10"/>
  <c r="L70" i="10"/>
  <c r="J70" i="10"/>
  <c r="I70" i="10"/>
  <c r="N69" i="10"/>
  <c r="L69" i="10"/>
  <c r="J69" i="10"/>
  <c r="I69" i="10"/>
  <c r="N68" i="10"/>
  <c r="L68" i="10"/>
  <c r="J68" i="10"/>
  <c r="I68" i="10"/>
  <c r="N67" i="10"/>
  <c r="L67" i="10"/>
  <c r="J67" i="10"/>
  <c r="I67" i="10"/>
  <c r="N66" i="10"/>
  <c r="L66" i="10"/>
  <c r="J66" i="10"/>
  <c r="I66" i="10"/>
  <c r="N65" i="10"/>
  <c r="L65" i="10"/>
  <c r="J65" i="10"/>
  <c r="I65" i="10"/>
  <c r="N64" i="10"/>
  <c r="L64" i="10"/>
  <c r="J64" i="10"/>
  <c r="I64" i="10"/>
  <c r="N63" i="10"/>
  <c r="L63" i="10"/>
  <c r="J63" i="10"/>
  <c r="I63" i="10"/>
  <c r="N62" i="10"/>
  <c r="L62" i="10"/>
  <c r="J62" i="10"/>
  <c r="I62" i="10"/>
  <c r="N61" i="10"/>
  <c r="L61" i="10"/>
  <c r="J61" i="10"/>
  <c r="I61" i="10"/>
  <c r="N60" i="10"/>
  <c r="L60" i="10"/>
  <c r="J60" i="10"/>
  <c r="I60" i="10"/>
  <c r="N59" i="10"/>
  <c r="L59" i="10"/>
  <c r="J59" i="10"/>
  <c r="I59" i="10"/>
  <c r="N58" i="10"/>
  <c r="L58" i="10"/>
  <c r="J58" i="10"/>
  <c r="I58" i="10"/>
  <c r="N57" i="10"/>
  <c r="L57" i="10"/>
  <c r="J57" i="10"/>
  <c r="I57" i="10"/>
  <c r="N56" i="10"/>
  <c r="L56" i="10"/>
  <c r="J56" i="10"/>
  <c r="I56" i="10"/>
  <c r="N55" i="10"/>
  <c r="L55" i="10"/>
  <c r="J55" i="10"/>
  <c r="I55" i="10"/>
  <c r="N54" i="10"/>
  <c r="L54" i="10"/>
  <c r="J54" i="10"/>
  <c r="I54" i="10"/>
  <c r="N53" i="10"/>
  <c r="L53" i="10"/>
  <c r="J53" i="10"/>
  <c r="I53" i="10"/>
  <c r="N52" i="10"/>
  <c r="L52" i="10"/>
  <c r="J52" i="10"/>
  <c r="I52" i="10"/>
  <c r="N51" i="10"/>
  <c r="L51" i="10"/>
  <c r="J51" i="10"/>
  <c r="I51" i="10"/>
  <c r="N50" i="10"/>
  <c r="L50" i="10"/>
  <c r="J50" i="10"/>
  <c r="I50" i="10"/>
  <c r="N49" i="10"/>
  <c r="L49" i="10"/>
  <c r="J49" i="10"/>
  <c r="I49" i="10"/>
  <c r="N48" i="10"/>
  <c r="L48" i="10"/>
  <c r="J48" i="10"/>
  <c r="I48" i="10"/>
  <c r="N47" i="10"/>
  <c r="L47" i="10"/>
  <c r="J47" i="10"/>
  <c r="I47" i="10"/>
  <c r="N46" i="10"/>
  <c r="L46" i="10"/>
  <c r="J46" i="10"/>
  <c r="I46" i="10"/>
  <c r="N45" i="10"/>
  <c r="L45" i="10"/>
  <c r="J45" i="10"/>
  <c r="I45" i="10"/>
  <c r="N44" i="10"/>
  <c r="L44" i="10"/>
  <c r="J44" i="10"/>
  <c r="I44" i="10"/>
  <c r="N43" i="10"/>
  <c r="L43" i="10"/>
  <c r="J43" i="10"/>
  <c r="I43" i="10"/>
  <c r="N42" i="10"/>
  <c r="L42" i="10"/>
  <c r="J42" i="10"/>
  <c r="I42" i="10"/>
  <c r="N41" i="10"/>
  <c r="L41" i="10"/>
  <c r="J41" i="10"/>
  <c r="I41" i="10"/>
  <c r="N40" i="10"/>
  <c r="L40" i="10"/>
  <c r="J40" i="10"/>
  <c r="I40" i="10"/>
  <c r="N39" i="10"/>
  <c r="L39" i="10"/>
  <c r="J39" i="10"/>
  <c r="I39" i="10"/>
  <c r="N38" i="10"/>
  <c r="L38" i="10"/>
  <c r="J38" i="10"/>
  <c r="I38" i="10"/>
  <c r="N37" i="10"/>
  <c r="L37" i="10"/>
  <c r="J37" i="10"/>
  <c r="I37" i="10"/>
  <c r="N36" i="10"/>
  <c r="L36" i="10"/>
  <c r="J36" i="10"/>
  <c r="I36" i="10"/>
  <c r="N35" i="10"/>
  <c r="L35" i="10"/>
  <c r="J35" i="10"/>
  <c r="I35" i="10"/>
  <c r="N34" i="10"/>
  <c r="L34" i="10"/>
  <c r="J34" i="10"/>
  <c r="I34" i="10"/>
  <c r="N33" i="10"/>
  <c r="L33" i="10"/>
  <c r="J33" i="10"/>
  <c r="I33" i="10"/>
  <c r="N32" i="10"/>
  <c r="L32" i="10"/>
  <c r="J32" i="10"/>
  <c r="I32" i="10"/>
  <c r="N31" i="10"/>
  <c r="L31" i="10"/>
  <c r="J31" i="10"/>
  <c r="I31" i="10"/>
  <c r="N30" i="10"/>
  <c r="L30" i="10"/>
  <c r="J30" i="10"/>
  <c r="I30" i="10"/>
  <c r="N29" i="10"/>
  <c r="L29" i="10"/>
  <c r="J29" i="10"/>
  <c r="I29" i="10"/>
  <c r="N28" i="10"/>
  <c r="L28" i="10"/>
  <c r="J28" i="10"/>
  <c r="I28" i="10"/>
  <c r="N27" i="10"/>
  <c r="L27" i="10"/>
  <c r="J27" i="10"/>
  <c r="I27" i="10"/>
  <c r="N26" i="10"/>
  <c r="L26" i="10"/>
  <c r="J26" i="10"/>
  <c r="I26" i="10"/>
  <c r="N25" i="10"/>
  <c r="L25" i="10"/>
  <c r="J25" i="10"/>
  <c r="I25" i="10"/>
  <c r="N24" i="10"/>
  <c r="L24" i="10"/>
  <c r="J24" i="10"/>
  <c r="I24" i="10"/>
  <c r="N23" i="10"/>
  <c r="L23" i="10"/>
  <c r="J23" i="10"/>
  <c r="I23" i="10"/>
  <c r="N22" i="10"/>
  <c r="L22" i="10"/>
  <c r="J22" i="10"/>
  <c r="I22" i="10"/>
  <c r="N21" i="10"/>
  <c r="L21" i="10"/>
  <c r="J21" i="10"/>
  <c r="I21" i="10"/>
  <c r="N20" i="10"/>
  <c r="L20" i="10"/>
  <c r="J20" i="10"/>
  <c r="I20" i="10"/>
  <c r="N19" i="10"/>
  <c r="L19" i="10"/>
  <c r="J19" i="10"/>
  <c r="I19" i="10"/>
  <c r="N18" i="10"/>
  <c r="L18" i="10"/>
  <c r="J18" i="10"/>
  <c r="I18" i="10"/>
  <c r="N17" i="10"/>
  <c r="L17" i="10"/>
  <c r="J17" i="10"/>
  <c r="I17" i="10"/>
  <c r="N16" i="10"/>
  <c r="L16" i="10"/>
  <c r="J16" i="10"/>
  <c r="I16" i="10"/>
  <c r="N15" i="10"/>
  <c r="L15" i="10"/>
  <c r="J15" i="10"/>
  <c r="I15" i="10"/>
  <c r="N14" i="10"/>
  <c r="L14" i="10"/>
  <c r="J14" i="10"/>
  <c r="I14" i="10"/>
  <c r="N13" i="10"/>
  <c r="L13" i="10"/>
  <c r="J13" i="10"/>
  <c r="I13" i="10"/>
  <c r="N12" i="10"/>
  <c r="L12" i="10"/>
  <c r="J12" i="10"/>
  <c r="I12" i="10"/>
  <c r="N11" i="10"/>
  <c r="L11" i="10"/>
  <c r="J11" i="10"/>
  <c r="I11" i="10"/>
  <c r="N10" i="10"/>
  <c r="L10" i="10"/>
  <c r="J10" i="10"/>
  <c r="I10" i="10"/>
  <c r="N9" i="10"/>
  <c r="L9" i="10"/>
  <c r="J9" i="10"/>
  <c r="I9" i="10"/>
  <c r="N8" i="10"/>
  <c r="L8" i="10"/>
  <c r="J8" i="10"/>
  <c r="I8" i="10"/>
  <c r="N7" i="10"/>
  <c r="L7" i="10"/>
  <c r="J7" i="10"/>
  <c r="I7" i="10"/>
  <c r="N6" i="10"/>
  <c r="L6" i="10"/>
  <c r="J6" i="10"/>
  <c r="I6" i="10"/>
  <c r="N5" i="10"/>
  <c r="L5" i="10"/>
  <c r="J5" i="10"/>
  <c r="I5" i="10"/>
  <c r="N4" i="10"/>
  <c r="L4" i="10"/>
  <c r="J4" i="10"/>
  <c r="I4" i="10"/>
  <c r="N3" i="10"/>
  <c r="L3" i="10"/>
  <c r="J3" i="10"/>
  <c r="I3" i="10"/>
  <c r="N2" i="10"/>
  <c r="L2" i="10"/>
  <c r="J2" i="10"/>
  <c r="I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H461" i="19"/>
  <c r="B151" i="10" s="1"/>
  <c r="H458" i="19"/>
  <c r="B150" i="10" s="1"/>
  <c r="H455" i="19"/>
  <c r="B149" i="10" s="1"/>
  <c r="H452" i="19"/>
  <c r="B148" i="10" s="1"/>
  <c r="H449" i="19"/>
  <c r="B147" i="10" s="1"/>
  <c r="O446" i="19"/>
  <c r="K146" i="10" s="1"/>
  <c r="H446" i="19"/>
  <c r="B146" i="10" s="1"/>
  <c r="H443" i="19"/>
  <c r="B145" i="10" s="1"/>
  <c r="H440" i="19"/>
  <c r="B144" i="10" s="1"/>
  <c r="O439" i="19"/>
  <c r="O143" i="10" s="1"/>
  <c r="H437" i="19"/>
  <c r="B143" i="10" s="1"/>
  <c r="H434" i="19"/>
  <c r="B142" i="10" s="1"/>
  <c r="H431" i="19"/>
  <c r="B141" i="10" s="1"/>
  <c r="O428" i="19"/>
  <c r="K140" i="10" s="1"/>
  <c r="H428" i="19"/>
  <c r="B140" i="10" s="1"/>
  <c r="H425" i="19"/>
  <c r="B139" i="10" s="1"/>
  <c r="H422" i="19"/>
  <c r="B138" i="10" s="1"/>
  <c r="O421" i="19"/>
  <c r="O137" i="10" s="1"/>
  <c r="H419" i="19"/>
  <c r="B137" i="10" s="1"/>
  <c r="H416" i="19"/>
  <c r="B136" i="10" s="1"/>
  <c r="H413" i="19"/>
  <c r="B135" i="10" s="1"/>
  <c r="H410" i="19"/>
  <c r="B134" i="10" s="1"/>
  <c r="O409" i="19"/>
  <c r="O133" i="10" s="1"/>
  <c r="H407" i="19"/>
  <c r="B133" i="10" s="1"/>
  <c r="H404" i="19"/>
  <c r="B132" i="10" s="1"/>
  <c r="H401" i="19"/>
  <c r="B131" i="10" s="1"/>
  <c r="H398" i="19"/>
  <c r="B130" i="10" s="1"/>
  <c r="H395" i="19"/>
  <c r="B129" i="10" s="1"/>
  <c r="H392" i="19"/>
  <c r="B128" i="10" s="1"/>
  <c r="H389" i="19"/>
  <c r="B127" i="10" s="1"/>
  <c r="H386" i="19"/>
  <c r="B126" i="10" s="1"/>
  <c r="H383" i="19"/>
  <c r="B125" i="10" s="1"/>
  <c r="H380" i="19"/>
  <c r="B124" i="10" s="1"/>
  <c r="H377" i="19"/>
  <c r="B123" i="10" s="1"/>
  <c r="O374" i="19"/>
  <c r="K122" i="10" s="1"/>
  <c r="H374" i="19"/>
  <c r="B122" i="10" s="1"/>
  <c r="O373" i="19"/>
  <c r="O121" i="10" s="1"/>
  <c r="H371" i="19"/>
  <c r="B121" i="10" s="1"/>
  <c r="H368" i="19"/>
  <c r="B120" i="10" s="1"/>
  <c r="O367" i="19"/>
  <c r="O119" i="10" s="1"/>
  <c r="H365" i="19"/>
  <c r="B119" i="10" s="1"/>
  <c r="H362" i="19"/>
  <c r="B118" i="10" s="1"/>
  <c r="H359" i="19"/>
  <c r="B117" i="10" s="1"/>
  <c r="H356" i="19"/>
  <c r="B116" i="10" s="1"/>
  <c r="H353" i="19"/>
  <c r="B115" i="10" s="1"/>
  <c r="H350" i="19"/>
  <c r="B114" i="10" s="1"/>
  <c r="H347" i="19"/>
  <c r="B113" i="10" s="1"/>
  <c r="H344" i="19"/>
  <c r="B112" i="10" s="1"/>
  <c r="H341" i="19"/>
  <c r="B111" i="10" s="1"/>
  <c r="H338" i="19"/>
  <c r="B110" i="10" s="1"/>
  <c r="H335" i="19"/>
  <c r="B109" i="10" s="1"/>
  <c r="H332" i="19"/>
  <c r="B108" i="10" s="1"/>
  <c r="H329" i="19"/>
  <c r="B107" i="10" s="1"/>
  <c r="H326" i="19"/>
  <c r="B106" i="10" s="1"/>
  <c r="O325" i="19"/>
  <c r="O105" i="10" s="1"/>
  <c r="H323" i="19"/>
  <c r="B105" i="10" s="1"/>
  <c r="H320" i="19"/>
  <c r="B104" i="10" s="1"/>
  <c r="H317" i="19"/>
  <c r="B103" i="10" s="1"/>
  <c r="H314" i="19"/>
  <c r="B102" i="10" s="1"/>
  <c r="O313" i="19"/>
  <c r="O101" i="10" s="1"/>
  <c r="H311" i="19"/>
  <c r="B101" i="10" s="1"/>
  <c r="H308" i="19"/>
  <c r="B100" i="10" s="1"/>
  <c r="O307" i="19"/>
  <c r="O99" i="10" s="1"/>
  <c r="H305" i="19"/>
  <c r="B99" i="10" s="1"/>
  <c r="O302" i="19"/>
  <c r="K98" i="10" s="1"/>
  <c r="H302" i="19"/>
  <c r="B98" i="10" s="1"/>
  <c r="O301" i="19"/>
  <c r="O97" i="10" s="1"/>
  <c r="H299" i="19"/>
  <c r="B97" i="10" s="1"/>
  <c r="H296" i="19"/>
  <c r="B96" i="10" s="1"/>
  <c r="H293" i="19"/>
  <c r="B95" i="10" s="1"/>
  <c r="H290" i="19"/>
  <c r="B94" i="10" s="1"/>
  <c r="O93" i="10"/>
  <c r="H287" i="19"/>
  <c r="B93" i="10" s="1"/>
  <c r="H284" i="19"/>
  <c r="B92" i="10" s="1"/>
  <c r="H281" i="19"/>
  <c r="B91" i="10" s="1"/>
  <c r="H278" i="19"/>
  <c r="B90" i="10" s="1"/>
  <c r="H275" i="19"/>
  <c r="B89" i="10" s="1"/>
  <c r="H272" i="19"/>
  <c r="B88" i="10" s="1"/>
  <c r="H269" i="19"/>
  <c r="B87" i="10" s="1"/>
  <c r="H266" i="19"/>
  <c r="B86" i="10" s="1"/>
  <c r="H263" i="19"/>
  <c r="B85" i="10" s="1"/>
  <c r="H260" i="19"/>
  <c r="B84" i="10" s="1"/>
  <c r="H257" i="19"/>
  <c r="B83" i="10" s="1"/>
  <c r="H254" i="19"/>
  <c r="B82" i="10" s="1"/>
  <c r="H251" i="19"/>
  <c r="B81" i="10" s="1"/>
  <c r="H248" i="19"/>
  <c r="B80" i="10" s="1"/>
  <c r="H245" i="19"/>
  <c r="B79" i="10" s="1"/>
  <c r="H242" i="19"/>
  <c r="B78" i="10" s="1"/>
  <c r="H239" i="19"/>
  <c r="B77" i="10" s="1"/>
  <c r="H236" i="19"/>
  <c r="B76" i="10" s="1"/>
  <c r="H233" i="19"/>
  <c r="B75" i="10" s="1"/>
  <c r="O230" i="19"/>
  <c r="K74" i="10" s="1"/>
  <c r="H230" i="19"/>
  <c r="B74" i="10" s="1"/>
  <c r="H227" i="19"/>
  <c r="B73" i="10" s="1"/>
  <c r="O224" i="19"/>
  <c r="K72" i="10" s="1"/>
  <c r="H224" i="19"/>
  <c r="B72" i="10" s="1"/>
  <c r="H221" i="19"/>
  <c r="B71" i="10" s="1"/>
  <c r="H218" i="19"/>
  <c r="B70" i="10" s="1"/>
  <c r="H215" i="19"/>
  <c r="B69" i="10" s="1"/>
  <c r="H212" i="19"/>
  <c r="B68" i="10" s="1"/>
  <c r="H209" i="19"/>
  <c r="B67" i="10" s="1"/>
  <c r="H206" i="19"/>
  <c r="B66" i="10" s="1"/>
  <c r="H203" i="19"/>
  <c r="B65" i="10" s="1"/>
  <c r="H200" i="19"/>
  <c r="B64" i="10" s="1"/>
  <c r="H197" i="19"/>
  <c r="B63" i="10" s="1"/>
  <c r="H194" i="19"/>
  <c r="B62" i="10" s="1"/>
  <c r="H191" i="19"/>
  <c r="B61" i="10" s="1"/>
  <c r="H188" i="19"/>
  <c r="B60" i="10" s="1"/>
  <c r="H185" i="19"/>
  <c r="B59" i="10" s="1"/>
  <c r="H182" i="19"/>
  <c r="B58" i="10" s="1"/>
  <c r="H179" i="19"/>
  <c r="B57" i="10" s="1"/>
  <c r="H176" i="19"/>
  <c r="B56" i="10" s="1"/>
  <c r="H173" i="19"/>
  <c r="B55" i="10" s="1"/>
  <c r="H170" i="19"/>
  <c r="B54" i="10" s="1"/>
  <c r="H167" i="19"/>
  <c r="B53" i="10" s="1"/>
  <c r="H164" i="19"/>
  <c r="B52" i="10" s="1"/>
  <c r="H161" i="19"/>
  <c r="B51" i="10" s="1"/>
  <c r="H158" i="19"/>
  <c r="B50" i="10" s="1"/>
  <c r="H155" i="19"/>
  <c r="B49" i="10" s="1"/>
  <c r="H152" i="19"/>
  <c r="B48" i="10" s="1"/>
  <c r="H149" i="19"/>
  <c r="B47" i="10" s="1"/>
  <c r="H146" i="19"/>
  <c r="B46" i="10" s="1"/>
  <c r="H143" i="19"/>
  <c r="B45" i="10" s="1"/>
  <c r="H140" i="19"/>
  <c r="B44" i="10" s="1"/>
  <c r="H137" i="19"/>
  <c r="B43" i="10" s="1"/>
  <c r="H134" i="19"/>
  <c r="B42" i="10" s="1"/>
  <c r="H131" i="19"/>
  <c r="B41" i="10" s="1"/>
  <c r="H128" i="19"/>
  <c r="B40" i="10" s="1"/>
  <c r="H125" i="19"/>
  <c r="B39" i="10" s="1"/>
  <c r="H122" i="19"/>
  <c r="B38" i="10" s="1"/>
  <c r="H119" i="19"/>
  <c r="B37" i="10" s="1"/>
  <c r="H116" i="19"/>
  <c r="B36" i="10" s="1"/>
  <c r="H113" i="19"/>
  <c r="B35" i="10" s="1"/>
  <c r="H110" i="19"/>
  <c r="B34" i="10" s="1"/>
  <c r="H107" i="19"/>
  <c r="B33" i="10" s="1"/>
  <c r="H104" i="19"/>
  <c r="B32" i="10" s="1"/>
  <c r="H101" i="19"/>
  <c r="B31" i="10" s="1"/>
  <c r="H98" i="19"/>
  <c r="B30" i="10" s="1"/>
  <c r="H95" i="19"/>
  <c r="B29" i="10" s="1"/>
  <c r="H92" i="19"/>
  <c r="B28" i="10" s="1"/>
  <c r="H89" i="19"/>
  <c r="B27" i="10" s="1"/>
  <c r="H86" i="19"/>
  <c r="B26" i="10" s="1"/>
  <c r="H83" i="19"/>
  <c r="B25" i="10" s="1"/>
  <c r="H80" i="19"/>
  <c r="B24" i="10" s="1"/>
  <c r="H77" i="19"/>
  <c r="B23" i="10" s="1"/>
  <c r="H74" i="19"/>
  <c r="B22" i="10" s="1"/>
  <c r="H71" i="19"/>
  <c r="B21" i="10" s="1"/>
  <c r="H68" i="19"/>
  <c r="B20" i="10" s="1"/>
  <c r="H65" i="19"/>
  <c r="B19" i="10" s="1"/>
  <c r="H62" i="19"/>
  <c r="B18" i="10" s="1"/>
  <c r="H59" i="19"/>
  <c r="B17" i="10" s="1"/>
  <c r="H56" i="19"/>
  <c r="B16" i="10" s="1"/>
  <c r="H53" i="19"/>
  <c r="B15" i="10" s="1"/>
  <c r="H50" i="19"/>
  <c r="B14" i="10" s="1"/>
  <c r="H47" i="19"/>
  <c r="B13" i="10" s="1"/>
  <c r="H44" i="19"/>
  <c r="B12" i="10" s="1"/>
  <c r="H41" i="19"/>
  <c r="B11" i="10" s="1"/>
  <c r="H38" i="19"/>
  <c r="B10" i="10" s="1"/>
  <c r="O37" i="19"/>
  <c r="O9" i="10" s="1"/>
  <c r="H35" i="19"/>
  <c r="B9" i="10" s="1"/>
  <c r="H32" i="19"/>
  <c r="B8" i="10" s="1"/>
  <c r="H29" i="19"/>
  <c r="B7" i="10" s="1"/>
  <c r="O26" i="19"/>
  <c r="K6" i="10" s="1"/>
  <c r="H26" i="19"/>
  <c r="B6" i="10" s="1"/>
  <c r="O25" i="19"/>
  <c r="O5" i="10" s="1"/>
  <c r="H23" i="19"/>
  <c r="B5" i="10" s="1"/>
  <c r="O20" i="19"/>
  <c r="K4" i="10" s="1"/>
  <c r="H20" i="19"/>
  <c r="B4" i="10" s="1"/>
  <c r="O18" i="19"/>
  <c r="M3" i="10" s="1"/>
  <c r="H17" i="19"/>
  <c r="B3" i="10" s="1"/>
  <c r="H14" i="19"/>
  <c r="B2" i="10" s="1"/>
  <c r="W12" i="19"/>
  <c r="G428" i="19"/>
  <c r="H140" i="10" s="1"/>
  <c r="G143" i="19"/>
  <c r="H45" i="10" s="1"/>
  <c r="F21" i="18"/>
  <c r="G21" i="18" s="1"/>
  <c r="B6" i="13"/>
  <c r="V12" i="2"/>
  <c r="C11" i="18"/>
  <c r="A1" i="18"/>
  <c r="A1" i="1"/>
  <c r="L7" i="17"/>
  <c r="L7" i="16"/>
  <c r="L6" i="13"/>
  <c r="L6" i="11"/>
  <c r="C9" i="18"/>
  <c r="C7" i="18"/>
  <c r="C5" i="18"/>
  <c r="C72" i="12"/>
  <c r="C71" i="12"/>
  <c r="C70" i="12"/>
  <c r="C69" i="12"/>
  <c r="C68" i="12"/>
  <c r="C67" i="12"/>
  <c r="C66" i="12"/>
  <c r="C65" i="12"/>
  <c r="C64" i="12"/>
  <c r="C63" i="12"/>
  <c r="C62" i="12"/>
  <c r="C61" i="12"/>
  <c r="C60" i="12"/>
  <c r="C59" i="12"/>
  <c r="C58" i="12"/>
  <c r="C57" i="12"/>
  <c r="C56" i="12"/>
  <c r="C55" i="12"/>
  <c r="C54" i="12"/>
  <c r="C53" i="12"/>
  <c r="C95" i="12"/>
  <c r="C94" i="12"/>
  <c r="C93" i="12"/>
  <c r="C92" i="12"/>
  <c r="C91" i="12"/>
  <c r="C90" i="12"/>
  <c r="C89" i="12"/>
  <c r="C88" i="12"/>
  <c r="C87" i="12"/>
  <c r="C86" i="12"/>
  <c r="C85" i="12"/>
  <c r="C84" i="12"/>
  <c r="C83" i="12"/>
  <c r="C82" i="12"/>
  <c r="C81" i="12"/>
  <c r="C80" i="12"/>
  <c r="C79" i="12"/>
  <c r="C78" i="12"/>
  <c r="C77" i="12"/>
  <c r="C76" i="12"/>
  <c r="I579" i="17"/>
  <c r="H579" i="17"/>
  <c r="G579" i="17"/>
  <c r="E579" i="17"/>
  <c r="D579" i="17"/>
  <c r="K95" i="12" s="1"/>
  <c r="I577" i="17"/>
  <c r="H577" i="17"/>
  <c r="G577" i="17"/>
  <c r="E577" i="17"/>
  <c r="D577" i="17"/>
  <c r="J95" i="12" s="1"/>
  <c r="I575" i="17"/>
  <c r="H575" i="17"/>
  <c r="G575" i="17"/>
  <c r="E575" i="17"/>
  <c r="D575" i="17"/>
  <c r="I95" i="12" s="1"/>
  <c r="I573" i="17"/>
  <c r="H573" i="17"/>
  <c r="G573" i="17"/>
  <c r="E573" i="17"/>
  <c r="D573" i="17"/>
  <c r="H95" i="12" s="1"/>
  <c r="I571" i="17"/>
  <c r="H571" i="17"/>
  <c r="G571" i="17"/>
  <c r="E571" i="17"/>
  <c r="D571" i="17"/>
  <c r="G95" i="12" s="1"/>
  <c r="I569" i="17"/>
  <c r="H569" i="17"/>
  <c r="G569" i="17"/>
  <c r="E569" i="17"/>
  <c r="D569" i="17"/>
  <c r="F95" i="12" s="1"/>
  <c r="B557" i="17"/>
  <c r="I550" i="17"/>
  <c r="H550" i="17"/>
  <c r="G550" i="17"/>
  <c r="E550" i="17"/>
  <c r="D550" i="17"/>
  <c r="K94" i="12" s="1"/>
  <c r="I548" i="17"/>
  <c r="H548" i="17"/>
  <c r="G548" i="17"/>
  <c r="E548" i="17"/>
  <c r="D548" i="17"/>
  <c r="J94" i="12" s="1"/>
  <c r="I546" i="17"/>
  <c r="H546" i="17"/>
  <c r="G546" i="17"/>
  <c r="E546" i="17"/>
  <c r="D546" i="17"/>
  <c r="I94" i="12" s="1"/>
  <c r="I544" i="17"/>
  <c r="H544" i="17"/>
  <c r="G544" i="17"/>
  <c r="E544" i="17"/>
  <c r="D544" i="17"/>
  <c r="H94" i="12" s="1"/>
  <c r="I542" i="17"/>
  <c r="H542" i="17"/>
  <c r="G542" i="17"/>
  <c r="E542" i="17"/>
  <c r="D542" i="17"/>
  <c r="G94" i="12" s="1"/>
  <c r="I540" i="17"/>
  <c r="H540" i="17"/>
  <c r="G540" i="17"/>
  <c r="E540" i="17"/>
  <c r="D540" i="17"/>
  <c r="F94" i="12" s="1"/>
  <c r="B528" i="17"/>
  <c r="I521" i="17"/>
  <c r="H521" i="17"/>
  <c r="G521" i="17"/>
  <c r="E521" i="17"/>
  <c r="D521" i="17"/>
  <c r="K93" i="12" s="1"/>
  <c r="I519" i="17"/>
  <c r="H519" i="17"/>
  <c r="G519" i="17"/>
  <c r="E519" i="17"/>
  <c r="D519" i="17"/>
  <c r="J93" i="12" s="1"/>
  <c r="I517" i="17"/>
  <c r="H517" i="17"/>
  <c r="G517" i="17"/>
  <c r="E517" i="17"/>
  <c r="D517" i="17"/>
  <c r="I93" i="12" s="1"/>
  <c r="I515" i="17"/>
  <c r="H515" i="17"/>
  <c r="G515" i="17"/>
  <c r="E515" i="17"/>
  <c r="D515" i="17"/>
  <c r="H93" i="12" s="1"/>
  <c r="I513" i="17"/>
  <c r="H513" i="17"/>
  <c r="G513" i="17"/>
  <c r="E513" i="17"/>
  <c r="D513" i="17"/>
  <c r="G93" i="12" s="1"/>
  <c r="I511" i="17"/>
  <c r="H511" i="17"/>
  <c r="G511" i="17"/>
  <c r="E511" i="17"/>
  <c r="D511" i="17"/>
  <c r="F93" i="12" s="1"/>
  <c r="B499" i="17"/>
  <c r="I492" i="17"/>
  <c r="H492" i="17"/>
  <c r="G492" i="17"/>
  <c r="E492" i="17"/>
  <c r="D492" i="17"/>
  <c r="K92" i="12" s="1"/>
  <c r="I490" i="17"/>
  <c r="H490" i="17"/>
  <c r="G490" i="17"/>
  <c r="E490" i="17"/>
  <c r="D490" i="17"/>
  <c r="J92" i="12" s="1"/>
  <c r="I488" i="17"/>
  <c r="H488" i="17"/>
  <c r="G488" i="17"/>
  <c r="E488" i="17"/>
  <c r="D488" i="17"/>
  <c r="I92" i="12" s="1"/>
  <c r="I486" i="17"/>
  <c r="H486" i="17"/>
  <c r="G486" i="17"/>
  <c r="E486" i="17"/>
  <c r="D486" i="17"/>
  <c r="H92" i="12" s="1"/>
  <c r="I484" i="17"/>
  <c r="H484" i="17"/>
  <c r="G484" i="17"/>
  <c r="E484" i="17"/>
  <c r="D484" i="17"/>
  <c r="G92" i="12" s="1"/>
  <c r="I482" i="17"/>
  <c r="H482" i="17"/>
  <c r="G482" i="17"/>
  <c r="E482" i="17"/>
  <c r="D482" i="17"/>
  <c r="F92" i="12" s="1"/>
  <c r="B470" i="17"/>
  <c r="I463" i="17"/>
  <c r="H463" i="17"/>
  <c r="G463" i="17"/>
  <c r="E463" i="17"/>
  <c r="D463" i="17"/>
  <c r="K91" i="12" s="1"/>
  <c r="I461" i="17"/>
  <c r="H461" i="17"/>
  <c r="G461" i="17"/>
  <c r="E461" i="17"/>
  <c r="D461" i="17"/>
  <c r="J91" i="12" s="1"/>
  <c r="I459" i="17"/>
  <c r="H459" i="17"/>
  <c r="G459" i="17"/>
  <c r="E459" i="17"/>
  <c r="D459" i="17"/>
  <c r="I91" i="12" s="1"/>
  <c r="I457" i="17"/>
  <c r="H457" i="17"/>
  <c r="G457" i="17"/>
  <c r="E457" i="17"/>
  <c r="D457" i="17"/>
  <c r="H91" i="12" s="1"/>
  <c r="I455" i="17"/>
  <c r="H455" i="17"/>
  <c r="G455" i="17"/>
  <c r="E455" i="17"/>
  <c r="D455" i="17"/>
  <c r="G91" i="12" s="1"/>
  <c r="I453" i="17"/>
  <c r="H453" i="17"/>
  <c r="G453" i="17"/>
  <c r="E453" i="17"/>
  <c r="D453" i="17"/>
  <c r="F91" i="12" s="1"/>
  <c r="B441" i="17"/>
  <c r="I434" i="17"/>
  <c r="H434" i="17"/>
  <c r="G434" i="17"/>
  <c r="E434" i="17"/>
  <c r="D434" i="17"/>
  <c r="K90" i="12" s="1"/>
  <c r="I432" i="17"/>
  <c r="H432" i="17"/>
  <c r="G432" i="17"/>
  <c r="E432" i="17"/>
  <c r="D432" i="17"/>
  <c r="J90" i="12" s="1"/>
  <c r="I430" i="17"/>
  <c r="H430" i="17"/>
  <c r="G430" i="17"/>
  <c r="E430" i="17"/>
  <c r="D430" i="17"/>
  <c r="I90" i="12" s="1"/>
  <c r="I428" i="17"/>
  <c r="H428" i="17"/>
  <c r="G428" i="17"/>
  <c r="E428" i="17"/>
  <c r="D428" i="17"/>
  <c r="H90" i="12" s="1"/>
  <c r="I426" i="17"/>
  <c r="H426" i="17"/>
  <c r="G426" i="17"/>
  <c r="E426" i="17"/>
  <c r="D426" i="17"/>
  <c r="G90" i="12" s="1"/>
  <c r="I424" i="17"/>
  <c r="H424" i="17"/>
  <c r="G424" i="17"/>
  <c r="E424" i="17"/>
  <c r="D424" i="17"/>
  <c r="F90" i="12" s="1"/>
  <c r="B412" i="17"/>
  <c r="I405" i="17"/>
  <c r="H405" i="17"/>
  <c r="G405" i="17"/>
  <c r="E405" i="17"/>
  <c r="D405" i="17"/>
  <c r="K89" i="12" s="1"/>
  <c r="I403" i="17"/>
  <c r="H403" i="17"/>
  <c r="G403" i="17"/>
  <c r="E403" i="17"/>
  <c r="D403" i="17"/>
  <c r="J89" i="12" s="1"/>
  <c r="I401" i="17"/>
  <c r="H401" i="17"/>
  <c r="G401" i="17"/>
  <c r="E401" i="17"/>
  <c r="D401" i="17"/>
  <c r="I89" i="12" s="1"/>
  <c r="I399" i="17"/>
  <c r="H399" i="17"/>
  <c r="G399" i="17"/>
  <c r="E399" i="17"/>
  <c r="D399" i="17"/>
  <c r="H89" i="12" s="1"/>
  <c r="I397" i="17"/>
  <c r="H397" i="17"/>
  <c r="G397" i="17"/>
  <c r="E397" i="17"/>
  <c r="D397" i="17"/>
  <c r="G89" i="12" s="1"/>
  <c r="I395" i="17"/>
  <c r="H395" i="17"/>
  <c r="G395" i="17"/>
  <c r="E395" i="17"/>
  <c r="D395" i="17"/>
  <c r="F89" i="12" s="1"/>
  <c r="B383" i="17"/>
  <c r="I376" i="17"/>
  <c r="H376" i="17"/>
  <c r="G376" i="17"/>
  <c r="E376" i="17"/>
  <c r="D376" i="17"/>
  <c r="K88" i="12" s="1"/>
  <c r="I374" i="17"/>
  <c r="H374" i="17"/>
  <c r="G374" i="17"/>
  <c r="E374" i="17"/>
  <c r="D374" i="17"/>
  <c r="J88" i="12" s="1"/>
  <c r="I372" i="17"/>
  <c r="H372" i="17"/>
  <c r="G372" i="17"/>
  <c r="E372" i="17"/>
  <c r="D372" i="17"/>
  <c r="I88" i="12" s="1"/>
  <c r="I370" i="17"/>
  <c r="H370" i="17"/>
  <c r="G370" i="17"/>
  <c r="E370" i="17"/>
  <c r="D370" i="17"/>
  <c r="H88" i="12" s="1"/>
  <c r="I368" i="17"/>
  <c r="H368" i="17"/>
  <c r="G368" i="17"/>
  <c r="E368" i="17"/>
  <c r="D368" i="17"/>
  <c r="G88" i="12" s="1"/>
  <c r="I366" i="17"/>
  <c r="H366" i="17"/>
  <c r="G366" i="17"/>
  <c r="E366" i="17"/>
  <c r="D366" i="17"/>
  <c r="F88" i="12" s="1"/>
  <c r="B354" i="17"/>
  <c r="I347" i="17"/>
  <c r="H347" i="17"/>
  <c r="G347" i="17"/>
  <c r="E347" i="17"/>
  <c r="D347" i="17"/>
  <c r="K87" i="12" s="1"/>
  <c r="I345" i="17"/>
  <c r="H345" i="17"/>
  <c r="G345" i="17"/>
  <c r="E345" i="17"/>
  <c r="D345" i="17"/>
  <c r="J87" i="12" s="1"/>
  <c r="I343" i="17"/>
  <c r="H343" i="17"/>
  <c r="G343" i="17"/>
  <c r="E343" i="17"/>
  <c r="D343" i="17"/>
  <c r="I87" i="12" s="1"/>
  <c r="I341" i="17"/>
  <c r="H341" i="17"/>
  <c r="G341" i="17"/>
  <c r="E341" i="17"/>
  <c r="D341" i="17"/>
  <c r="H87" i="12" s="1"/>
  <c r="I339" i="17"/>
  <c r="H339" i="17"/>
  <c r="G339" i="17"/>
  <c r="E339" i="17"/>
  <c r="D339" i="17"/>
  <c r="G87" i="12" s="1"/>
  <c r="I337" i="17"/>
  <c r="H337" i="17"/>
  <c r="G337" i="17"/>
  <c r="E337" i="17"/>
  <c r="D337" i="17"/>
  <c r="F87" i="12" s="1"/>
  <c r="B325" i="17"/>
  <c r="I318" i="17"/>
  <c r="H318" i="17"/>
  <c r="G318" i="17"/>
  <c r="E318" i="17"/>
  <c r="D318" i="17"/>
  <c r="K86" i="12" s="1"/>
  <c r="I316" i="17"/>
  <c r="H316" i="17"/>
  <c r="G316" i="17"/>
  <c r="E316" i="17"/>
  <c r="D316" i="17"/>
  <c r="J86" i="12" s="1"/>
  <c r="I314" i="17"/>
  <c r="H314" i="17"/>
  <c r="G314" i="17"/>
  <c r="E314" i="17"/>
  <c r="D314" i="17"/>
  <c r="I86" i="12" s="1"/>
  <c r="I312" i="17"/>
  <c r="H312" i="17"/>
  <c r="G312" i="17"/>
  <c r="E312" i="17"/>
  <c r="D312" i="17"/>
  <c r="H86" i="12" s="1"/>
  <c r="I310" i="17"/>
  <c r="H310" i="17"/>
  <c r="G310" i="17"/>
  <c r="E310" i="17"/>
  <c r="D310" i="17"/>
  <c r="G86" i="12" s="1"/>
  <c r="I308" i="17"/>
  <c r="H308" i="17"/>
  <c r="G308" i="17"/>
  <c r="E308" i="17"/>
  <c r="D308" i="17"/>
  <c r="F86" i="12" s="1"/>
  <c r="B296" i="17"/>
  <c r="I289" i="17"/>
  <c r="H289" i="17"/>
  <c r="G289" i="17"/>
  <c r="E289" i="17"/>
  <c r="D289" i="17"/>
  <c r="K85" i="12" s="1"/>
  <c r="I287" i="17"/>
  <c r="H287" i="17"/>
  <c r="G287" i="17"/>
  <c r="E287" i="17"/>
  <c r="D287" i="17"/>
  <c r="J85" i="12" s="1"/>
  <c r="I285" i="17"/>
  <c r="H285" i="17"/>
  <c r="G285" i="17"/>
  <c r="E285" i="17"/>
  <c r="D285" i="17"/>
  <c r="I85" i="12" s="1"/>
  <c r="I283" i="17"/>
  <c r="H283" i="17"/>
  <c r="G283" i="17"/>
  <c r="E283" i="17"/>
  <c r="D283" i="17"/>
  <c r="H85" i="12" s="1"/>
  <c r="I281" i="17"/>
  <c r="H281" i="17"/>
  <c r="G281" i="17"/>
  <c r="E281" i="17"/>
  <c r="D281" i="17"/>
  <c r="G85" i="12" s="1"/>
  <c r="I279" i="17"/>
  <c r="H279" i="17"/>
  <c r="G279" i="17"/>
  <c r="E279" i="17"/>
  <c r="D279" i="17"/>
  <c r="F85" i="12" s="1"/>
  <c r="B267" i="17"/>
  <c r="I260" i="17"/>
  <c r="H260" i="17"/>
  <c r="G260" i="17"/>
  <c r="E260" i="17"/>
  <c r="D260" i="17"/>
  <c r="K84" i="12" s="1"/>
  <c r="I258" i="17"/>
  <c r="H258" i="17"/>
  <c r="G258" i="17"/>
  <c r="E258" i="17"/>
  <c r="D258" i="17"/>
  <c r="J84" i="12" s="1"/>
  <c r="I256" i="17"/>
  <c r="H256" i="17"/>
  <c r="G256" i="17"/>
  <c r="E256" i="17"/>
  <c r="D256" i="17"/>
  <c r="I84" i="12" s="1"/>
  <c r="I254" i="17"/>
  <c r="H254" i="17"/>
  <c r="G254" i="17"/>
  <c r="E254" i="17"/>
  <c r="D254" i="17"/>
  <c r="H84" i="12" s="1"/>
  <c r="I252" i="17"/>
  <c r="H252" i="17"/>
  <c r="G252" i="17"/>
  <c r="E252" i="17"/>
  <c r="D252" i="17"/>
  <c r="G84" i="12" s="1"/>
  <c r="I250" i="17"/>
  <c r="H250" i="17"/>
  <c r="G250" i="17"/>
  <c r="E250" i="17"/>
  <c r="D250" i="17"/>
  <c r="F84" i="12" s="1"/>
  <c r="B238" i="17"/>
  <c r="I231" i="17"/>
  <c r="H231" i="17"/>
  <c r="G231" i="17"/>
  <c r="E231" i="17"/>
  <c r="D231" i="17"/>
  <c r="K83" i="12" s="1"/>
  <c r="I229" i="17"/>
  <c r="H229" i="17"/>
  <c r="G229" i="17"/>
  <c r="E229" i="17"/>
  <c r="D229" i="17"/>
  <c r="J83" i="12" s="1"/>
  <c r="I227" i="17"/>
  <c r="H227" i="17"/>
  <c r="G227" i="17"/>
  <c r="E227" i="17"/>
  <c r="D227" i="17"/>
  <c r="I83" i="12" s="1"/>
  <c r="I225" i="17"/>
  <c r="H225" i="17"/>
  <c r="G225" i="17"/>
  <c r="E225" i="17"/>
  <c r="D225" i="17"/>
  <c r="H83" i="12" s="1"/>
  <c r="I223" i="17"/>
  <c r="H223" i="17"/>
  <c r="G223" i="17"/>
  <c r="E223" i="17"/>
  <c r="D223" i="17"/>
  <c r="G83" i="12" s="1"/>
  <c r="I221" i="17"/>
  <c r="H221" i="17"/>
  <c r="G221" i="17"/>
  <c r="E221" i="17"/>
  <c r="D221" i="17"/>
  <c r="F83" i="12" s="1"/>
  <c r="B209" i="17"/>
  <c r="I202" i="17"/>
  <c r="H202" i="17"/>
  <c r="G202" i="17"/>
  <c r="E202" i="17"/>
  <c r="D202" i="17"/>
  <c r="K82" i="12" s="1"/>
  <c r="I200" i="17"/>
  <c r="H200" i="17"/>
  <c r="G200" i="17"/>
  <c r="E200" i="17"/>
  <c r="D200" i="17"/>
  <c r="J82" i="12" s="1"/>
  <c r="I198" i="17"/>
  <c r="H198" i="17"/>
  <c r="G198" i="17"/>
  <c r="E198" i="17"/>
  <c r="D198" i="17"/>
  <c r="I82" i="12" s="1"/>
  <c r="I196" i="17"/>
  <c r="H196" i="17"/>
  <c r="G196" i="17"/>
  <c r="E196" i="17"/>
  <c r="D196" i="17"/>
  <c r="H82" i="12" s="1"/>
  <c r="I194" i="17"/>
  <c r="H194" i="17"/>
  <c r="G194" i="17"/>
  <c r="E194" i="17"/>
  <c r="D194" i="17"/>
  <c r="G82" i="12" s="1"/>
  <c r="I192" i="17"/>
  <c r="H192" i="17"/>
  <c r="G192" i="17"/>
  <c r="E192" i="17"/>
  <c r="D192" i="17"/>
  <c r="F82" i="12" s="1"/>
  <c r="B180" i="17"/>
  <c r="I173" i="17"/>
  <c r="H173" i="17"/>
  <c r="G173" i="17"/>
  <c r="E173" i="17"/>
  <c r="D173" i="17"/>
  <c r="K81" i="12" s="1"/>
  <c r="I171" i="17"/>
  <c r="H171" i="17"/>
  <c r="G171" i="17"/>
  <c r="E171" i="17"/>
  <c r="D171" i="17"/>
  <c r="J81" i="12" s="1"/>
  <c r="I169" i="17"/>
  <c r="H169" i="17"/>
  <c r="G169" i="17"/>
  <c r="E169" i="17"/>
  <c r="D169" i="17"/>
  <c r="I81" i="12" s="1"/>
  <c r="I167" i="17"/>
  <c r="H167" i="17"/>
  <c r="G167" i="17"/>
  <c r="E167" i="17"/>
  <c r="D167" i="17"/>
  <c r="H81" i="12" s="1"/>
  <c r="I165" i="17"/>
  <c r="H165" i="17"/>
  <c r="G165" i="17"/>
  <c r="E165" i="17"/>
  <c r="D165" i="17"/>
  <c r="G81" i="12" s="1"/>
  <c r="I163" i="17"/>
  <c r="H163" i="17"/>
  <c r="G163" i="17"/>
  <c r="E163" i="17"/>
  <c r="D163" i="17"/>
  <c r="F81" i="12" s="1"/>
  <c r="B151" i="17"/>
  <c r="I144" i="17"/>
  <c r="H144" i="17"/>
  <c r="G144" i="17"/>
  <c r="E144" i="17"/>
  <c r="D144" i="17"/>
  <c r="K80" i="12" s="1"/>
  <c r="I142" i="17"/>
  <c r="H142" i="17"/>
  <c r="G142" i="17"/>
  <c r="E142" i="17"/>
  <c r="D142" i="17"/>
  <c r="J80" i="12" s="1"/>
  <c r="I140" i="17"/>
  <c r="H140" i="17"/>
  <c r="G140" i="17"/>
  <c r="E140" i="17"/>
  <c r="D140" i="17"/>
  <c r="I80" i="12" s="1"/>
  <c r="I138" i="17"/>
  <c r="H138" i="17"/>
  <c r="G138" i="17"/>
  <c r="E138" i="17"/>
  <c r="D138" i="17"/>
  <c r="H80" i="12" s="1"/>
  <c r="I136" i="17"/>
  <c r="H136" i="17"/>
  <c r="G136" i="17"/>
  <c r="E136" i="17"/>
  <c r="D136" i="17"/>
  <c r="G80" i="12" s="1"/>
  <c r="I134" i="17"/>
  <c r="H134" i="17"/>
  <c r="G134" i="17"/>
  <c r="E134" i="17"/>
  <c r="D134" i="17"/>
  <c r="F80" i="12" s="1"/>
  <c r="B122" i="17"/>
  <c r="I115" i="17"/>
  <c r="H115" i="17"/>
  <c r="G115" i="17"/>
  <c r="E115" i="17"/>
  <c r="D115" i="17"/>
  <c r="K79" i="12" s="1"/>
  <c r="I113" i="17"/>
  <c r="H113" i="17"/>
  <c r="G113" i="17"/>
  <c r="E113" i="17"/>
  <c r="D113" i="17"/>
  <c r="J79" i="12" s="1"/>
  <c r="I111" i="17"/>
  <c r="H111" i="17"/>
  <c r="G111" i="17"/>
  <c r="E111" i="17"/>
  <c r="D111" i="17"/>
  <c r="I79" i="12" s="1"/>
  <c r="I109" i="17"/>
  <c r="H109" i="17"/>
  <c r="G109" i="17"/>
  <c r="E109" i="17"/>
  <c r="D109" i="17"/>
  <c r="H79" i="12" s="1"/>
  <c r="I107" i="17"/>
  <c r="H107" i="17"/>
  <c r="G107" i="17"/>
  <c r="E107" i="17"/>
  <c r="D107" i="17"/>
  <c r="G79" i="12" s="1"/>
  <c r="I105" i="17"/>
  <c r="H105" i="17"/>
  <c r="G105" i="17"/>
  <c r="E105" i="17"/>
  <c r="D105" i="17"/>
  <c r="F79" i="12" s="1"/>
  <c r="B93" i="17"/>
  <c r="I86" i="17"/>
  <c r="H86" i="17"/>
  <c r="G86" i="17"/>
  <c r="E86" i="17"/>
  <c r="D86" i="17"/>
  <c r="K78" i="12" s="1"/>
  <c r="I84" i="17"/>
  <c r="H84" i="17"/>
  <c r="G84" i="17"/>
  <c r="E84" i="17"/>
  <c r="D84" i="17"/>
  <c r="J78" i="12" s="1"/>
  <c r="I82" i="17"/>
  <c r="H82" i="17"/>
  <c r="G82" i="17"/>
  <c r="E82" i="17"/>
  <c r="D82" i="17"/>
  <c r="I78" i="12" s="1"/>
  <c r="I80" i="17"/>
  <c r="H80" i="17"/>
  <c r="G80" i="17"/>
  <c r="E80" i="17"/>
  <c r="D80" i="17"/>
  <c r="H78" i="12" s="1"/>
  <c r="I78" i="17"/>
  <c r="H78" i="17"/>
  <c r="G78" i="17"/>
  <c r="E78" i="17"/>
  <c r="D78" i="17"/>
  <c r="G78" i="12" s="1"/>
  <c r="I76" i="17"/>
  <c r="H76" i="17"/>
  <c r="G76" i="17"/>
  <c r="E76" i="17"/>
  <c r="D76" i="17"/>
  <c r="F78" i="12" s="1"/>
  <c r="B64" i="17"/>
  <c r="I57" i="17"/>
  <c r="H57" i="17"/>
  <c r="G57" i="17"/>
  <c r="E57" i="17"/>
  <c r="D57" i="17"/>
  <c r="K77" i="12" s="1"/>
  <c r="I55" i="17"/>
  <c r="H55" i="17"/>
  <c r="G55" i="17"/>
  <c r="E55" i="17"/>
  <c r="D55" i="17"/>
  <c r="J77" i="12" s="1"/>
  <c r="I53" i="17"/>
  <c r="H53" i="17"/>
  <c r="G53" i="17"/>
  <c r="E53" i="17"/>
  <c r="D53" i="17"/>
  <c r="I77" i="12" s="1"/>
  <c r="I51" i="17"/>
  <c r="H51" i="17"/>
  <c r="G51" i="17"/>
  <c r="E51" i="17"/>
  <c r="D51" i="17"/>
  <c r="H77" i="12" s="1"/>
  <c r="I49" i="17"/>
  <c r="H49" i="17"/>
  <c r="G49" i="17"/>
  <c r="E49" i="17"/>
  <c r="D49" i="17"/>
  <c r="G77" i="12" s="1"/>
  <c r="I47" i="17"/>
  <c r="H47" i="17"/>
  <c r="G47" i="17"/>
  <c r="E47" i="17"/>
  <c r="D47" i="17"/>
  <c r="F77" i="12" s="1"/>
  <c r="B35" i="17"/>
  <c r="I28" i="17"/>
  <c r="H28" i="17"/>
  <c r="G28" i="17"/>
  <c r="E28" i="17"/>
  <c r="D28" i="17"/>
  <c r="K76" i="12" s="1"/>
  <c r="I26" i="17"/>
  <c r="H26" i="17"/>
  <c r="G26" i="17"/>
  <c r="E26" i="17"/>
  <c r="D26" i="17"/>
  <c r="J76" i="12" s="1"/>
  <c r="I24" i="17"/>
  <c r="H24" i="17"/>
  <c r="G24" i="17"/>
  <c r="E24" i="17"/>
  <c r="D24" i="17"/>
  <c r="I76" i="12" s="1"/>
  <c r="I22" i="17"/>
  <c r="H22" i="17"/>
  <c r="G22" i="17"/>
  <c r="E22" i="17"/>
  <c r="D22" i="17"/>
  <c r="H76" i="12" s="1"/>
  <c r="I20" i="17"/>
  <c r="H20" i="17"/>
  <c r="G20" i="17"/>
  <c r="E20" i="17"/>
  <c r="D20" i="17"/>
  <c r="G76" i="12" s="1"/>
  <c r="I18" i="17"/>
  <c r="H18" i="17"/>
  <c r="G18" i="17"/>
  <c r="E18" i="17"/>
  <c r="D18" i="17"/>
  <c r="F76" i="12" s="1"/>
  <c r="B6" i="17"/>
  <c r="A1" i="17"/>
  <c r="E563" i="17"/>
  <c r="E95" i="12" s="1"/>
  <c r="D560" i="17"/>
  <c r="E534" i="17"/>
  <c r="E94" i="12" s="1"/>
  <c r="D531" i="17"/>
  <c r="E505" i="17"/>
  <c r="E93" i="12"/>
  <c r="D502" i="17"/>
  <c r="E476" i="17"/>
  <c r="E92" i="12" s="1"/>
  <c r="D473" i="17"/>
  <c r="E447" i="17"/>
  <c r="E91" i="12" s="1"/>
  <c r="D444" i="17"/>
  <c r="E418" i="17"/>
  <c r="E90" i="12" s="1"/>
  <c r="D415" i="17"/>
  <c r="E389" i="17"/>
  <c r="E89" i="12"/>
  <c r="D386" i="17"/>
  <c r="E360" i="17"/>
  <c r="E88" i="12" s="1"/>
  <c r="D357" i="17"/>
  <c r="E331" i="17"/>
  <c r="E87" i="12" s="1"/>
  <c r="D328" i="17"/>
  <c r="E302" i="17"/>
  <c r="E86" i="12" s="1"/>
  <c r="D299" i="17"/>
  <c r="E273" i="17"/>
  <c r="E85" i="12"/>
  <c r="D270" i="17"/>
  <c r="E244" i="17"/>
  <c r="E84" i="12" s="1"/>
  <c r="D241" i="17"/>
  <c r="E215" i="17"/>
  <c r="E83" i="12" s="1"/>
  <c r="D212" i="17"/>
  <c r="E186" i="17"/>
  <c r="E82" i="12" s="1"/>
  <c r="D183" i="17"/>
  <c r="E157" i="17"/>
  <c r="E81" i="12"/>
  <c r="D154" i="17"/>
  <c r="E128" i="17"/>
  <c r="E80" i="12" s="1"/>
  <c r="D125" i="17"/>
  <c r="E99" i="17"/>
  <c r="E79" i="12" s="1"/>
  <c r="D96" i="17"/>
  <c r="E70" i="17"/>
  <c r="E78" i="12" s="1"/>
  <c r="D67" i="17"/>
  <c r="E41" i="17"/>
  <c r="E77" i="12"/>
  <c r="D38" i="17"/>
  <c r="E12" i="17"/>
  <c r="E76" i="12" s="1"/>
  <c r="D9" i="17"/>
  <c r="I579" i="16"/>
  <c r="H579" i="16"/>
  <c r="G579" i="16"/>
  <c r="E579" i="16"/>
  <c r="D579" i="16"/>
  <c r="K72" i="12" s="1"/>
  <c r="I577" i="16"/>
  <c r="H577" i="16"/>
  <c r="G577" i="16"/>
  <c r="E577" i="16"/>
  <c r="D577" i="16"/>
  <c r="J72" i="12" s="1"/>
  <c r="I575" i="16"/>
  <c r="H575" i="16"/>
  <c r="G575" i="16"/>
  <c r="E575" i="16"/>
  <c r="D575" i="16"/>
  <c r="I72" i="12" s="1"/>
  <c r="I573" i="16"/>
  <c r="H573" i="16"/>
  <c r="G573" i="16"/>
  <c r="E573" i="16"/>
  <c r="D573" i="16"/>
  <c r="H72" i="12" s="1"/>
  <c r="I571" i="16"/>
  <c r="H571" i="16"/>
  <c r="G571" i="16"/>
  <c r="E571" i="16"/>
  <c r="D571" i="16"/>
  <c r="G72" i="12" s="1"/>
  <c r="I569" i="16"/>
  <c r="H569" i="16"/>
  <c r="G569" i="16"/>
  <c r="E569" i="16"/>
  <c r="D569" i="16"/>
  <c r="F72" i="12" s="1"/>
  <c r="B557" i="16"/>
  <c r="I550" i="16"/>
  <c r="H550" i="16"/>
  <c r="G550" i="16"/>
  <c r="E550" i="16"/>
  <c r="D550" i="16"/>
  <c r="K71" i="12" s="1"/>
  <c r="I548" i="16"/>
  <c r="H548" i="16"/>
  <c r="G548" i="16"/>
  <c r="E548" i="16"/>
  <c r="D548" i="16"/>
  <c r="J71" i="12" s="1"/>
  <c r="I546" i="16"/>
  <c r="H546" i="16"/>
  <c r="G546" i="16"/>
  <c r="E546" i="16"/>
  <c r="D546" i="16"/>
  <c r="I71" i="12" s="1"/>
  <c r="I544" i="16"/>
  <c r="H544" i="16"/>
  <c r="G544" i="16"/>
  <c r="E544" i="16"/>
  <c r="D544" i="16"/>
  <c r="H71" i="12" s="1"/>
  <c r="I542" i="16"/>
  <c r="H542" i="16"/>
  <c r="G542" i="16"/>
  <c r="E542" i="16"/>
  <c r="D542" i="16"/>
  <c r="G71" i="12" s="1"/>
  <c r="I540" i="16"/>
  <c r="H540" i="16"/>
  <c r="G540" i="16"/>
  <c r="E540" i="16"/>
  <c r="D540" i="16"/>
  <c r="F71" i="12" s="1"/>
  <c r="B528" i="16"/>
  <c r="I521" i="16"/>
  <c r="H521" i="16"/>
  <c r="G521" i="16"/>
  <c r="E521" i="16"/>
  <c r="D521" i="16"/>
  <c r="K70" i="12" s="1"/>
  <c r="I519" i="16"/>
  <c r="H519" i="16"/>
  <c r="G519" i="16"/>
  <c r="E519" i="16"/>
  <c r="D519" i="16"/>
  <c r="J70" i="12" s="1"/>
  <c r="I517" i="16"/>
  <c r="H517" i="16"/>
  <c r="G517" i="16"/>
  <c r="E517" i="16"/>
  <c r="D517" i="16"/>
  <c r="I70" i="12" s="1"/>
  <c r="I515" i="16"/>
  <c r="H515" i="16"/>
  <c r="G515" i="16"/>
  <c r="E515" i="16"/>
  <c r="D515" i="16"/>
  <c r="H70" i="12" s="1"/>
  <c r="I513" i="16"/>
  <c r="H513" i="16"/>
  <c r="G513" i="16"/>
  <c r="E513" i="16"/>
  <c r="D513" i="16"/>
  <c r="G70" i="12" s="1"/>
  <c r="I511" i="16"/>
  <c r="H511" i="16"/>
  <c r="G511" i="16"/>
  <c r="E511" i="16"/>
  <c r="D511" i="16"/>
  <c r="F70" i="12" s="1"/>
  <c r="B499" i="16"/>
  <c r="I492" i="16"/>
  <c r="H492" i="16"/>
  <c r="G492" i="16"/>
  <c r="E492" i="16"/>
  <c r="D492" i="16"/>
  <c r="K69" i="12" s="1"/>
  <c r="I490" i="16"/>
  <c r="H490" i="16"/>
  <c r="G490" i="16"/>
  <c r="E490" i="16"/>
  <c r="D490" i="16"/>
  <c r="J69" i="12" s="1"/>
  <c r="I488" i="16"/>
  <c r="H488" i="16"/>
  <c r="G488" i="16"/>
  <c r="E488" i="16"/>
  <c r="D488" i="16"/>
  <c r="I69" i="12" s="1"/>
  <c r="I486" i="16"/>
  <c r="H486" i="16"/>
  <c r="G486" i="16"/>
  <c r="E486" i="16"/>
  <c r="D486" i="16"/>
  <c r="H69" i="12" s="1"/>
  <c r="I484" i="16"/>
  <c r="H484" i="16"/>
  <c r="G484" i="16"/>
  <c r="E484" i="16"/>
  <c r="D484" i="16"/>
  <c r="G69" i="12" s="1"/>
  <c r="I482" i="16"/>
  <c r="H482" i="16"/>
  <c r="G482" i="16"/>
  <c r="E482" i="16"/>
  <c r="D482" i="16"/>
  <c r="F69" i="12" s="1"/>
  <c r="B470" i="16"/>
  <c r="I463" i="16"/>
  <c r="H463" i="16"/>
  <c r="G463" i="16"/>
  <c r="E463" i="16"/>
  <c r="D463" i="16"/>
  <c r="K68" i="12" s="1"/>
  <c r="I461" i="16"/>
  <c r="H461" i="16"/>
  <c r="G461" i="16"/>
  <c r="E461" i="16"/>
  <c r="D461" i="16"/>
  <c r="J68" i="12" s="1"/>
  <c r="I459" i="16"/>
  <c r="H459" i="16"/>
  <c r="G459" i="16"/>
  <c r="E459" i="16"/>
  <c r="D459" i="16"/>
  <c r="I68" i="12" s="1"/>
  <c r="I457" i="16"/>
  <c r="H457" i="16"/>
  <c r="G457" i="16"/>
  <c r="E457" i="16"/>
  <c r="D457" i="16"/>
  <c r="H68" i="12" s="1"/>
  <c r="I455" i="16"/>
  <c r="H455" i="16"/>
  <c r="G455" i="16"/>
  <c r="E455" i="16"/>
  <c r="D455" i="16"/>
  <c r="G68" i="12" s="1"/>
  <c r="I453" i="16"/>
  <c r="H453" i="16"/>
  <c r="G453" i="16"/>
  <c r="E453" i="16"/>
  <c r="D453" i="16"/>
  <c r="F68" i="12" s="1"/>
  <c r="B441" i="16"/>
  <c r="I434" i="16"/>
  <c r="H434" i="16"/>
  <c r="G434" i="16"/>
  <c r="E434" i="16"/>
  <c r="D434" i="16"/>
  <c r="K67" i="12" s="1"/>
  <c r="I432" i="16"/>
  <c r="H432" i="16"/>
  <c r="G432" i="16"/>
  <c r="E432" i="16"/>
  <c r="D432" i="16"/>
  <c r="J67" i="12" s="1"/>
  <c r="I430" i="16"/>
  <c r="H430" i="16"/>
  <c r="G430" i="16"/>
  <c r="E430" i="16"/>
  <c r="D430" i="16"/>
  <c r="I67" i="12" s="1"/>
  <c r="I428" i="16"/>
  <c r="H428" i="16"/>
  <c r="G428" i="16"/>
  <c r="E428" i="16"/>
  <c r="D428" i="16"/>
  <c r="H67" i="12" s="1"/>
  <c r="I426" i="16"/>
  <c r="H426" i="16"/>
  <c r="G426" i="16"/>
  <c r="E426" i="16"/>
  <c r="D426" i="16"/>
  <c r="G67" i="12" s="1"/>
  <c r="I424" i="16"/>
  <c r="H424" i="16"/>
  <c r="G424" i="16"/>
  <c r="E424" i="16"/>
  <c r="D424" i="16"/>
  <c r="F67" i="12" s="1"/>
  <c r="B412" i="16"/>
  <c r="I405" i="16"/>
  <c r="H405" i="16"/>
  <c r="G405" i="16"/>
  <c r="E405" i="16"/>
  <c r="D405" i="16"/>
  <c r="K66" i="12" s="1"/>
  <c r="I403" i="16"/>
  <c r="H403" i="16"/>
  <c r="G403" i="16"/>
  <c r="E403" i="16"/>
  <c r="D403" i="16"/>
  <c r="J66" i="12" s="1"/>
  <c r="I401" i="16"/>
  <c r="H401" i="16"/>
  <c r="G401" i="16"/>
  <c r="E401" i="16"/>
  <c r="D401" i="16"/>
  <c r="I66" i="12" s="1"/>
  <c r="I399" i="16"/>
  <c r="H399" i="16"/>
  <c r="G399" i="16"/>
  <c r="E399" i="16"/>
  <c r="D399" i="16"/>
  <c r="H66" i="12" s="1"/>
  <c r="I397" i="16"/>
  <c r="H397" i="16"/>
  <c r="G397" i="16"/>
  <c r="E397" i="16"/>
  <c r="D397" i="16"/>
  <c r="G66" i="12" s="1"/>
  <c r="I395" i="16"/>
  <c r="H395" i="16"/>
  <c r="G395" i="16"/>
  <c r="E395" i="16"/>
  <c r="D395" i="16"/>
  <c r="F66" i="12" s="1"/>
  <c r="B383" i="16"/>
  <c r="I376" i="16"/>
  <c r="H376" i="16"/>
  <c r="G376" i="16"/>
  <c r="E376" i="16"/>
  <c r="D376" i="16"/>
  <c r="K65" i="12" s="1"/>
  <c r="I374" i="16"/>
  <c r="H374" i="16"/>
  <c r="G374" i="16"/>
  <c r="E374" i="16"/>
  <c r="D374" i="16"/>
  <c r="J65" i="12" s="1"/>
  <c r="I372" i="16"/>
  <c r="H372" i="16"/>
  <c r="G372" i="16"/>
  <c r="E372" i="16"/>
  <c r="D372" i="16"/>
  <c r="I65" i="12" s="1"/>
  <c r="I370" i="16"/>
  <c r="H370" i="16"/>
  <c r="G370" i="16"/>
  <c r="E370" i="16"/>
  <c r="D370" i="16"/>
  <c r="H65" i="12" s="1"/>
  <c r="I368" i="16"/>
  <c r="H368" i="16"/>
  <c r="G368" i="16"/>
  <c r="E368" i="16"/>
  <c r="D368" i="16"/>
  <c r="G65" i="12" s="1"/>
  <c r="I366" i="16"/>
  <c r="H366" i="16"/>
  <c r="G366" i="16"/>
  <c r="E366" i="16"/>
  <c r="D366" i="16"/>
  <c r="F65" i="12" s="1"/>
  <c r="B354" i="16"/>
  <c r="I347" i="16"/>
  <c r="H347" i="16"/>
  <c r="G347" i="16"/>
  <c r="E347" i="16"/>
  <c r="D347" i="16"/>
  <c r="K64" i="12" s="1"/>
  <c r="I345" i="16"/>
  <c r="H345" i="16"/>
  <c r="G345" i="16"/>
  <c r="E345" i="16"/>
  <c r="D345" i="16"/>
  <c r="J64" i="12" s="1"/>
  <c r="I343" i="16"/>
  <c r="H343" i="16"/>
  <c r="G343" i="16"/>
  <c r="E343" i="16"/>
  <c r="D343" i="16"/>
  <c r="I64" i="12" s="1"/>
  <c r="I341" i="16"/>
  <c r="H341" i="16"/>
  <c r="G341" i="16"/>
  <c r="E341" i="16"/>
  <c r="D341" i="16"/>
  <c r="H64" i="12" s="1"/>
  <c r="I339" i="16"/>
  <c r="H339" i="16"/>
  <c r="G339" i="16"/>
  <c r="E339" i="16"/>
  <c r="D339" i="16"/>
  <c r="G64" i="12" s="1"/>
  <c r="I337" i="16"/>
  <c r="H337" i="16"/>
  <c r="G337" i="16"/>
  <c r="E337" i="16"/>
  <c r="D337" i="16"/>
  <c r="F64" i="12" s="1"/>
  <c r="B325" i="16"/>
  <c r="I318" i="16"/>
  <c r="H318" i="16"/>
  <c r="G318" i="16"/>
  <c r="E318" i="16"/>
  <c r="D318" i="16"/>
  <c r="K63" i="12" s="1"/>
  <c r="I316" i="16"/>
  <c r="H316" i="16"/>
  <c r="G316" i="16"/>
  <c r="E316" i="16"/>
  <c r="D316" i="16"/>
  <c r="J63" i="12" s="1"/>
  <c r="I314" i="16"/>
  <c r="H314" i="16"/>
  <c r="G314" i="16"/>
  <c r="E314" i="16"/>
  <c r="D314" i="16"/>
  <c r="I63" i="12" s="1"/>
  <c r="I312" i="16"/>
  <c r="H312" i="16"/>
  <c r="G312" i="16"/>
  <c r="E312" i="16"/>
  <c r="D312" i="16"/>
  <c r="H63" i="12" s="1"/>
  <c r="I310" i="16"/>
  <c r="H310" i="16"/>
  <c r="G310" i="16"/>
  <c r="E310" i="16"/>
  <c r="D310" i="16"/>
  <c r="G63" i="12" s="1"/>
  <c r="I308" i="16"/>
  <c r="H308" i="16"/>
  <c r="G308" i="16"/>
  <c r="E308" i="16"/>
  <c r="D308" i="16"/>
  <c r="F63" i="12" s="1"/>
  <c r="B296" i="16"/>
  <c r="I289" i="16"/>
  <c r="H289" i="16"/>
  <c r="G289" i="16"/>
  <c r="E289" i="16"/>
  <c r="D289" i="16"/>
  <c r="K62" i="12" s="1"/>
  <c r="I287" i="16"/>
  <c r="H287" i="16"/>
  <c r="G287" i="16"/>
  <c r="E287" i="16"/>
  <c r="D287" i="16"/>
  <c r="J62" i="12" s="1"/>
  <c r="I285" i="16"/>
  <c r="H285" i="16"/>
  <c r="G285" i="16"/>
  <c r="E285" i="16"/>
  <c r="D285" i="16"/>
  <c r="I62" i="12" s="1"/>
  <c r="I283" i="16"/>
  <c r="H283" i="16"/>
  <c r="G283" i="16"/>
  <c r="E283" i="16"/>
  <c r="D283" i="16"/>
  <c r="H62" i="12" s="1"/>
  <c r="I281" i="16"/>
  <c r="H281" i="16"/>
  <c r="G281" i="16"/>
  <c r="E281" i="16"/>
  <c r="D281" i="16"/>
  <c r="G62" i="12" s="1"/>
  <c r="I279" i="16"/>
  <c r="H279" i="16"/>
  <c r="G279" i="16"/>
  <c r="E279" i="16"/>
  <c r="D279" i="16"/>
  <c r="F62" i="12" s="1"/>
  <c r="B267" i="16"/>
  <c r="I260" i="16"/>
  <c r="H260" i="16"/>
  <c r="G260" i="16"/>
  <c r="E260" i="16"/>
  <c r="D260" i="16"/>
  <c r="K61" i="12" s="1"/>
  <c r="I258" i="16"/>
  <c r="H258" i="16"/>
  <c r="G258" i="16"/>
  <c r="E258" i="16"/>
  <c r="D258" i="16"/>
  <c r="J61" i="12" s="1"/>
  <c r="I256" i="16"/>
  <c r="H256" i="16"/>
  <c r="G256" i="16"/>
  <c r="E256" i="16"/>
  <c r="D256" i="16"/>
  <c r="I61" i="12" s="1"/>
  <c r="I254" i="16"/>
  <c r="H254" i="16"/>
  <c r="G254" i="16"/>
  <c r="E254" i="16"/>
  <c r="D254" i="16"/>
  <c r="H61" i="12" s="1"/>
  <c r="I252" i="16"/>
  <c r="H252" i="16"/>
  <c r="G252" i="16"/>
  <c r="E252" i="16"/>
  <c r="D252" i="16"/>
  <c r="G61" i="12" s="1"/>
  <c r="I250" i="16"/>
  <c r="H250" i="16"/>
  <c r="G250" i="16"/>
  <c r="E250" i="16"/>
  <c r="D250" i="16"/>
  <c r="F61" i="12" s="1"/>
  <c r="B238" i="16"/>
  <c r="I231" i="16"/>
  <c r="H231" i="16"/>
  <c r="G231" i="16"/>
  <c r="E231" i="16"/>
  <c r="D231" i="16"/>
  <c r="K60" i="12" s="1"/>
  <c r="I229" i="16"/>
  <c r="H229" i="16"/>
  <c r="G229" i="16"/>
  <c r="E229" i="16"/>
  <c r="D229" i="16"/>
  <c r="J60" i="12" s="1"/>
  <c r="I227" i="16"/>
  <c r="H227" i="16"/>
  <c r="G227" i="16"/>
  <c r="E227" i="16"/>
  <c r="D227" i="16"/>
  <c r="I60" i="12" s="1"/>
  <c r="I225" i="16"/>
  <c r="H225" i="16"/>
  <c r="G225" i="16"/>
  <c r="E225" i="16"/>
  <c r="D225" i="16"/>
  <c r="H60" i="12" s="1"/>
  <c r="I223" i="16"/>
  <c r="H223" i="16"/>
  <c r="G223" i="16"/>
  <c r="E223" i="16"/>
  <c r="D223" i="16"/>
  <c r="G60" i="12" s="1"/>
  <c r="I221" i="16"/>
  <c r="H221" i="16"/>
  <c r="G221" i="16"/>
  <c r="E221" i="16"/>
  <c r="D221" i="16"/>
  <c r="F60" i="12" s="1"/>
  <c r="B209" i="16"/>
  <c r="I202" i="16"/>
  <c r="H202" i="16"/>
  <c r="G202" i="16"/>
  <c r="E202" i="16"/>
  <c r="D202" i="16"/>
  <c r="K59" i="12" s="1"/>
  <c r="I200" i="16"/>
  <c r="H200" i="16"/>
  <c r="G200" i="16"/>
  <c r="E200" i="16"/>
  <c r="D200" i="16"/>
  <c r="J59" i="12" s="1"/>
  <c r="I198" i="16"/>
  <c r="H198" i="16"/>
  <c r="G198" i="16"/>
  <c r="E198" i="16"/>
  <c r="D198" i="16"/>
  <c r="I59" i="12" s="1"/>
  <c r="I196" i="16"/>
  <c r="H196" i="16"/>
  <c r="G196" i="16"/>
  <c r="E196" i="16"/>
  <c r="D196" i="16"/>
  <c r="H59" i="12" s="1"/>
  <c r="I194" i="16"/>
  <c r="H194" i="16"/>
  <c r="G194" i="16"/>
  <c r="E194" i="16"/>
  <c r="D194" i="16"/>
  <c r="G59" i="12" s="1"/>
  <c r="I192" i="16"/>
  <c r="H192" i="16"/>
  <c r="G192" i="16"/>
  <c r="E192" i="16"/>
  <c r="D192" i="16"/>
  <c r="F59" i="12" s="1"/>
  <c r="B180" i="16"/>
  <c r="I173" i="16"/>
  <c r="H173" i="16"/>
  <c r="G173" i="16"/>
  <c r="E173" i="16"/>
  <c r="D173" i="16"/>
  <c r="K58" i="12" s="1"/>
  <c r="I171" i="16"/>
  <c r="H171" i="16"/>
  <c r="G171" i="16"/>
  <c r="E171" i="16"/>
  <c r="D171" i="16"/>
  <c r="J58" i="12" s="1"/>
  <c r="I169" i="16"/>
  <c r="H169" i="16"/>
  <c r="G169" i="16"/>
  <c r="E169" i="16"/>
  <c r="D169" i="16"/>
  <c r="I58" i="12" s="1"/>
  <c r="I167" i="16"/>
  <c r="H167" i="16"/>
  <c r="G167" i="16"/>
  <c r="E167" i="16"/>
  <c r="D167" i="16"/>
  <c r="H58" i="12" s="1"/>
  <c r="I165" i="16"/>
  <c r="H165" i="16"/>
  <c r="G165" i="16"/>
  <c r="E165" i="16"/>
  <c r="D165" i="16"/>
  <c r="G58" i="12" s="1"/>
  <c r="I163" i="16"/>
  <c r="H163" i="16"/>
  <c r="G163" i="16"/>
  <c r="E163" i="16"/>
  <c r="D163" i="16"/>
  <c r="F58" i="12" s="1"/>
  <c r="B151" i="16"/>
  <c r="I144" i="16"/>
  <c r="H144" i="16"/>
  <c r="G144" i="16"/>
  <c r="E144" i="16"/>
  <c r="D144" i="16"/>
  <c r="K57" i="12" s="1"/>
  <c r="I142" i="16"/>
  <c r="H142" i="16"/>
  <c r="G142" i="16"/>
  <c r="E142" i="16"/>
  <c r="D142" i="16"/>
  <c r="J57" i="12" s="1"/>
  <c r="I140" i="16"/>
  <c r="H140" i="16"/>
  <c r="G140" i="16"/>
  <c r="E140" i="16"/>
  <c r="D140" i="16"/>
  <c r="I57" i="12" s="1"/>
  <c r="I138" i="16"/>
  <c r="H138" i="16"/>
  <c r="G138" i="16"/>
  <c r="E138" i="16"/>
  <c r="D138" i="16"/>
  <c r="H57" i="12" s="1"/>
  <c r="I136" i="16"/>
  <c r="H136" i="16"/>
  <c r="G136" i="16"/>
  <c r="E136" i="16"/>
  <c r="D136" i="16"/>
  <c r="G57" i="12" s="1"/>
  <c r="I134" i="16"/>
  <c r="H134" i="16"/>
  <c r="G134" i="16"/>
  <c r="E134" i="16"/>
  <c r="D134" i="16"/>
  <c r="F57" i="12" s="1"/>
  <c r="B122" i="16"/>
  <c r="I115" i="16"/>
  <c r="H115" i="16"/>
  <c r="G115" i="16"/>
  <c r="E115" i="16"/>
  <c r="D115" i="16"/>
  <c r="K56" i="12" s="1"/>
  <c r="I113" i="16"/>
  <c r="H113" i="16"/>
  <c r="G113" i="16"/>
  <c r="E113" i="16"/>
  <c r="D113" i="16"/>
  <c r="J56" i="12" s="1"/>
  <c r="I111" i="16"/>
  <c r="H111" i="16"/>
  <c r="G111" i="16"/>
  <c r="E111" i="16"/>
  <c r="D111" i="16"/>
  <c r="I56" i="12" s="1"/>
  <c r="I109" i="16"/>
  <c r="H109" i="16"/>
  <c r="G109" i="16"/>
  <c r="E109" i="16"/>
  <c r="D109" i="16"/>
  <c r="H56" i="12" s="1"/>
  <c r="I107" i="16"/>
  <c r="H107" i="16"/>
  <c r="G107" i="16"/>
  <c r="E107" i="16"/>
  <c r="D107" i="16"/>
  <c r="G56" i="12" s="1"/>
  <c r="I105" i="16"/>
  <c r="H105" i="16"/>
  <c r="G105" i="16"/>
  <c r="E105" i="16"/>
  <c r="D105" i="16"/>
  <c r="F56" i="12" s="1"/>
  <c r="B93" i="16"/>
  <c r="I86" i="16"/>
  <c r="H86" i="16"/>
  <c r="G86" i="16"/>
  <c r="E86" i="16"/>
  <c r="D86" i="16"/>
  <c r="K55" i="12" s="1"/>
  <c r="I84" i="16"/>
  <c r="H84" i="16"/>
  <c r="G84" i="16"/>
  <c r="E84" i="16"/>
  <c r="D84" i="16"/>
  <c r="J55" i="12" s="1"/>
  <c r="I82" i="16"/>
  <c r="H82" i="16"/>
  <c r="G82" i="16"/>
  <c r="E82" i="16"/>
  <c r="D82" i="16"/>
  <c r="I55" i="12" s="1"/>
  <c r="I80" i="16"/>
  <c r="H80" i="16"/>
  <c r="G80" i="16"/>
  <c r="E80" i="16"/>
  <c r="D80" i="16"/>
  <c r="H55" i="12" s="1"/>
  <c r="I78" i="16"/>
  <c r="H78" i="16"/>
  <c r="G78" i="16"/>
  <c r="E78" i="16"/>
  <c r="D78" i="16"/>
  <c r="G55" i="12" s="1"/>
  <c r="I76" i="16"/>
  <c r="H76" i="16"/>
  <c r="G76" i="16"/>
  <c r="E76" i="16"/>
  <c r="D76" i="16"/>
  <c r="F55" i="12" s="1"/>
  <c r="B64" i="16"/>
  <c r="I57" i="16"/>
  <c r="H57" i="16"/>
  <c r="G57" i="16"/>
  <c r="E57" i="16"/>
  <c r="D57" i="16"/>
  <c r="K54" i="12" s="1"/>
  <c r="I55" i="16"/>
  <c r="H55" i="16"/>
  <c r="G55" i="16"/>
  <c r="E55" i="16"/>
  <c r="D55" i="16"/>
  <c r="J54" i="12" s="1"/>
  <c r="I53" i="16"/>
  <c r="H53" i="16"/>
  <c r="G53" i="16"/>
  <c r="E53" i="16"/>
  <c r="D53" i="16"/>
  <c r="I54" i="12" s="1"/>
  <c r="I51" i="16"/>
  <c r="H51" i="16"/>
  <c r="G51" i="16"/>
  <c r="E51" i="16"/>
  <c r="D51" i="16"/>
  <c r="H54" i="12" s="1"/>
  <c r="I49" i="16"/>
  <c r="H49" i="16"/>
  <c r="G49" i="16"/>
  <c r="E49" i="16"/>
  <c r="D49" i="16"/>
  <c r="G54" i="12" s="1"/>
  <c r="I47" i="16"/>
  <c r="H47" i="16"/>
  <c r="G47" i="16"/>
  <c r="E47" i="16"/>
  <c r="D47" i="16"/>
  <c r="F54" i="12" s="1"/>
  <c r="B35" i="16"/>
  <c r="I28" i="16"/>
  <c r="H28" i="16"/>
  <c r="G28" i="16"/>
  <c r="E28" i="16"/>
  <c r="D28" i="16"/>
  <c r="K53" i="12" s="1"/>
  <c r="I26" i="16"/>
  <c r="H26" i="16"/>
  <c r="G26" i="16"/>
  <c r="E26" i="16"/>
  <c r="D26" i="16"/>
  <c r="J53" i="12" s="1"/>
  <c r="I24" i="16"/>
  <c r="H24" i="16"/>
  <c r="G24" i="16"/>
  <c r="E24" i="16"/>
  <c r="D24" i="16"/>
  <c r="I53" i="12" s="1"/>
  <c r="I22" i="16"/>
  <c r="H22" i="16"/>
  <c r="G22" i="16"/>
  <c r="E22" i="16"/>
  <c r="D22" i="16"/>
  <c r="H53" i="12" s="1"/>
  <c r="I20" i="16"/>
  <c r="H20" i="16"/>
  <c r="G20" i="16"/>
  <c r="E20" i="16"/>
  <c r="D20" i="16"/>
  <c r="G53" i="12" s="1"/>
  <c r="I18" i="16"/>
  <c r="H18" i="16"/>
  <c r="G18" i="16"/>
  <c r="E18" i="16"/>
  <c r="D18" i="16"/>
  <c r="F53" i="12" s="1"/>
  <c r="B6" i="16"/>
  <c r="A1" i="16"/>
  <c r="E563" i="16"/>
  <c r="E72" i="12" s="1"/>
  <c r="D560" i="16"/>
  <c r="E534" i="16"/>
  <c r="E71" i="12"/>
  <c r="D531" i="16"/>
  <c r="E505" i="16"/>
  <c r="E70" i="12" s="1"/>
  <c r="D502" i="16"/>
  <c r="E476" i="16"/>
  <c r="E69" i="12" s="1"/>
  <c r="D473" i="16"/>
  <c r="E447" i="16"/>
  <c r="E68" i="12" s="1"/>
  <c r="D444" i="16"/>
  <c r="E418" i="16"/>
  <c r="E67" i="12"/>
  <c r="D415" i="16"/>
  <c r="E389" i="16"/>
  <c r="E66" i="12" s="1"/>
  <c r="D386" i="16"/>
  <c r="E360" i="16"/>
  <c r="E65" i="12" s="1"/>
  <c r="D357" i="16"/>
  <c r="E331" i="16"/>
  <c r="E64" i="12" s="1"/>
  <c r="D328" i="16"/>
  <c r="E302" i="16"/>
  <c r="E63" i="12"/>
  <c r="D299" i="16"/>
  <c r="E273" i="16"/>
  <c r="E62" i="12" s="1"/>
  <c r="D270" i="16"/>
  <c r="E244" i="16"/>
  <c r="E61" i="12" s="1"/>
  <c r="D241" i="16"/>
  <c r="E215" i="16"/>
  <c r="E60" i="12" s="1"/>
  <c r="D212" i="16"/>
  <c r="E186" i="16"/>
  <c r="E59" i="12"/>
  <c r="D183" i="16"/>
  <c r="E157" i="16"/>
  <c r="E58" i="12" s="1"/>
  <c r="D154" i="16"/>
  <c r="E128" i="16"/>
  <c r="E57" i="12" s="1"/>
  <c r="D125" i="16"/>
  <c r="E99" i="16"/>
  <c r="E56" i="12" s="1"/>
  <c r="D96" i="16"/>
  <c r="E70" i="16"/>
  <c r="E55" i="12"/>
  <c r="D67" i="16"/>
  <c r="E41" i="16"/>
  <c r="E54" i="12" s="1"/>
  <c r="D38" i="16"/>
  <c r="E12" i="16"/>
  <c r="E53" i="12" s="1"/>
  <c r="D9" i="16"/>
  <c r="A1" i="13"/>
  <c r="A1" i="11"/>
  <c r="F15" i="2"/>
  <c r="E4" i="27" s="1"/>
  <c r="C49" i="12"/>
  <c r="C48" i="12"/>
  <c r="C47" i="12"/>
  <c r="C46" i="12"/>
  <c r="C45" i="12"/>
  <c r="C44" i="12"/>
  <c r="C43" i="12"/>
  <c r="C42" i="12"/>
  <c r="C41" i="12"/>
  <c r="C40" i="12"/>
  <c r="C39" i="12"/>
  <c r="C38" i="12"/>
  <c r="C37" i="12"/>
  <c r="C36" i="12"/>
  <c r="C35" i="12"/>
  <c r="C34" i="12"/>
  <c r="C33" i="12"/>
  <c r="C32" i="12"/>
  <c r="C31" i="12"/>
  <c r="C30" i="12"/>
  <c r="C9" i="12"/>
  <c r="C8" i="12"/>
  <c r="C7" i="12"/>
  <c r="B557" i="13"/>
  <c r="B528" i="13"/>
  <c r="B499" i="13"/>
  <c r="B470" i="13"/>
  <c r="B441" i="13"/>
  <c r="B412" i="13"/>
  <c r="B383" i="13"/>
  <c r="B354" i="13"/>
  <c r="B325" i="13"/>
  <c r="B296" i="13"/>
  <c r="B267" i="13"/>
  <c r="B238" i="13"/>
  <c r="B209" i="13"/>
  <c r="B180" i="13"/>
  <c r="B151" i="13"/>
  <c r="B122" i="13"/>
  <c r="B93" i="13"/>
  <c r="B64" i="13"/>
  <c r="B35" i="13"/>
  <c r="I579" i="13"/>
  <c r="H579" i="13"/>
  <c r="G579" i="13"/>
  <c r="E579" i="13"/>
  <c r="D579" i="13"/>
  <c r="K49" i="12" s="1"/>
  <c r="I577" i="13"/>
  <c r="H577" i="13"/>
  <c r="G577" i="13"/>
  <c r="E577" i="13"/>
  <c r="D577" i="13"/>
  <c r="J49" i="12" s="1"/>
  <c r="I575" i="13"/>
  <c r="H575" i="13"/>
  <c r="G575" i="13"/>
  <c r="E575" i="13"/>
  <c r="D575" i="13"/>
  <c r="I49" i="12" s="1"/>
  <c r="I573" i="13"/>
  <c r="H573" i="13"/>
  <c r="G573" i="13"/>
  <c r="E573" i="13"/>
  <c r="D573" i="13"/>
  <c r="H49" i="12" s="1"/>
  <c r="I571" i="13"/>
  <c r="H571" i="13"/>
  <c r="G571" i="13"/>
  <c r="E571" i="13"/>
  <c r="D571" i="13"/>
  <c r="G49" i="12" s="1"/>
  <c r="I569" i="13"/>
  <c r="H569" i="13"/>
  <c r="G569" i="13"/>
  <c r="E569" i="13"/>
  <c r="D569" i="13"/>
  <c r="F49" i="12" s="1"/>
  <c r="E563" i="13"/>
  <c r="E49" i="12" s="1"/>
  <c r="D560" i="13"/>
  <c r="I550" i="13"/>
  <c r="H550" i="13"/>
  <c r="G550" i="13"/>
  <c r="E550" i="13"/>
  <c r="D550" i="13"/>
  <c r="K48" i="12" s="1"/>
  <c r="I548" i="13"/>
  <c r="H548" i="13"/>
  <c r="G548" i="13"/>
  <c r="E548" i="13"/>
  <c r="D548" i="13"/>
  <c r="J48" i="12" s="1"/>
  <c r="I546" i="13"/>
  <c r="H546" i="13"/>
  <c r="G546" i="13"/>
  <c r="E546" i="13"/>
  <c r="D546" i="13"/>
  <c r="I48" i="12" s="1"/>
  <c r="I544" i="13"/>
  <c r="H544" i="13"/>
  <c r="G544" i="13"/>
  <c r="E544" i="13"/>
  <c r="D544" i="13"/>
  <c r="H48" i="12" s="1"/>
  <c r="I542" i="13"/>
  <c r="H542" i="13"/>
  <c r="G542" i="13"/>
  <c r="E542" i="13"/>
  <c r="D542" i="13"/>
  <c r="G48" i="12" s="1"/>
  <c r="I540" i="13"/>
  <c r="H540" i="13"/>
  <c r="G540" i="13"/>
  <c r="E540" i="13"/>
  <c r="D540" i="13"/>
  <c r="F48" i="12" s="1"/>
  <c r="E534" i="13"/>
  <c r="E48" i="12" s="1"/>
  <c r="D531" i="13"/>
  <c r="I521" i="13"/>
  <c r="H521" i="13"/>
  <c r="G521" i="13"/>
  <c r="E521" i="13"/>
  <c r="D521" i="13"/>
  <c r="K47" i="12" s="1"/>
  <c r="I519" i="13"/>
  <c r="H519" i="13"/>
  <c r="G519" i="13"/>
  <c r="E519" i="13"/>
  <c r="D519" i="13"/>
  <c r="J47" i="12" s="1"/>
  <c r="I517" i="13"/>
  <c r="H517" i="13"/>
  <c r="G517" i="13"/>
  <c r="E517" i="13"/>
  <c r="D517" i="13"/>
  <c r="I47" i="12" s="1"/>
  <c r="I515" i="13"/>
  <c r="H515" i="13"/>
  <c r="G515" i="13"/>
  <c r="E515" i="13"/>
  <c r="D515" i="13"/>
  <c r="H47" i="12" s="1"/>
  <c r="I513" i="13"/>
  <c r="H513" i="13"/>
  <c r="G513" i="13"/>
  <c r="E513" i="13"/>
  <c r="D513" i="13"/>
  <c r="G47" i="12" s="1"/>
  <c r="I511" i="13"/>
  <c r="H511" i="13"/>
  <c r="G511" i="13"/>
  <c r="E511" i="13"/>
  <c r="D511" i="13"/>
  <c r="F47" i="12" s="1"/>
  <c r="E505" i="13"/>
  <c r="E47" i="12"/>
  <c r="D502" i="13"/>
  <c r="I492" i="13"/>
  <c r="H492" i="13"/>
  <c r="G492" i="13"/>
  <c r="E492" i="13"/>
  <c r="D492" i="13"/>
  <c r="K46" i="12" s="1"/>
  <c r="I490" i="13"/>
  <c r="H490" i="13"/>
  <c r="G490" i="13"/>
  <c r="E490" i="13"/>
  <c r="D490" i="13"/>
  <c r="J46" i="12" s="1"/>
  <c r="I488" i="13"/>
  <c r="H488" i="13"/>
  <c r="G488" i="13"/>
  <c r="E488" i="13"/>
  <c r="D488" i="13"/>
  <c r="I46" i="12" s="1"/>
  <c r="I486" i="13"/>
  <c r="H486" i="13"/>
  <c r="G486" i="13"/>
  <c r="E486" i="13"/>
  <c r="D486" i="13"/>
  <c r="H46" i="12" s="1"/>
  <c r="I484" i="13"/>
  <c r="H484" i="13"/>
  <c r="G484" i="13"/>
  <c r="E484" i="13"/>
  <c r="D484" i="13"/>
  <c r="G46" i="12" s="1"/>
  <c r="I482" i="13"/>
  <c r="H482" i="13"/>
  <c r="G482" i="13"/>
  <c r="E482" i="13"/>
  <c r="D482" i="13"/>
  <c r="F46" i="12" s="1"/>
  <c r="E476" i="13"/>
  <c r="E46" i="12" s="1"/>
  <c r="D473" i="13"/>
  <c r="I463" i="13"/>
  <c r="H463" i="13"/>
  <c r="G463" i="13"/>
  <c r="E463" i="13"/>
  <c r="D463" i="13"/>
  <c r="K45" i="12" s="1"/>
  <c r="I461" i="13"/>
  <c r="H461" i="13"/>
  <c r="G461" i="13"/>
  <c r="E461" i="13"/>
  <c r="D461" i="13"/>
  <c r="J45" i="12" s="1"/>
  <c r="I459" i="13"/>
  <c r="H459" i="13"/>
  <c r="G459" i="13"/>
  <c r="E459" i="13"/>
  <c r="D459" i="13"/>
  <c r="I45" i="12" s="1"/>
  <c r="I457" i="13"/>
  <c r="H457" i="13"/>
  <c r="G457" i="13"/>
  <c r="E457" i="13"/>
  <c r="D457" i="13"/>
  <c r="H45" i="12" s="1"/>
  <c r="I455" i="13"/>
  <c r="H455" i="13"/>
  <c r="G455" i="13"/>
  <c r="E455" i="13"/>
  <c r="D455" i="13"/>
  <c r="G45" i="12" s="1"/>
  <c r="I453" i="13"/>
  <c r="H453" i="13"/>
  <c r="G453" i="13"/>
  <c r="E453" i="13"/>
  <c r="D453" i="13"/>
  <c r="F45" i="12" s="1"/>
  <c r="E447" i="13"/>
  <c r="E45" i="12" s="1"/>
  <c r="D444" i="13"/>
  <c r="I434" i="13"/>
  <c r="H434" i="13"/>
  <c r="G434" i="13"/>
  <c r="E434" i="13"/>
  <c r="D434" i="13"/>
  <c r="K44" i="12" s="1"/>
  <c r="I432" i="13"/>
  <c r="H432" i="13"/>
  <c r="G432" i="13"/>
  <c r="E432" i="13"/>
  <c r="D432" i="13"/>
  <c r="J44" i="12" s="1"/>
  <c r="I430" i="13"/>
  <c r="H430" i="13"/>
  <c r="G430" i="13"/>
  <c r="E430" i="13"/>
  <c r="D430" i="13"/>
  <c r="I44" i="12" s="1"/>
  <c r="I428" i="13"/>
  <c r="H428" i="13"/>
  <c r="G428" i="13"/>
  <c r="E428" i="13"/>
  <c r="D428" i="13"/>
  <c r="H44" i="12" s="1"/>
  <c r="I426" i="13"/>
  <c r="H426" i="13"/>
  <c r="G426" i="13"/>
  <c r="E426" i="13"/>
  <c r="D426" i="13"/>
  <c r="G44" i="12" s="1"/>
  <c r="I424" i="13"/>
  <c r="H424" i="13"/>
  <c r="G424" i="13"/>
  <c r="E424" i="13"/>
  <c r="D424" i="13"/>
  <c r="F44" i="12" s="1"/>
  <c r="E418" i="13"/>
  <c r="E44" i="12" s="1"/>
  <c r="D415" i="13"/>
  <c r="I405" i="13"/>
  <c r="H405" i="13"/>
  <c r="G405" i="13"/>
  <c r="E405" i="13"/>
  <c r="D405" i="13"/>
  <c r="K43" i="12" s="1"/>
  <c r="I403" i="13"/>
  <c r="H403" i="13"/>
  <c r="G403" i="13"/>
  <c r="E403" i="13"/>
  <c r="D403" i="13"/>
  <c r="J43" i="12" s="1"/>
  <c r="I401" i="13"/>
  <c r="H401" i="13"/>
  <c r="G401" i="13"/>
  <c r="E401" i="13"/>
  <c r="D401" i="13"/>
  <c r="I43" i="12" s="1"/>
  <c r="I399" i="13"/>
  <c r="H399" i="13"/>
  <c r="G399" i="13"/>
  <c r="E399" i="13"/>
  <c r="D399" i="13"/>
  <c r="H43" i="12" s="1"/>
  <c r="I397" i="13"/>
  <c r="H397" i="13"/>
  <c r="G397" i="13"/>
  <c r="E397" i="13"/>
  <c r="D397" i="13"/>
  <c r="G43" i="12" s="1"/>
  <c r="I395" i="13"/>
  <c r="H395" i="13"/>
  <c r="G395" i="13"/>
  <c r="E395" i="13"/>
  <c r="D395" i="13"/>
  <c r="F43" i="12" s="1"/>
  <c r="E389" i="13"/>
  <c r="E43" i="12"/>
  <c r="D386" i="13"/>
  <c r="I376" i="13"/>
  <c r="H376" i="13"/>
  <c r="G376" i="13"/>
  <c r="E376" i="13"/>
  <c r="D376" i="13"/>
  <c r="K42" i="12" s="1"/>
  <c r="I374" i="13"/>
  <c r="H374" i="13"/>
  <c r="G374" i="13"/>
  <c r="E374" i="13"/>
  <c r="D374" i="13"/>
  <c r="J42" i="12" s="1"/>
  <c r="I372" i="13"/>
  <c r="H372" i="13"/>
  <c r="G372" i="13"/>
  <c r="E372" i="13"/>
  <c r="D372" i="13"/>
  <c r="I42" i="12" s="1"/>
  <c r="I370" i="13"/>
  <c r="H370" i="13"/>
  <c r="G370" i="13"/>
  <c r="E370" i="13"/>
  <c r="D370" i="13"/>
  <c r="H42" i="12" s="1"/>
  <c r="I368" i="13"/>
  <c r="H368" i="13"/>
  <c r="G368" i="13"/>
  <c r="E368" i="13"/>
  <c r="D368" i="13"/>
  <c r="G42" i="12" s="1"/>
  <c r="I366" i="13"/>
  <c r="H366" i="13"/>
  <c r="G366" i="13"/>
  <c r="E366" i="13"/>
  <c r="D366" i="13"/>
  <c r="F42" i="12" s="1"/>
  <c r="E360" i="13"/>
  <c r="E42" i="12" s="1"/>
  <c r="D357" i="13"/>
  <c r="I347" i="13"/>
  <c r="H347" i="13"/>
  <c r="G347" i="13"/>
  <c r="E347" i="13"/>
  <c r="D347" i="13"/>
  <c r="K41" i="12" s="1"/>
  <c r="I345" i="13"/>
  <c r="H345" i="13"/>
  <c r="G345" i="13"/>
  <c r="E345" i="13"/>
  <c r="D345" i="13"/>
  <c r="J41" i="12" s="1"/>
  <c r="I343" i="13"/>
  <c r="H343" i="13"/>
  <c r="G343" i="13"/>
  <c r="E343" i="13"/>
  <c r="D343" i="13"/>
  <c r="I41" i="12" s="1"/>
  <c r="I341" i="13"/>
  <c r="H341" i="13"/>
  <c r="G341" i="13"/>
  <c r="E341" i="13"/>
  <c r="D341" i="13"/>
  <c r="H41" i="12" s="1"/>
  <c r="I339" i="13"/>
  <c r="H339" i="13"/>
  <c r="G339" i="13"/>
  <c r="E339" i="13"/>
  <c r="D339" i="13"/>
  <c r="G41" i="12" s="1"/>
  <c r="I337" i="13"/>
  <c r="H337" i="13"/>
  <c r="G337" i="13"/>
  <c r="E337" i="13"/>
  <c r="D337" i="13"/>
  <c r="F41" i="12" s="1"/>
  <c r="E331" i="13"/>
  <c r="E41" i="12" s="1"/>
  <c r="D328" i="13"/>
  <c r="I318" i="13"/>
  <c r="H318" i="13"/>
  <c r="G318" i="13"/>
  <c r="E318" i="13"/>
  <c r="D318" i="13"/>
  <c r="K40" i="12" s="1"/>
  <c r="I316" i="13"/>
  <c r="H316" i="13"/>
  <c r="G316" i="13"/>
  <c r="E316" i="13"/>
  <c r="D316" i="13"/>
  <c r="J40" i="12" s="1"/>
  <c r="I314" i="13"/>
  <c r="H314" i="13"/>
  <c r="G314" i="13"/>
  <c r="E314" i="13"/>
  <c r="D314" i="13"/>
  <c r="I40" i="12" s="1"/>
  <c r="I312" i="13"/>
  <c r="H312" i="13"/>
  <c r="G312" i="13"/>
  <c r="E312" i="13"/>
  <c r="D312" i="13"/>
  <c r="H40" i="12" s="1"/>
  <c r="I310" i="13"/>
  <c r="H310" i="13"/>
  <c r="G310" i="13"/>
  <c r="E310" i="13"/>
  <c r="D310" i="13"/>
  <c r="G40" i="12" s="1"/>
  <c r="I308" i="13"/>
  <c r="H308" i="13"/>
  <c r="G308" i="13"/>
  <c r="E308" i="13"/>
  <c r="D308" i="13"/>
  <c r="F40" i="12" s="1"/>
  <c r="E302" i="13"/>
  <c r="E40" i="12" s="1"/>
  <c r="D299" i="13"/>
  <c r="I289" i="13"/>
  <c r="H289" i="13"/>
  <c r="G289" i="13"/>
  <c r="E289" i="13"/>
  <c r="D289" i="13"/>
  <c r="K39" i="12" s="1"/>
  <c r="I287" i="13"/>
  <c r="H287" i="13"/>
  <c r="G287" i="13"/>
  <c r="E287" i="13"/>
  <c r="D287" i="13"/>
  <c r="J39" i="12" s="1"/>
  <c r="I285" i="13"/>
  <c r="H285" i="13"/>
  <c r="G285" i="13"/>
  <c r="E285" i="13"/>
  <c r="D285" i="13"/>
  <c r="I39" i="12" s="1"/>
  <c r="I283" i="13"/>
  <c r="H283" i="13"/>
  <c r="G283" i="13"/>
  <c r="E283" i="13"/>
  <c r="D283" i="13"/>
  <c r="H39" i="12" s="1"/>
  <c r="I281" i="13"/>
  <c r="H281" i="13"/>
  <c r="G281" i="13"/>
  <c r="E281" i="13"/>
  <c r="D281" i="13"/>
  <c r="G39" i="12" s="1"/>
  <c r="I279" i="13"/>
  <c r="H279" i="13"/>
  <c r="G279" i="13"/>
  <c r="E279" i="13"/>
  <c r="D279" i="13"/>
  <c r="F39" i="12" s="1"/>
  <c r="E273" i="13"/>
  <c r="E39" i="12"/>
  <c r="D270" i="13"/>
  <c r="I260" i="13"/>
  <c r="H260" i="13"/>
  <c r="G260" i="13"/>
  <c r="E260" i="13"/>
  <c r="D260" i="13"/>
  <c r="K38" i="12" s="1"/>
  <c r="I258" i="13"/>
  <c r="H258" i="13"/>
  <c r="G258" i="13"/>
  <c r="E258" i="13"/>
  <c r="D258" i="13"/>
  <c r="J38" i="12" s="1"/>
  <c r="I256" i="13"/>
  <c r="H256" i="13"/>
  <c r="G256" i="13"/>
  <c r="E256" i="13"/>
  <c r="D256" i="13"/>
  <c r="I38" i="12" s="1"/>
  <c r="I254" i="13"/>
  <c r="H254" i="13"/>
  <c r="G254" i="13"/>
  <c r="E254" i="13"/>
  <c r="D254" i="13"/>
  <c r="H38" i="12" s="1"/>
  <c r="I252" i="13"/>
  <c r="H252" i="13"/>
  <c r="G252" i="13"/>
  <c r="E252" i="13"/>
  <c r="D252" i="13"/>
  <c r="G38" i="12" s="1"/>
  <c r="I250" i="13"/>
  <c r="H250" i="13"/>
  <c r="G250" i="13"/>
  <c r="E250" i="13"/>
  <c r="D250" i="13"/>
  <c r="F38" i="12" s="1"/>
  <c r="E244" i="13"/>
  <c r="E38" i="12" s="1"/>
  <c r="D241" i="13"/>
  <c r="I231" i="13"/>
  <c r="H231" i="13"/>
  <c r="G231" i="13"/>
  <c r="E231" i="13"/>
  <c r="D231" i="13"/>
  <c r="K37" i="12" s="1"/>
  <c r="I229" i="13"/>
  <c r="H229" i="13"/>
  <c r="G229" i="13"/>
  <c r="E229" i="13"/>
  <c r="D229" i="13"/>
  <c r="J37" i="12" s="1"/>
  <c r="I227" i="13"/>
  <c r="H227" i="13"/>
  <c r="G227" i="13"/>
  <c r="E227" i="13"/>
  <c r="D227" i="13"/>
  <c r="I37" i="12" s="1"/>
  <c r="I225" i="13"/>
  <c r="H225" i="13"/>
  <c r="G225" i="13"/>
  <c r="E225" i="13"/>
  <c r="D225" i="13"/>
  <c r="H37" i="12" s="1"/>
  <c r="I223" i="13"/>
  <c r="H223" i="13"/>
  <c r="G223" i="13"/>
  <c r="E223" i="13"/>
  <c r="D223" i="13"/>
  <c r="G37" i="12" s="1"/>
  <c r="I221" i="13"/>
  <c r="H221" i="13"/>
  <c r="G221" i="13"/>
  <c r="E221" i="13"/>
  <c r="D221" i="13"/>
  <c r="F37" i="12" s="1"/>
  <c r="E215" i="13"/>
  <c r="E37" i="12" s="1"/>
  <c r="D212" i="13"/>
  <c r="I202" i="13"/>
  <c r="H202" i="13"/>
  <c r="G202" i="13"/>
  <c r="E202" i="13"/>
  <c r="D202" i="13"/>
  <c r="K36" i="12" s="1"/>
  <c r="I200" i="13"/>
  <c r="H200" i="13"/>
  <c r="G200" i="13"/>
  <c r="E200" i="13"/>
  <c r="D200" i="13"/>
  <c r="J36" i="12" s="1"/>
  <c r="I198" i="13"/>
  <c r="H198" i="13"/>
  <c r="G198" i="13"/>
  <c r="E198" i="13"/>
  <c r="D198" i="13"/>
  <c r="I36" i="12" s="1"/>
  <c r="I196" i="13"/>
  <c r="H196" i="13"/>
  <c r="G196" i="13"/>
  <c r="E196" i="13"/>
  <c r="D196" i="13"/>
  <c r="H36" i="12" s="1"/>
  <c r="I194" i="13"/>
  <c r="H194" i="13"/>
  <c r="G194" i="13"/>
  <c r="E194" i="13"/>
  <c r="D194" i="13"/>
  <c r="G36" i="12" s="1"/>
  <c r="I192" i="13"/>
  <c r="H192" i="13"/>
  <c r="G192" i="13"/>
  <c r="E192" i="13"/>
  <c r="D192" i="13"/>
  <c r="F36" i="12" s="1"/>
  <c r="E186" i="13"/>
  <c r="E36" i="12" s="1"/>
  <c r="D183" i="13"/>
  <c r="I173" i="13"/>
  <c r="H173" i="13"/>
  <c r="G173" i="13"/>
  <c r="E173" i="13"/>
  <c r="D173" i="13"/>
  <c r="K35" i="12" s="1"/>
  <c r="I171" i="13"/>
  <c r="H171" i="13"/>
  <c r="G171" i="13"/>
  <c r="E171" i="13"/>
  <c r="D171" i="13"/>
  <c r="J35" i="12" s="1"/>
  <c r="I169" i="13"/>
  <c r="H169" i="13"/>
  <c r="G169" i="13"/>
  <c r="E169" i="13"/>
  <c r="D169" i="13"/>
  <c r="I35" i="12" s="1"/>
  <c r="I167" i="13"/>
  <c r="H167" i="13"/>
  <c r="G167" i="13"/>
  <c r="E167" i="13"/>
  <c r="D167" i="13"/>
  <c r="H35" i="12" s="1"/>
  <c r="I165" i="13"/>
  <c r="H165" i="13"/>
  <c r="G165" i="13"/>
  <c r="E165" i="13"/>
  <c r="D165" i="13"/>
  <c r="G35" i="12" s="1"/>
  <c r="I163" i="13"/>
  <c r="H163" i="13"/>
  <c r="G163" i="13"/>
  <c r="E163" i="13"/>
  <c r="D163" i="13"/>
  <c r="F35" i="12" s="1"/>
  <c r="E157" i="13"/>
  <c r="E35" i="12"/>
  <c r="D154" i="13"/>
  <c r="I144" i="13"/>
  <c r="H144" i="13"/>
  <c r="G144" i="13"/>
  <c r="E144" i="13"/>
  <c r="D144" i="13"/>
  <c r="K34" i="12" s="1"/>
  <c r="I142" i="13"/>
  <c r="H142" i="13"/>
  <c r="G142" i="13"/>
  <c r="E142" i="13"/>
  <c r="D142" i="13"/>
  <c r="J34" i="12" s="1"/>
  <c r="I140" i="13"/>
  <c r="H140" i="13"/>
  <c r="G140" i="13"/>
  <c r="E140" i="13"/>
  <c r="D140" i="13"/>
  <c r="I34" i="12" s="1"/>
  <c r="I138" i="13"/>
  <c r="H138" i="13"/>
  <c r="G138" i="13"/>
  <c r="E138" i="13"/>
  <c r="D138" i="13"/>
  <c r="H34" i="12" s="1"/>
  <c r="I136" i="13"/>
  <c r="H136" i="13"/>
  <c r="G136" i="13"/>
  <c r="E136" i="13"/>
  <c r="D136" i="13"/>
  <c r="G34" i="12" s="1"/>
  <c r="I134" i="13"/>
  <c r="H134" i="13"/>
  <c r="G134" i="13"/>
  <c r="E134" i="13"/>
  <c r="D134" i="13"/>
  <c r="F34" i="12" s="1"/>
  <c r="E128" i="13"/>
  <c r="E34" i="12" s="1"/>
  <c r="D125" i="13"/>
  <c r="I115" i="13"/>
  <c r="H115" i="13"/>
  <c r="G115" i="13"/>
  <c r="E115" i="13"/>
  <c r="D115" i="13"/>
  <c r="K33" i="12" s="1"/>
  <c r="I113" i="13"/>
  <c r="H113" i="13"/>
  <c r="G113" i="13"/>
  <c r="E113" i="13"/>
  <c r="D113" i="13"/>
  <c r="J33" i="12" s="1"/>
  <c r="I111" i="13"/>
  <c r="H111" i="13"/>
  <c r="G111" i="13"/>
  <c r="E111" i="13"/>
  <c r="D111" i="13"/>
  <c r="I33" i="12" s="1"/>
  <c r="I109" i="13"/>
  <c r="H109" i="13"/>
  <c r="G109" i="13"/>
  <c r="E109" i="13"/>
  <c r="D109" i="13"/>
  <c r="H33" i="12" s="1"/>
  <c r="I107" i="13"/>
  <c r="H107" i="13"/>
  <c r="G107" i="13"/>
  <c r="E107" i="13"/>
  <c r="D107" i="13"/>
  <c r="G33" i="12" s="1"/>
  <c r="I105" i="13"/>
  <c r="H105" i="13"/>
  <c r="G105" i="13"/>
  <c r="E105" i="13"/>
  <c r="D105" i="13"/>
  <c r="F33" i="12" s="1"/>
  <c r="E99" i="13"/>
  <c r="E33" i="12" s="1"/>
  <c r="D96" i="13"/>
  <c r="I86" i="13"/>
  <c r="H86" i="13"/>
  <c r="G86" i="13"/>
  <c r="E86" i="13"/>
  <c r="D86" i="13"/>
  <c r="K32" i="12" s="1"/>
  <c r="I84" i="13"/>
  <c r="H84" i="13"/>
  <c r="G84" i="13"/>
  <c r="E84" i="13"/>
  <c r="D84" i="13"/>
  <c r="J32" i="12" s="1"/>
  <c r="I82" i="13"/>
  <c r="H82" i="13"/>
  <c r="G82" i="13"/>
  <c r="E82" i="13"/>
  <c r="D82" i="13"/>
  <c r="I32" i="12" s="1"/>
  <c r="I80" i="13"/>
  <c r="H80" i="13"/>
  <c r="G80" i="13"/>
  <c r="E80" i="13"/>
  <c r="D80" i="13"/>
  <c r="H32" i="12" s="1"/>
  <c r="I78" i="13"/>
  <c r="H78" i="13"/>
  <c r="G78" i="13"/>
  <c r="E78" i="13"/>
  <c r="D78" i="13"/>
  <c r="G32" i="12" s="1"/>
  <c r="I76" i="13"/>
  <c r="H76" i="13"/>
  <c r="G76" i="13"/>
  <c r="E76" i="13"/>
  <c r="D76" i="13"/>
  <c r="F32" i="12" s="1"/>
  <c r="E70" i="13"/>
  <c r="E32" i="12" s="1"/>
  <c r="D67" i="13"/>
  <c r="I57" i="13"/>
  <c r="H57" i="13"/>
  <c r="G57" i="13"/>
  <c r="E57" i="13"/>
  <c r="D57" i="13"/>
  <c r="K31" i="12" s="1"/>
  <c r="I55" i="13"/>
  <c r="H55" i="13"/>
  <c r="G55" i="13"/>
  <c r="E55" i="13"/>
  <c r="D55" i="13"/>
  <c r="J31" i="12" s="1"/>
  <c r="I53" i="13"/>
  <c r="H53" i="13"/>
  <c r="G53" i="13"/>
  <c r="E53" i="13"/>
  <c r="D53" i="13"/>
  <c r="I31" i="12" s="1"/>
  <c r="I51" i="13"/>
  <c r="H51" i="13"/>
  <c r="G51" i="13"/>
  <c r="E51" i="13"/>
  <c r="D51" i="13"/>
  <c r="H31" i="12" s="1"/>
  <c r="I49" i="13"/>
  <c r="H49" i="13"/>
  <c r="G49" i="13"/>
  <c r="E49" i="13"/>
  <c r="D49" i="13"/>
  <c r="G31" i="12" s="1"/>
  <c r="I47" i="13"/>
  <c r="H47" i="13"/>
  <c r="G47" i="13"/>
  <c r="E47" i="13"/>
  <c r="D47" i="13"/>
  <c r="F31" i="12" s="1"/>
  <c r="E41" i="13"/>
  <c r="E31" i="12"/>
  <c r="D38" i="13"/>
  <c r="I28" i="13"/>
  <c r="H28" i="13"/>
  <c r="G28" i="13"/>
  <c r="E28" i="13"/>
  <c r="D28" i="13"/>
  <c r="K30" i="12" s="1"/>
  <c r="I26" i="13"/>
  <c r="H26" i="13"/>
  <c r="G26" i="13"/>
  <c r="E26" i="13"/>
  <c r="D26" i="13"/>
  <c r="J30" i="12" s="1"/>
  <c r="I24" i="13"/>
  <c r="H24" i="13"/>
  <c r="G24" i="13"/>
  <c r="E24" i="13"/>
  <c r="D24" i="13"/>
  <c r="I30" i="12" s="1"/>
  <c r="I22" i="13"/>
  <c r="H22" i="13"/>
  <c r="G22" i="13"/>
  <c r="E22" i="13"/>
  <c r="D22" i="13"/>
  <c r="H30" i="12" s="1"/>
  <c r="I20" i="13"/>
  <c r="H20" i="13"/>
  <c r="G20" i="13"/>
  <c r="E20" i="13"/>
  <c r="D20" i="13"/>
  <c r="G30" i="12" s="1"/>
  <c r="I18" i="13"/>
  <c r="H18" i="13"/>
  <c r="G18" i="13"/>
  <c r="E18" i="13"/>
  <c r="D18" i="13"/>
  <c r="F30" i="12" s="1"/>
  <c r="E12" i="13"/>
  <c r="E30" i="12" s="1"/>
  <c r="D9" i="13"/>
  <c r="C26" i="12"/>
  <c r="C25" i="12"/>
  <c r="C24" i="12"/>
  <c r="C23" i="12"/>
  <c r="C22" i="12"/>
  <c r="C21" i="12"/>
  <c r="C20" i="12"/>
  <c r="C19" i="12"/>
  <c r="C18" i="12"/>
  <c r="C17" i="12"/>
  <c r="C16" i="12"/>
  <c r="C15" i="12"/>
  <c r="C14" i="12"/>
  <c r="C13" i="12"/>
  <c r="C12" i="12"/>
  <c r="C11" i="12"/>
  <c r="C10" i="12"/>
  <c r="I579" i="11"/>
  <c r="H579" i="11"/>
  <c r="G579" i="11"/>
  <c r="E579" i="11"/>
  <c r="D579" i="11"/>
  <c r="K26" i="12" s="1"/>
  <c r="I577" i="11"/>
  <c r="H577" i="11"/>
  <c r="G577" i="11"/>
  <c r="E577" i="11"/>
  <c r="D577" i="11"/>
  <c r="J26" i="12" s="1"/>
  <c r="I575" i="11"/>
  <c r="H575" i="11"/>
  <c r="G575" i="11"/>
  <c r="E575" i="11"/>
  <c r="D575" i="11"/>
  <c r="I26" i="12" s="1"/>
  <c r="I573" i="11"/>
  <c r="H573" i="11"/>
  <c r="G573" i="11"/>
  <c r="E573" i="11"/>
  <c r="D573" i="11"/>
  <c r="H26" i="12" s="1"/>
  <c r="I571" i="11"/>
  <c r="H571" i="11"/>
  <c r="G571" i="11"/>
  <c r="E571" i="11"/>
  <c r="D571" i="11"/>
  <c r="G26" i="12" s="1"/>
  <c r="I569" i="11"/>
  <c r="H569" i="11"/>
  <c r="G569" i="11"/>
  <c r="E569" i="11"/>
  <c r="D569" i="11"/>
  <c r="F26" i="12" s="1"/>
  <c r="E563" i="11"/>
  <c r="E26" i="12" s="1"/>
  <c r="D560" i="11"/>
  <c r="B557" i="11"/>
  <c r="I550" i="11"/>
  <c r="H550" i="11"/>
  <c r="G550" i="11"/>
  <c r="E550" i="11"/>
  <c r="D550" i="11"/>
  <c r="K25" i="12" s="1"/>
  <c r="I548" i="11"/>
  <c r="H548" i="11"/>
  <c r="G548" i="11"/>
  <c r="E548" i="11"/>
  <c r="D548" i="11"/>
  <c r="J25" i="12" s="1"/>
  <c r="I546" i="11"/>
  <c r="H546" i="11"/>
  <c r="G546" i="11"/>
  <c r="E546" i="11"/>
  <c r="D546" i="11"/>
  <c r="I25" i="12" s="1"/>
  <c r="I544" i="11"/>
  <c r="H544" i="11"/>
  <c r="G544" i="11"/>
  <c r="E544" i="11"/>
  <c r="D544" i="11"/>
  <c r="H25" i="12" s="1"/>
  <c r="I542" i="11"/>
  <c r="H542" i="11"/>
  <c r="G542" i="11"/>
  <c r="E542" i="11"/>
  <c r="D542" i="11"/>
  <c r="G25" i="12" s="1"/>
  <c r="I540" i="11"/>
  <c r="H540" i="11"/>
  <c r="G540" i="11"/>
  <c r="E540" i="11"/>
  <c r="D540" i="11"/>
  <c r="F25" i="12" s="1"/>
  <c r="E534" i="11"/>
  <c r="E25" i="12" s="1"/>
  <c r="D531" i="11"/>
  <c r="B528" i="11"/>
  <c r="I521" i="11"/>
  <c r="H521" i="11"/>
  <c r="G521" i="11"/>
  <c r="E521" i="11"/>
  <c r="D521" i="11"/>
  <c r="K24" i="12" s="1"/>
  <c r="I519" i="11"/>
  <c r="H519" i="11"/>
  <c r="G519" i="11"/>
  <c r="E519" i="11"/>
  <c r="D519" i="11"/>
  <c r="J24" i="12" s="1"/>
  <c r="I517" i="11"/>
  <c r="H517" i="11"/>
  <c r="G517" i="11"/>
  <c r="E517" i="11"/>
  <c r="D517" i="11"/>
  <c r="I24" i="12" s="1"/>
  <c r="I515" i="11"/>
  <c r="H515" i="11"/>
  <c r="G515" i="11"/>
  <c r="E515" i="11"/>
  <c r="D515" i="11"/>
  <c r="H24" i="12" s="1"/>
  <c r="I513" i="11"/>
  <c r="H513" i="11"/>
  <c r="G513" i="11"/>
  <c r="E513" i="11"/>
  <c r="D513" i="11"/>
  <c r="G24" i="12" s="1"/>
  <c r="I511" i="11"/>
  <c r="H511" i="11"/>
  <c r="G511" i="11"/>
  <c r="E511" i="11"/>
  <c r="D511" i="11"/>
  <c r="F24" i="12" s="1"/>
  <c r="E505" i="11"/>
  <c r="E24" i="12" s="1"/>
  <c r="D502" i="11"/>
  <c r="B499" i="11"/>
  <c r="I492" i="11"/>
  <c r="H492" i="11"/>
  <c r="G492" i="11"/>
  <c r="E492" i="11"/>
  <c r="D492" i="11"/>
  <c r="K23" i="12" s="1"/>
  <c r="I490" i="11"/>
  <c r="H490" i="11"/>
  <c r="G490" i="11"/>
  <c r="E490" i="11"/>
  <c r="D490" i="11"/>
  <c r="J23" i="12" s="1"/>
  <c r="I488" i="11"/>
  <c r="H488" i="11"/>
  <c r="G488" i="11"/>
  <c r="E488" i="11"/>
  <c r="D488" i="11"/>
  <c r="I23" i="12" s="1"/>
  <c r="I486" i="11"/>
  <c r="H486" i="11"/>
  <c r="G486" i="11"/>
  <c r="E486" i="11"/>
  <c r="D486" i="11"/>
  <c r="H23" i="12" s="1"/>
  <c r="I484" i="11"/>
  <c r="H484" i="11"/>
  <c r="G484" i="11"/>
  <c r="E484" i="11"/>
  <c r="D484" i="11"/>
  <c r="G23" i="12" s="1"/>
  <c r="I482" i="11"/>
  <c r="H482" i="11"/>
  <c r="G482" i="11"/>
  <c r="E482" i="11"/>
  <c r="D482" i="11"/>
  <c r="F23" i="12" s="1"/>
  <c r="E476" i="11"/>
  <c r="E23" i="12" s="1"/>
  <c r="D473" i="11"/>
  <c r="B470" i="11"/>
  <c r="I463" i="11"/>
  <c r="H463" i="11"/>
  <c r="G463" i="11"/>
  <c r="E463" i="11"/>
  <c r="D463" i="11"/>
  <c r="K22" i="12" s="1"/>
  <c r="I461" i="11"/>
  <c r="H461" i="11"/>
  <c r="G461" i="11"/>
  <c r="E461" i="11"/>
  <c r="D461" i="11"/>
  <c r="J22" i="12" s="1"/>
  <c r="I459" i="11"/>
  <c r="H459" i="11"/>
  <c r="G459" i="11"/>
  <c r="E459" i="11"/>
  <c r="D459" i="11"/>
  <c r="I22" i="12" s="1"/>
  <c r="I457" i="11"/>
  <c r="H457" i="11"/>
  <c r="G457" i="11"/>
  <c r="E457" i="11"/>
  <c r="D457" i="11"/>
  <c r="H22" i="12" s="1"/>
  <c r="I455" i="11"/>
  <c r="H455" i="11"/>
  <c r="G455" i="11"/>
  <c r="E455" i="11"/>
  <c r="D455" i="11"/>
  <c r="G22" i="12" s="1"/>
  <c r="I453" i="11"/>
  <c r="H453" i="11"/>
  <c r="G453" i="11"/>
  <c r="E453" i="11"/>
  <c r="D453" i="11"/>
  <c r="F22" i="12" s="1"/>
  <c r="E447" i="11"/>
  <c r="E22" i="12" s="1"/>
  <c r="D444" i="11"/>
  <c r="B441" i="11"/>
  <c r="D415" i="11"/>
  <c r="D386" i="11"/>
  <c r="D357" i="11"/>
  <c r="D328" i="11"/>
  <c r="D299" i="11"/>
  <c r="D270" i="11"/>
  <c r="D241" i="11"/>
  <c r="D212" i="11"/>
  <c r="D183" i="11"/>
  <c r="D154" i="11"/>
  <c r="D125" i="11"/>
  <c r="D96" i="11"/>
  <c r="D67" i="11"/>
  <c r="D38" i="11"/>
  <c r="D9" i="11"/>
  <c r="I434" i="11"/>
  <c r="H434" i="11"/>
  <c r="G434" i="11"/>
  <c r="E434" i="11"/>
  <c r="D434" i="11"/>
  <c r="K21" i="12" s="1"/>
  <c r="I432" i="11"/>
  <c r="H432" i="11"/>
  <c r="G432" i="11"/>
  <c r="E432" i="11"/>
  <c r="D432" i="11"/>
  <c r="J21" i="12" s="1"/>
  <c r="I430" i="11"/>
  <c r="H430" i="11"/>
  <c r="G430" i="11"/>
  <c r="E430" i="11"/>
  <c r="D430" i="11"/>
  <c r="I21" i="12" s="1"/>
  <c r="I428" i="11"/>
  <c r="H428" i="11"/>
  <c r="G428" i="11"/>
  <c r="E428" i="11"/>
  <c r="D428" i="11"/>
  <c r="H21" i="12" s="1"/>
  <c r="I426" i="11"/>
  <c r="H426" i="11"/>
  <c r="G426" i="11"/>
  <c r="E426" i="11"/>
  <c r="D426" i="11"/>
  <c r="G21" i="12" s="1"/>
  <c r="I424" i="11"/>
  <c r="H424" i="11"/>
  <c r="G424" i="11"/>
  <c r="E424" i="11"/>
  <c r="D424" i="11"/>
  <c r="F21" i="12" s="1"/>
  <c r="E418" i="11"/>
  <c r="E21" i="12"/>
  <c r="B412" i="11"/>
  <c r="I405" i="11"/>
  <c r="H405" i="11"/>
  <c r="G405" i="11"/>
  <c r="E405" i="11"/>
  <c r="D405" i="11"/>
  <c r="K20" i="12" s="1"/>
  <c r="I403" i="11"/>
  <c r="H403" i="11"/>
  <c r="G403" i="11"/>
  <c r="E403" i="11"/>
  <c r="D403" i="11"/>
  <c r="J20" i="12" s="1"/>
  <c r="I401" i="11"/>
  <c r="H401" i="11"/>
  <c r="G401" i="11"/>
  <c r="E401" i="11"/>
  <c r="D401" i="11"/>
  <c r="I20" i="12" s="1"/>
  <c r="I399" i="11"/>
  <c r="H399" i="11"/>
  <c r="G399" i="11"/>
  <c r="E399" i="11"/>
  <c r="D399" i="11"/>
  <c r="H20" i="12" s="1"/>
  <c r="I397" i="11"/>
  <c r="H397" i="11"/>
  <c r="G397" i="11"/>
  <c r="E397" i="11"/>
  <c r="D397" i="11"/>
  <c r="G20" i="12" s="1"/>
  <c r="I395" i="11"/>
  <c r="H395" i="11"/>
  <c r="G395" i="11"/>
  <c r="E395" i="11"/>
  <c r="D395" i="11"/>
  <c r="F20" i="12" s="1"/>
  <c r="E389" i="11"/>
  <c r="E20" i="12" s="1"/>
  <c r="B383" i="11"/>
  <c r="I376" i="11"/>
  <c r="H376" i="11"/>
  <c r="G376" i="11"/>
  <c r="E376" i="11"/>
  <c r="D376" i="11"/>
  <c r="K19" i="12" s="1"/>
  <c r="I374" i="11"/>
  <c r="H374" i="11"/>
  <c r="G374" i="11"/>
  <c r="E374" i="11"/>
  <c r="D374" i="11"/>
  <c r="J19" i="12" s="1"/>
  <c r="I372" i="11"/>
  <c r="H372" i="11"/>
  <c r="G372" i="11"/>
  <c r="E372" i="11"/>
  <c r="D372" i="11"/>
  <c r="I19" i="12" s="1"/>
  <c r="I370" i="11"/>
  <c r="H370" i="11"/>
  <c r="G370" i="11"/>
  <c r="E370" i="11"/>
  <c r="D370" i="11"/>
  <c r="H19" i="12" s="1"/>
  <c r="I368" i="11"/>
  <c r="H368" i="11"/>
  <c r="G368" i="11"/>
  <c r="E368" i="11"/>
  <c r="D368" i="11"/>
  <c r="G19" i="12" s="1"/>
  <c r="I366" i="11"/>
  <c r="H366" i="11"/>
  <c r="G366" i="11"/>
  <c r="E366" i="11"/>
  <c r="D366" i="11"/>
  <c r="F19" i="12" s="1"/>
  <c r="E360" i="11"/>
  <c r="E19" i="12" s="1"/>
  <c r="B354" i="11"/>
  <c r="I347" i="11"/>
  <c r="H347" i="11"/>
  <c r="G347" i="11"/>
  <c r="E347" i="11"/>
  <c r="D347" i="11"/>
  <c r="K18" i="12" s="1"/>
  <c r="I345" i="11"/>
  <c r="H345" i="11"/>
  <c r="G345" i="11"/>
  <c r="E345" i="11"/>
  <c r="D345" i="11"/>
  <c r="J18" i="12" s="1"/>
  <c r="I343" i="11"/>
  <c r="H343" i="11"/>
  <c r="G343" i="11"/>
  <c r="E343" i="11"/>
  <c r="D343" i="11"/>
  <c r="I18" i="12" s="1"/>
  <c r="I341" i="11"/>
  <c r="H341" i="11"/>
  <c r="G341" i="11"/>
  <c r="E341" i="11"/>
  <c r="D341" i="11"/>
  <c r="H18" i="12" s="1"/>
  <c r="I339" i="11"/>
  <c r="H339" i="11"/>
  <c r="G339" i="11"/>
  <c r="E339" i="11"/>
  <c r="D339" i="11"/>
  <c r="G18" i="12" s="1"/>
  <c r="I337" i="11"/>
  <c r="H337" i="11"/>
  <c r="G337" i="11"/>
  <c r="E337" i="11"/>
  <c r="D337" i="11"/>
  <c r="F18" i="12" s="1"/>
  <c r="E331" i="11"/>
  <c r="E18" i="12" s="1"/>
  <c r="B325" i="11"/>
  <c r="I318" i="11"/>
  <c r="H318" i="11"/>
  <c r="G318" i="11"/>
  <c r="E318" i="11"/>
  <c r="D318" i="11"/>
  <c r="K17" i="12" s="1"/>
  <c r="I316" i="11"/>
  <c r="H316" i="11"/>
  <c r="G316" i="11"/>
  <c r="E316" i="11"/>
  <c r="D316" i="11"/>
  <c r="J17" i="12" s="1"/>
  <c r="I314" i="11"/>
  <c r="H314" i="11"/>
  <c r="G314" i="11"/>
  <c r="E314" i="11"/>
  <c r="D314" i="11"/>
  <c r="I17" i="12" s="1"/>
  <c r="I312" i="11"/>
  <c r="H312" i="11"/>
  <c r="G312" i="11"/>
  <c r="E312" i="11"/>
  <c r="D312" i="11"/>
  <c r="H17" i="12" s="1"/>
  <c r="I310" i="11"/>
  <c r="H310" i="11"/>
  <c r="G310" i="11"/>
  <c r="E310" i="11"/>
  <c r="D310" i="11"/>
  <c r="G17" i="12" s="1"/>
  <c r="I308" i="11"/>
  <c r="H308" i="11"/>
  <c r="G308" i="11"/>
  <c r="E308" i="11"/>
  <c r="D308" i="11"/>
  <c r="F17" i="12" s="1"/>
  <c r="E302" i="11"/>
  <c r="E17" i="12" s="1"/>
  <c r="B296" i="11"/>
  <c r="I289" i="11"/>
  <c r="H289" i="11"/>
  <c r="G289" i="11"/>
  <c r="E289" i="11"/>
  <c r="D289" i="11"/>
  <c r="K16" i="12" s="1"/>
  <c r="I287" i="11"/>
  <c r="H287" i="11"/>
  <c r="G287" i="11"/>
  <c r="E287" i="11"/>
  <c r="D287" i="11"/>
  <c r="J16" i="12" s="1"/>
  <c r="I285" i="11"/>
  <c r="H285" i="11"/>
  <c r="G285" i="11"/>
  <c r="E285" i="11"/>
  <c r="D285" i="11"/>
  <c r="I16" i="12" s="1"/>
  <c r="I283" i="11"/>
  <c r="H283" i="11"/>
  <c r="G283" i="11"/>
  <c r="E283" i="11"/>
  <c r="D283" i="11"/>
  <c r="H16" i="12" s="1"/>
  <c r="I281" i="11"/>
  <c r="H281" i="11"/>
  <c r="G281" i="11"/>
  <c r="E281" i="11"/>
  <c r="D281" i="11"/>
  <c r="G16" i="12" s="1"/>
  <c r="I279" i="11"/>
  <c r="H279" i="11"/>
  <c r="G279" i="11"/>
  <c r="E279" i="11"/>
  <c r="D279" i="11"/>
  <c r="F16" i="12" s="1"/>
  <c r="E273" i="11"/>
  <c r="E16" i="12" s="1"/>
  <c r="B267" i="11"/>
  <c r="I260" i="11"/>
  <c r="H260" i="11"/>
  <c r="G260" i="11"/>
  <c r="E260" i="11"/>
  <c r="D260" i="11"/>
  <c r="K15" i="12" s="1"/>
  <c r="I258" i="11"/>
  <c r="H258" i="11"/>
  <c r="G258" i="11"/>
  <c r="E258" i="11"/>
  <c r="D258" i="11"/>
  <c r="J15" i="12" s="1"/>
  <c r="I256" i="11"/>
  <c r="H256" i="11"/>
  <c r="G256" i="11"/>
  <c r="E256" i="11"/>
  <c r="D256" i="11"/>
  <c r="I15" i="12" s="1"/>
  <c r="I254" i="11"/>
  <c r="H254" i="11"/>
  <c r="G254" i="11"/>
  <c r="E254" i="11"/>
  <c r="D254" i="11"/>
  <c r="H15" i="12" s="1"/>
  <c r="I252" i="11"/>
  <c r="H252" i="11"/>
  <c r="G252" i="11"/>
  <c r="E252" i="11"/>
  <c r="D252" i="11"/>
  <c r="G15" i="12" s="1"/>
  <c r="I250" i="11"/>
  <c r="H250" i="11"/>
  <c r="G250" i="11"/>
  <c r="E250" i="11"/>
  <c r="D250" i="11"/>
  <c r="F15" i="12" s="1"/>
  <c r="E244" i="11"/>
  <c r="E15" i="12" s="1"/>
  <c r="B238" i="11"/>
  <c r="I231" i="11"/>
  <c r="H231" i="11"/>
  <c r="G231" i="11"/>
  <c r="E231" i="11"/>
  <c r="D231" i="11"/>
  <c r="K14" i="12" s="1"/>
  <c r="I229" i="11"/>
  <c r="H229" i="11"/>
  <c r="G229" i="11"/>
  <c r="E229" i="11"/>
  <c r="D229" i="11"/>
  <c r="J14" i="12" s="1"/>
  <c r="I227" i="11"/>
  <c r="H227" i="11"/>
  <c r="G227" i="11"/>
  <c r="E227" i="11"/>
  <c r="D227" i="11"/>
  <c r="I14" i="12" s="1"/>
  <c r="I225" i="11"/>
  <c r="H225" i="11"/>
  <c r="G225" i="11"/>
  <c r="E225" i="11"/>
  <c r="D225" i="11"/>
  <c r="H14" i="12" s="1"/>
  <c r="I223" i="11"/>
  <c r="H223" i="11"/>
  <c r="G223" i="11"/>
  <c r="E223" i="11"/>
  <c r="D223" i="11"/>
  <c r="G14" i="12" s="1"/>
  <c r="I221" i="11"/>
  <c r="H221" i="11"/>
  <c r="G221" i="11"/>
  <c r="E221" i="11"/>
  <c r="D221" i="11"/>
  <c r="F14" i="12" s="1"/>
  <c r="E215" i="11"/>
  <c r="E14" i="12" s="1"/>
  <c r="B209" i="11"/>
  <c r="I202" i="11"/>
  <c r="H202" i="11"/>
  <c r="G202" i="11"/>
  <c r="E202" i="11"/>
  <c r="D202" i="11"/>
  <c r="K13" i="12" s="1"/>
  <c r="I200" i="11"/>
  <c r="H200" i="11"/>
  <c r="G200" i="11"/>
  <c r="E200" i="11"/>
  <c r="D200" i="11"/>
  <c r="J13" i="12" s="1"/>
  <c r="I198" i="11"/>
  <c r="H198" i="11"/>
  <c r="G198" i="11"/>
  <c r="E198" i="11"/>
  <c r="D198" i="11"/>
  <c r="I13" i="12" s="1"/>
  <c r="I196" i="11"/>
  <c r="H196" i="11"/>
  <c r="G196" i="11"/>
  <c r="E196" i="11"/>
  <c r="D196" i="11"/>
  <c r="H13" i="12" s="1"/>
  <c r="I194" i="11"/>
  <c r="H194" i="11"/>
  <c r="G194" i="11"/>
  <c r="E194" i="11"/>
  <c r="D194" i="11"/>
  <c r="G13" i="12" s="1"/>
  <c r="I192" i="11"/>
  <c r="H192" i="11"/>
  <c r="G192" i="11"/>
  <c r="E192" i="11"/>
  <c r="D192" i="11"/>
  <c r="F13" i="12" s="1"/>
  <c r="E186" i="11"/>
  <c r="E13" i="12"/>
  <c r="B180" i="11"/>
  <c r="I173" i="11"/>
  <c r="H173" i="11"/>
  <c r="G173" i="11"/>
  <c r="E173" i="11"/>
  <c r="D173" i="11"/>
  <c r="K12" i="12" s="1"/>
  <c r="I171" i="11"/>
  <c r="H171" i="11"/>
  <c r="G171" i="11"/>
  <c r="E171" i="11"/>
  <c r="D171" i="11"/>
  <c r="J12" i="12" s="1"/>
  <c r="I169" i="11"/>
  <c r="H169" i="11"/>
  <c r="G169" i="11"/>
  <c r="E169" i="11"/>
  <c r="D169" i="11"/>
  <c r="I12" i="12" s="1"/>
  <c r="I167" i="11"/>
  <c r="H167" i="11"/>
  <c r="G167" i="11"/>
  <c r="E167" i="11"/>
  <c r="D167" i="11"/>
  <c r="H12" i="12" s="1"/>
  <c r="I165" i="11"/>
  <c r="H165" i="11"/>
  <c r="G165" i="11"/>
  <c r="E165" i="11"/>
  <c r="D165" i="11"/>
  <c r="G12" i="12" s="1"/>
  <c r="I163" i="11"/>
  <c r="H163" i="11"/>
  <c r="G163" i="11"/>
  <c r="E163" i="11"/>
  <c r="D163" i="11"/>
  <c r="F12" i="12" s="1"/>
  <c r="E157" i="11"/>
  <c r="E12" i="12" s="1"/>
  <c r="B151" i="11"/>
  <c r="I144" i="11"/>
  <c r="H144" i="11"/>
  <c r="G144" i="11"/>
  <c r="E144" i="11"/>
  <c r="D144" i="11"/>
  <c r="K11" i="12" s="1"/>
  <c r="I142" i="11"/>
  <c r="H142" i="11"/>
  <c r="G142" i="11"/>
  <c r="E142" i="11"/>
  <c r="D142" i="11"/>
  <c r="J11" i="12" s="1"/>
  <c r="I140" i="11"/>
  <c r="H140" i="11"/>
  <c r="G140" i="11"/>
  <c r="E140" i="11"/>
  <c r="D140" i="11"/>
  <c r="I11" i="12" s="1"/>
  <c r="I138" i="11"/>
  <c r="H138" i="11"/>
  <c r="G138" i="11"/>
  <c r="E138" i="11"/>
  <c r="D138" i="11"/>
  <c r="H11" i="12" s="1"/>
  <c r="I136" i="11"/>
  <c r="H136" i="11"/>
  <c r="G136" i="11"/>
  <c r="E136" i="11"/>
  <c r="D136" i="11"/>
  <c r="G11" i="12" s="1"/>
  <c r="I134" i="11"/>
  <c r="H134" i="11"/>
  <c r="G134" i="11"/>
  <c r="E134" i="11"/>
  <c r="D134" i="11"/>
  <c r="F11" i="12" s="1"/>
  <c r="E128" i="11"/>
  <c r="E11" i="12" s="1"/>
  <c r="B122" i="11"/>
  <c r="I115" i="11"/>
  <c r="H115" i="11"/>
  <c r="G115" i="11"/>
  <c r="E115" i="11"/>
  <c r="D115" i="11"/>
  <c r="K10" i="12" s="1"/>
  <c r="I113" i="11"/>
  <c r="H113" i="11"/>
  <c r="G113" i="11"/>
  <c r="E113" i="11"/>
  <c r="D113" i="11"/>
  <c r="J10" i="12" s="1"/>
  <c r="I111" i="11"/>
  <c r="H111" i="11"/>
  <c r="G111" i="11"/>
  <c r="E111" i="11"/>
  <c r="D111" i="11"/>
  <c r="I10" i="12" s="1"/>
  <c r="I109" i="11"/>
  <c r="H109" i="11"/>
  <c r="G109" i="11"/>
  <c r="E109" i="11"/>
  <c r="D109" i="11"/>
  <c r="H10" i="12" s="1"/>
  <c r="I107" i="11"/>
  <c r="H107" i="11"/>
  <c r="G107" i="11"/>
  <c r="E107" i="11"/>
  <c r="D107" i="11"/>
  <c r="G10" i="12" s="1"/>
  <c r="I105" i="11"/>
  <c r="H105" i="11"/>
  <c r="G105" i="11"/>
  <c r="E105" i="11"/>
  <c r="D105" i="11"/>
  <c r="F10" i="12" s="1"/>
  <c r="E99" i="11"/>
  <c r="E10" i="12" s="1"/>
  <c r="B93" i="11"/>
  <c r="I86" i="11"/>
  <c r="H86" i="11"/>
  <c r="G86" i="11"/>
  <c r="E86" i="11"/>
  <c r="D86" i="11"/>
  <c r="K9" i="12" s="1"/>
  <c r="I84" i="11"/>
  <c r="H84" i="11"/>
  <c r="G84" i="11"/>
  <c r="E84" i="11"/>
  <c r="D84" i="11"/>
  <c r="J9" i="12" s="1"/>
  <c r="I82" i="11"/>
  <c r="H82" i="11"/>
  <c r="G82" i="11"/>
  <c r="E82" i="11"/>
  <c r="D82" i="11"/>
  <c r="I9" i="12" s="1"/>
  <c r="I80" i="11"/>
  <c r="H80" i="11"/>
  <c r="G80" i="11"/>
  <c r="E80" i="11"/>
  <c r="D80" i="11"/>
  <c r="H9" i="12" s="1"/>
  <c r="I78" i="11"/>
  <c r="H78" i="11"/>
  <c r="G78" i="11"/>
  <c r="E78" i="11"/>
  <c r="D78" i="11"/>
  <c r="G9" i="12" s="1"/>
  <c r="I76" i="11"/>
  <c r="H76" i="11"/>
  <c r="G76" i="11"/>
  <c r="E76" i="11"/>
  <c r="D76" i="11"/>
  <c r="F9" i="12" s="1"/>
  <c r="E70" i="11"/>
  <c r="E9" i="12" s="1"/>
  <c r="B64" i="11"/>
  <c r="B35" i="11"/>
  <c r="E41" i="11"/>
  <c r="E8" i="12" s="1"/>
  <c r="D47" i="11"/>
  <c r="F8" i="12" s="1"/>
  <c r="E47" i="11"/>
  <c r="G47" i="11"/>
  <c r="H47" i="11"/>
  <c r="I47" i="11"/>
  <c r="D49" i="11"/>
  <c r="G8" i="12" s="1"/>
  <c r="E49" i="11"/>
  <c r="G49" i="11"/>
  <c r="H49" i="11"/>
  <c r="I49" i="11"/>
  <c r="D51" i="11"/>
  <c r="H8" i="12" s="1"/>
  <c r="E51" i="11"/>
  <c r="G51" i="11"/>
  <c r="H51" i="11"/>
  <c r="I51" i="11"/>
  <c r="D53" i="11"/>
  <c r="I8" i="12" s="1"/>
  <c r="E53" i="11"/>
  <c r="G53" i="11"/>
  <c r="H53" i="11"/>
  <c r="I53" i="11"/>
  <c r="D55" i="11"/>
  <c r="J8" i="12" s="1"/>
  <c r="E55" i="11"/>
  <c r="G55" i="11"/>
  <c r="H55" i="11"/>
  <c r="I55" i="11"/>
  <c r="D57" i="11"/>
  <c r="K8" i="12" s="1"/>
  <c r="E57" i="11"/>
  <c r="G57" i="11"/>
  <c r="H57" i="11"/>
  <c r="I57" i="11"/>
  <c r="E3" i="12"/>
  <c r="B3" i="12"/>
  <c r="B6" i="11"/>
  <c r="I20" i="11"/>
  <c r="I22" i="11"/>
  <c r="I24" i="11"/>
  <c r="I26" i="11"/>
  <c r="I28" i="11"/>
  <c r="I18" i="11"/>
  <c r="H20" i="11"/>
  <c r="H22" i="11"/>
  <c r="H24" i="11"/>
  <c r="H26" i="11"/>
  <c r="H28" i="11"/>
  <c r="H18" i="11"/>
  <c r="G18" i="11"/>
  <c r="G20" i="11"/>
  <c r="G22" i="11"/>
  <c r="G24" i="11"/>
  <c r="G26" i="11"/>
  <c r="G28" i="11"/>
  <c r="E18" i="11"/>
  <c r="E20" i="11"/>
  <c r="E22" i="11"/>
  <c r="E24" i="11"/>
  <c r="E26" i="11"/>
  <c r="E28" i="11"/>
  <c r="D22" i="11"/>
  <c r="H7" i="12" s="1"/>
  <c r="D24" i="11"/>
  <c r="I7" i="12" s="1"/>
  <c r="D26" i="11"/>
  <c r="J7" i="12" s="1"/>
  <c r="D28" i="11"/>
  <c r="K7" i="12" s="1"/>
  <c r="D20" i="11"/>
  <c r="G7" i="12" s="1"/>
  <c r="D18" i="11"/>
  <c r="F7" i="12" s="1"/>
  <c r="E12" i="11"/>
  <c r="E7" i="12" s="1"/>
  <c r="F17" i="18"/>
  <c r="G17" i="18" s="1"/>
  <c r="N2" i="4"/>
  <c r="L150" i="4"/>
  <c r="N150" i="4"/>
  <c r="L151" i="4"/>
  <c r="N151" i="4"/>
  <c r="N157" i="4"/>
  <c r="L143" i="4"/>
  <c r="N143" i="4"/>
  <c r="L144" i="4"/>
  <c r="N144" i="4"/>
  <c r="L145" i="4"/>
  <c r="N145" i="4"/>
  <c r="L146" i="4"/>
  <c r="N146" i="4"/>
  <c r="L147" i="4"/>
  <c r="N147" i="4"/>
  <c r="L148" i="4"/>
  <c r="N148" i="4"/>
  <c r="L149" i="4"/>
  <c r="N149" i="4"/>
  <c r="N138" i="4"/>
  <c r="L139" i="4"/>
  <c r="N139" i="4"/>
  <c r="L140" i="4"/>
  <c r="N140" i="4"/>
  <c r="L141" i="4"/>
  <c r="N141" i="4"/>
  <c r="L142" i="4"/>
  <c r="N142" i="4"/>
  <c r="L132" i="4"/>
  <c r="N132" i="4"/>
  <c r="L133" i="4"/>
  <c r="N133" i="4"/>
  <c r="L134" i="4"/>
  <c r="N134" i="4"/>
  <c r="L135" i="4"/>
  <c r="N135" i="4"/>
  <c r="L136" i="4"/>
  <c r="N136" i="4"/>
  <c r="L137" i="4"/>
  <c r="N137" i="4"/>
  <c r="L138" i="4"/>
  <c r="L122" i="4"/>
  <c r="N122" i="4"/>
  <c r="L123" i="4"/>
  <c r="N123" i="4"/>
  <c r="L124" i="4"/>
  <c r="N124" i="4"/>
  <c r="L125" i="4"/>
  <c r="N125" i="4"/>
  <c r="L126" i="4"/>
  <c r="N126" i="4"/>
  <c r="L127" i="4"/>
  <c r="N127" i="4"/>
  <c r="L128" i="4"/>
  <c r="N128" i="4"/>
  <c r="L129" i="4"/>
  <c r="N129" i="4"/>
  <c r="L130" i="4"/>
  <c r="N130" i="4"/>
  <c r="L131" i="4"/>
  <c r="N131" i="4"/>
  <c r="L110" i="4"/>
  <c r="N110" i="4"/>
  <c r="L111" i="4"/>
  <c r="N111" i="4"/>
  <c r="L112" i="4"/>
  <c r="N112" i="4"/>
  <c r="L113" i="4"/>
  <c r="N113" i="4"/>
  <c r="L114" i="4"/>
  <c r="N114" i="4"/>
  <c r="L115" i="4"/>
  <c r="N115" i="4"/>
  <c r="L116" i="4"/>
  <c r="N116" i="4"/>
  <c r="L117" i="4"/>
  <c r="N117" i="4"/>
  <c r="L118" i="4"/>
  <c r="N118" i="4"/>
  <c r="L119" i="4"/>
  <c r="N119" i="4"/>
  <c r="L120" i="4"/>
  <c r="N120" i="4"/>
  <c r="L121" i="4"/>
  <c r="N121" i="4"/>
  <c r="N105" i="4"/>
  <c r="N102" i="4"/>
  <c r="L103" i="4"/>
  <c r="N103" i="4"/>
  <c r="L104" i="4"/>
  <c r="N104" i="4"/>
  <c r="L105" i="4"/>
  <c r="L106" i="4"/>
  <c r="N106" i="4"/>
  <c r="L107" i="4"/>
  <c r="N107" i="4"/>
  <c r="L108" i="4"/>
  <c r="N108" i="4"/>
  <c r="L109" i="4"/>
  <c r="N109" i="4"/>
  <c r="L96" i="4"/>
  <c r="N96" i="4"/>
  <c r="L97" i="4"/>
  <c r="N97" i="4"/>
  <c r="L98" i="4"/>
  <c r="N98" i="4"/>
  <c r="L99" i="4"/>
  <c r="N99" i="4"/>
  <c r="L100" i="4"/>
  <c r="N100" i="4"/>
  <c r="L101" i="4"/>
  <c r="N101" i="4"/>
  <c r="L102" i="4"/>
  <c r="L91" i="4"/>
  <c r="N91" i="4"/>
  <c r="L92" i="4"/>
  <c r="N92" i="4"/>
  <c r="L93" i="4"/>
  <c r="N93" i="4"/>
  <c r="L94" i="4"/>
  <c r="N94" i="4"/>
  <c r="L95" i="4"/>
  <c r="N95" i="4"/>
  <c r="L85" i="4"/>
  <c r="N85" i="4"/>
  <c r="L86" i="4"/>
  <c r="N86" i="4"/>
  <c r="L87" i="4"/>
  <c r="N87" i="4"/>
  <c r="L88" i="4"/>
  <c r="N88" i="4"/>
  <c r="L89" i="4"/>
  <c r="N89" i="4"/>
  <c r="L90" i="4"/>
  <c r="N90" i="4"/>
  <c r="N84" i="4"/>
  <c r="L75" i="4"/>
  <c r="N75" i="4"/>
  <c r="L76" i="4"/>
  <c r="N76" i="4"/>
  <c r="L77" i="4"/>
  <c r="N77" i="4"/>
  <c r="L78" i="4"/>
  <c r="N78" i="4"/>
  <c r="L79" i="4"/>
  <c r="N79" i="4"/>
  <c r="L80" i="4"/>
  <c r="N80" i="4"/>
  <c r="L81" i="4"/>
  <c r="N81" i="4"/>
  <c r="L82" i="4"/>
  <c r="N82" i="4"/>
  <c r="L83" i="4"/>
  <c r="N83" i="4"/>
  <c r="L84" i="4"/>
  <c r="L66" i="4"/>
  <c r="N66" i="4"/>
  <c r="L67" i="4"/>
  <c r="N67" i="4"/>
  <c r="L68" i="4"/>
  <c r="N68" i="4"/>
  <c r="L69" i="4"/>
  <c r="N69" i="4"/>
  <c r="L70" i="4"/>
  <c r="N70" i="4"/>
  <c r="L71" i="4"/>
  <c r="N71" i="4"/>
  <c r="L72" i="4"/>
  <c r="N72" i="4"/>
  <c r="L73" i="4"/>
  <c r="N73" i="4"/>
  <c r="L74" i="4"/>
  <c r="N74" i="4"/>
  <c r="N64" i="4"/>
  <c r="L65" i="4"/>
  <c r="N65" i="4"/>
  <c r="L58" i="4"/>
  <c r="N58" i="4"/>
  <c r="L59" i="4"/>
  <c r="N59" i="4"/>
  <c r="L60" i="4"/>
  <c r="N60" i="4"/>
  <c r="L61" i="4"/>
  <c r="N61" i="4"/>
  <c r="L62" i="4"/>
  <c r="N62" i="4"/>
  <c r="L63" i="4"/>
  <c r="N63" i="4"/>
  <c r="L64" i="4"/>
  <c r="N49" i="4"/>
  <c r="L50" i="4"/>
  <c r="N50" i="4"/>
  <c r="L51" i="4"/>
  <c r="N51" i="4"/>
  <c r="L52" i="4"/>
  <c r="N52" i="4"/>
  <c r="L53" i="4"/>
  <c r="N53" i="4"/>
  <c r="L54" i="4"/>
  <c r="N54" i="4"/>
  <c r="L55" i="4"/>
  <c r="N55" i="4"/>
  <c r="L56" i="4"/>
  <c r="N56" i="4"/>
  <c r="L57" i="4"/>
  <c r="N57" i="4"/>
  <c r="L2" i="4"/>
  <c r="L39" i="4"/>
  <c r="N39" i="4"/>
  <c r="L40" i="4"/>
  <c r="N40" i="4"/>
  <c r="L41" i="4"/>
  <c r="N41" i="4"/>
  <c r="L42" i="4"/>
  <c r="N42" i="4"/>
  <c r="L43" i="4"/>
  <c r="N43" i="4"/>
  <c r="L44" i="4"/>
  <c r="N44" i="4"/>
  <c r="L45" i="4"/>
  <c r="N45" i="4"/>
  <c r="L46" i="4"/>
  <c r="N46" i="4"/>
  <c r="L47" i="4"/>
  <c r="N47" i="4"/>
  <c r="L48" i="4"/>
  <c r="N48" i="4"/>
  <c r="L49" i="4"/>
  <c r="N29" i="4"/>
  <c r="L30" i="4"/>
  <c r="N30" i="4"/>
  <c r="L31" i="4"/>
  <c r="N31" i="4"/>
  <c r="L32" i="4"/>
  <c r="N32" i="4"/>
  <c r="L33" i="4"/>
  <c r="N33" i="4"/>
  <c r="L34" i="4"/>
  <c r="N34" i="4"/>
  <c r="L35" i="4"/>
  <c r="N35" i="4"/>
  <c r="L36" i="4"/>
  <c r="N36" i="4"/>
  <c r="L37" i="4"/>
  <c r="N37" i="4"/>
  <c r="L38" i="4"/>
  <c r="N38" i="4"/>
  <c r="J150" i="4"/>
  <c r="J151" i="4"/>
  <c r="J147" i="4"/>
  <c r="J148" i="4"/>
  <c r="J149" i="4"/>
  <c r="J145" i="4"/>
  <c r="J146" i="4"/>
  <c r="J142" i="4"/>
  <c r="J143" i="4"/>
  <c r="J144" i="4"/>
  <c r="J138" i="4"/>
  <c r="J139" i="4"/>
  <c r="J140" i="4"/>
  <c r="J141" i="4"/>
  <c r="J131" i="4"/>
  <c r="J132" i="4"/>
  <c r="J133" i="4"/>
  <c r="J134" i="4"/>
  <c r="J135" i="4"/>
  <c r="J136" i="4"/>
  <c r="J137" i="4"/>
  <c r="J121" i="4"/>
  <c r="J122" i="4"/>
  <c r="J123" i="4"/>
  <c r="J124" i="4"/>
  <c r="J125" i="4"/>
  <c r="J126" i="4"/>
  <c r="J127" i="4"/>
  <c r="J128" i="4"/>
  <c r="J129" i="4"/>
  <c r="J130" i="4"/>
  <c r="J110" i="4"/>
  <c r="J111" i="4"/>
  <c r="J112" i="4"/>
  <c r="J113" i="4"/>
  <c r="J114" i="4"/>
  <c r="J115" i="4"/>
  <c r="J116" i="4"/>
  <c r="J117" i="4"/>
  <c r="J118" i="4"/>
  <c r="J119" i="4"/>
  <c r="J120" i="4"/>
  <c r="J92" i="4"/>
  <c r="J93" i="4"/>
  <c r="J94" i="4"/>
  <c r="J95" i="4"/>
  <c r="J96" i="4"/>
  <c r="J97" i="4"/>
  <c r="J98" i="4"/>
  <c r="J99" i="4"/>
  <c r="J100" i="4"/>
  <c r="J101" i="4"/>
  <c r="J102" i="4"/>
  <c r="J103" i="4"/>
  <c r="J104" i="4"/>
  <c r="J105" i="4"/>
  <c r="J106" i="4"/>
  <c r="J107" i="4"/>
  <c r="J108" i="4"/>
  <c r="J109" i="4"/>
  <c r="J83" i="4"/>
  <c r="J84" i="4"/>
  <c r="J85" i="4"/>
  <c r="J86" i="4"/>
  <c r="J87" i="4"/>
  <c r="J88" i="4"/>
  <c r="J89" i="4"/>
  <c r="J90" i="4"/>
  <c r="J91" i="4"/>
  <c r="J74" i="4"/>
  <c r="J75" i="4"/>
  <c r="J76" i="4"/>
  <c r="J77" i="4"/>
  <c r="J78" i="4"/>
  <c r="J79" i="4"/>
  <c r="J80" i="4"/>
  <c r="J81" i="4"/>
  <c r="J82" i="4"/>
  <c r="J70" i="4"/>
  <c r="J71" i="4"/>
  <c r="J72" i="4"/>
  <c r="J73" i="4"/>
  <c r="J64" i="4"/>
  <c r="J65" i="4"/>
  <c r="J66" i="4"/>
  <c r="J67" i="4"/>
  <c r="J68" i="4"/>
  <c r="J69" i="4"/>
  <c r="J57" i="4"/>
  <c r="J58" i="4"/>
  <c r="J59" i="4"/>
  <c r="J60" i="4"/>
  <c r="J61" i="4"/>
  <c r="J62" i="4"/>
  <c r="J63" i="4"/>
  <c r="J50" i="4"/>
  <c r="J51" i="4"/>
  <c r="J52" i="4"/>
  <c r="J53" i="4"/>
  <c r="J54" i="4"/>
  <c r="J55" i="4"/>
  <c r="J56" i="4"/>
  <c r="J45" i="4"/>
  <c r="J46" i="4"/>
  <c r="J47" i="4"/>
  <c r="J48" i="4"/>
  <c r="J49" i="4"/>
  <c r="J42" i="4"/>
  <c r="J43" i="4"/>
  <c r="J44" i="4"/>
  <c r="J12" i="4"/>
  <c r="L12" i="4"/>
  <c r="N12" i="4"/>
  <c r="J13" i="4"/>
  <c r="L13" i="4"/>
  <c r="N13" i="4"/>
  <c r="J14" i="4"/>
  <c r="L14" i="4"/>
  <c r="N14" i="4"/>
  <c r="J15" i="4"/>
  <c r="L15" i="4"/>
  <c r="N15" i="4"/>
  <c r="J16" i="4"/>
  <c r="L16" i="4"/>
  <c r="N16" i="4"/>
  <c r="J17" i="4"/>
  <c r="L17" i="4"/>
  <c r="N17" i="4"/>
  <c r="J18" i="4"/>
  <c r="L18" i="4"/>
  <c r="N18" i="4"/>
  <c r="J19" i="4"/>
  <c r="L19" i="4"/>
  <c r="N19" i="4"/>
  <c r="J20" i="4"/>
  <c r="L20" i="4"/>
  <c r="N20" i="4"/>
  <c r="J21" i="4"/>
  <c r="L21" i="4"/>
  <c r="N21" i="4"/>
  <c r="J22" i="4"/>
  <c r="L22" i="4"/>
  <c r="N22" i="4"/>
  <c r="J23" i="4"/>
  <c r="L23" i="4"/>
  <c r="N23" i="4"/>
  <c r="J24" i="4"/>
  <c r="L24" i="4"/>
  <c r="N24" i="4"/>
  <c r="J25" i="4"/>
  <c r="L25" i="4"/>
  <c r="N25" i="4"/>
  <c r="J26" i="4"/>
  <c r="L26" i="4"/>
  <c r="N26" i="4"/>
  <c r="J27" i="4"/>
  <c r="L27" i="4"/>
  <c r="N27" i="4"/>
  <c r="J28" i="4"/>
  <c r="L28" i="4"/>
  <c r="N28" i="4"/>
  <c r="J29" i="4"/>
  <c r="L29" i="4"/>
  <c r="J30" i="4"/>
  <c r="J31" i="4"/>
  <c r="J32" i="4"/>
  <c r="J33" i="4"/>
  <c r="J34" i="4"/>
  <c r="J35" i="4"/>
  <c r="J36" i="4"/>
  <c r="J37" i="4"/>
  <c r="J38" i="4"/>
  <c r="J39" i="4"/>
  <c r="J40" i="4"/>
  <c r="J41" i="4"/>
  <c r="D29" i="24"/>
  <c r="E44" i="2"/>
  <c r="F44" i="2"/>
  <c r="H44" i="2"/>
  <c r="B12" i="4" s="1"/>
  <c r="L44" i="2"/>
  <c r="N44" i="2" s="1"/>
  <c r="F45" i="2"/>
  <c r="L45" i="2"/>
  <c r="N45" i="2" s="1"/>
  <c r="M12" i="4" s="1"/>
  <c r="L46" i="2"/>
  <c r="N46" i="2" s="1"/>
  <c r="O12" i="4" s="1"/>
  <c r="D47" i="2"/>
  <c r="E47" i="2"/>
  <c r="F47" i="2"/>
  <c r="H47" i="2"/>
  <c r="B13" i="4" s="1"/>
  <c r="L47" i="2"/>
  <c r="N47" i="2" s="1"/>
  <c r="F48" i="2"/>
  <c r="I50" i="22" s="1"/>
  <c r="L48" i="2"/>
  <c r="N48" i="2" s="1"/>
  <c r="M13" i="4" s="1"/>
  <c r="L49" i="2"/>
  <c r="N49" i="2" s="1"/>
  <c r="O13" i="4" s="1"/>
  <c r="D50" i="2"/>
  <c r="Y50" i="2" s="1"/>
  <c r="E50" i="2"/>
  <c r="F50" i="2"/>
  <c r="AA50" i="2" s="1"/>
  <c r="H50" i="2"/>
  <c r="L50" i="2"/>
  <c r="N50" i="2" s="1"/>
  <c r="F51" i="2"/>
  <c r="L51" i="2"/>
  <c r="N51" i="2" s="1"/>
  <c r="M14" i="4" s="1"/>
  <c r="L52" i="2"/>
  <c r="N52" i="2" s="1"/>
  <c r="O14" i="4" s="1"/>
  <c r="D53" i="2"/>
  <c r="E53" i="2"/>
  <c r="F53" i="2"/>
  <c r="H53" i="2"/>
  <c r="L53" i="2"/>
  <c r="N53" i="2" s="1"/>
  <c r="F54" i="2"/>
  <c r="I54" i="22" s="1"/>
  <c r="L54" i="2"/>
  <c r="N54" i="2" s="1"/>
  <c r="M15" i="4" s="1"/>
  <c r="L55" i="2"/>
  <c r="N55" i="2" s="1"/>
  <c r="O15" i="4" s="1"/>
  <c r="D56" i="2"/>
  <c r="D37" i="24" s="1"/>
  <c r="E56" i="2"/>
  <c r="F56" i="2"/>
  <c r="H36" i="24" s="1"/>
  <c r="H56" i="2"/>
  <c r="L56" i="2"/>
  <c r="N56" i="2" s="1"/>
  <c r="K16" i="4" s="1"/>
  <c r="F57" i="2"/>
  <c r="I36" i="24" s="1"/>
  <c r="L57" i="2"/>
  <c r="N57" i="2" s="1"/>
  <c r="M16" i="4" s="1"/>
  <c r="L58" i="2"/>
  <c r="N58" i="2" s="1"/>
  <c r="O16" i="4" s="1"/>
  <c r="D59" i="2"/>
  <c r="D39" i="24" s="1"/>
  <c r="E59" i="2"/>
  <c r="F59" i="2"/>
  <c r="H38" i="24" s="1"/>
  <c r="H59" i="2"/>
  <c r="L59" i="2"/>
  <c r="N59" i="2" s="1"/>
  <c r="K17" i="4" s="1"/>
  <c r="F60" i="2"/>
  <c r="L60" i="2"/>
  <c r="N60" i="2" s="1"/>
  <c r="M17" i="4" s="1"/>
  <c r="L61" i="2"/>
  <c r="N61" i="2" s="1"/>
  <c r="O17" i="4" s="1"/>
  <c r="D62" i="2"/>
  <c r="E62" i="2"/>
  <c r="D40" i="24" s="1"/>
  <c r="F62" i="2"/>
  <c r="H40" i="24" s="1"/>
  <c r="H62" i="2"/>
  <c r="B18" i="4" s="1"/>
  <c r="L62" i="2"/>
  <c r="N62" i="2" s="1"/>
  <c r="K18" i="4" s="1"/>
  <c r="F63" i="2"/>
  <c r="L63" i="2"/>
  <c r="N63" i="2" s="1"/>
  <c r="M18" i="4" s="1"/>
  <c r="L64" i="2"/>
  <c r="N64" i="2" s="1"/>
  <c r="O18" i="4" s="1"/>
  <c r="D65" i="2"/>
  <c r="D43" i="24" s="1"/>
  <c r="E65" i="2"/>
  <c r="D42" i="24" s="1"/>
  <c r="F65" i="2"/>
  <c r="H42" i="24" s="1"/>
  <c r="H65" i="2"/>
  <c r="L65" i="2"/>
  <c r="N65" i="2" s="1"/>
  <c r="K19" i="4" s="1"/>
  <c r="F66" i="2"/>
  <c r="L66" i="2"/>
  <c r="N66" i="2" s="1"/>
  <c r="M19" i="4" s="1"/>
  <c r="L67" i="2"/>
  <c r="N67" i="2" s="1"/>
  <c r="O19" i="4" s="1"/>
  <c r="D68" i="2"/>
  <c r="D45" i="24" s="1"/>
  <c r="E68" i="2"/>
  <c r="D44" i="24" s="1"/>
  <c r="F68" i="2"/>
  <c r="H44" i="24" s="1"/>
  <c r="H68" i="2"/>
  <c r="L68" i="2"/>
  <c r="N68" i="2" s="1"/>
  <c r="K20" i="4" s="1"/>
  <c r="F69" i="2"/>
  <c r="I44" i="24" s="1"/>
  <c r="L69" i="2"/>
  <c r="N69" i="2" s="1"/>
  <c r="M20" i="4" s="1"/>
  <c r="L70" i="2"/>
  <c r="N70" i="2" s="1"/>
  <c r="O20" i="4" s="1"/>
  <c r="D71" i="2"/>
  <c r="D47" i="24" s="1"/>
  <c r="E71" i="2"/>
  <c r="D46" i="24" s="1"/>
  <c r="F71" i="2"/>
  <c r="H46" i="24" s="1"/>
  <c r="H71" i="2"/>
  <c r="L71" i="2"/>
  <c r="N71" i="2" s="1"/>
  <c r="K21" i="4" s="1"/>
  <c r="F72" i="2"/>
  <c r="I46" i="24" s="1"/>
  <c r="L72" i="2"/>
  <c r="N72" i="2" s="1"/>
  <c r="M21" i="4" s="1"/>
  <c r="L73" i="2"/>
  <c r="N73" i="2" s="1"/>
  <c r="O21" i="4" s="1"/>
  <c r="D74" i="2"/>
  <c r="E74" i="2"/>
  <c r="D22" i="4" s="1"/>
  <c r="F74" i="2"/>
  <c r="H74" i="2"/>
  <c r="L74" i="2"/>
  <c r="N74" i="2" s="1"/>
  <c r="K22" i="4" s="1"/>
  <c r="F75" i="2"/>
  <c r="G74" i="2" s="1"/>
  <c r="H22" i="4" s="1"/>
  <c r="L75" i="2"/>
  <c r="N75" i="2" s="1"/>
  <c r="M22" i="4" s="1"/>
  <c r="L76" i="2"/>
  <c r="N76" i="2" s="1"/>
  <c r="O22" i="4" s="1"/>
  <c r="I10"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9" i="4"/>
  <c r="I8" i="4"/>
  <c r="I7" i="4"/>
  <c r="I6" i="4"/>
  <c r="I5" i="4"/>
  <c r="I4" i="4"/>
  <c r="I3" i="4"/>
  <c r="I2" i="4"/>
  <c r="F131" i="4"/>
  <c r="F132" i="4"/>
  <c r="F133" i="4"/>
  <c r="F134" i="4"/>
  <c r="F135" i="4"/>
  <c r="F136" i="4"/>
  <c r="F137" i="4"/>
  <c r="F138" i="4"/>
  <c r="F139" i="4"/>
  <c r="F140" i="4"/>
  <c r="F141" i="4"/>
  <c r="F142" i="4"/>
  <c r="F143" i="4"/>
  <c r="F144" i="4"/>
  <c r="F145" i="4"/>
  <c r="F146" i="4"/>
  <c r="F147" i="4"/>
  <c r="F148" i="4"/>
  <c r="F149" i="4"/>
  <c r="F150" i="4"/>
  <c r="F151"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L8" i="4"/>
  <c r="N8" i="4"/>
  <c r="J9" i="4"/>
  <c r="L9" i="4"/>
  <c r="N9" i="4"/>
  <c r="J10" i="4"/>
  <c r="L10" i="4"/>
  <c r="N10" i="4"/>
  <c r="J11" i="4"/>
  <c r="L11" i="4"/>
  <c r="N11" i="4"/>
  <c r="L4" i="4"/>
  <c r="N4" i="4"/>
  <c r="J5" i="4"/>
  <c r="L5" i="4"/>
  <c r="N5" i="4"/>
  <c r="J6" i="4"/>
  <c r="L6" i="4"/>
  <c r="N6" i="4"/>
  <c r="J7" i="4"/>
  <c r="L7" i="4"/>
  <c r="N7" i="4"/>
  <c r="J8" i="4"/>
  <c r="J3" i="4"/>
  <c r="L3" i="4"/>
  <c r="N3" i="4"/>
  <c r="J4"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H17" i="2"/>
  <c r="B3" i="4" s="1"/>
  <c r="H20" i="2"/>
  <c r="B4" i="4" s="1"/>
  <c r="H23" i="2"/>
  <c r="B5" i="4" s="1"/>
  <c r="H26" i="2"/>
  <c r="B6" i="4" s="1"/>
  <c r="H29" i="2"/>
  <c r="B7" i="4" s="1"/>
  <c r="H32" i="2"/>
  <c r="B8" i="4" s="1"/>
  <c r="H35" i="2"/>
  <c r="B9" i="4" s="1"/>
  <c r="H38" i="2"/>
  <c r="B10" i="4" s="1"/>
  <c r="H41" i="2"/>
  <c r="B11" i="4" s="1"/>
  <c r="H77" i="2"/>
  <c r="H80" i="2"/>
  <c r="B24" i="4" s="1"/>
  <c r="H83" i="2"/>
  <c r="B25" i="4" s="1"/>
  <c r="H86" i="2"/>
  <c r="B26" i="4" s="1"/>
  <c r="H89" i="2"/>
  <c r="H92" i="2"/>
  <c r="B28" i="4" s="1"/>
  <c r="H95" i="2"/>
  <c r="B29" i="4" s="1"/>
  <c r="H98" i="2"/>
  <c r="B30" i="4" s="1"/>
  <c r="H101" i="2"/>
  <c r="H104" i="2"/>
  <c r="B32" i="4" s="1"/>
  <c r="H107" i="2"/>
  <c r="B33" i="4" s="1"/>
  <c r="H110" i="2"/>
  <c r="B34" i="4" s="1"/>
  <c r="H113" i="2"/>
  <c r="H116" i="2"/>
  <c r="B36" i="4" s="1"/>
  <c r="H119" i="2"/>
  <c r="H122" i="2"/>
  <c r="B38" i="4" s="1"/>
  <c r="H125" i="2"/>
  <c r="H128" i="2"/>
  <c r="B40" i="4" s="1"/>
  <c r="H131" i="2"/>
  <c r="B41" i="4" s="1"/>
  <c r="H134" i="2"/>
  <c r="B42" i="4" s="1"/>
  <c r="H137" i="2"/>
  <c r="H140" i="2"/>
  <c r="B44" i="4" s="1"/>
  <c r="H143" i="2"/>
  <c r="B45" i="4" s="1"/>
  <c r="H146" i="2"/>
  <c r="B46" i="4" s="1"/>
  <c r="H149" i="2"/>
  <c r="H152" i="2"/>
  <c r="H155" i="2"/>
  <c r="B49" i="4" s="1"/>
  <c r="H158" i="2"/>
  <c r="B50" i="4" s="1"/>
  <c r="H161" i="2"/>
  <c r="H164" i="2"/>
  <c r="B52" i="4" s="1"/>
  <c r="H167" i="2"/>
  <c r="B53" i="4" s="1"/>
  <c r="H170" i="2"/>
  <c r="H173" i="2"/>
  <c r="H176" i="2"/>
  <c r="H179" i="2"/>
  <c r="B57" i="4" s="1"/>
  <c r="H182" i="2"/>
  <c r="B58" i="4" s="1"/>
  <c r="H185" i="2"/>
  <c r="H188" i="2"/>
  <c r="H191" i="2"/>
  <c r="H194" i="2"/>
  <c r="B62" i="4" s="1"/>
  <c r="H197" i="2"/>
  <c r="H200" i="2"/>
  <c r="B64" i="4" s="1"/>
  <c r="H203" i="2"/>
  <c r="B65" i="4" s="1"/>
  <c r="H206" i="2"/>
  <c r="B66" i="4" s="1"/>
  <c r="H209" i="2"/>
  <c r="H212" i="2"/>
  <c r="B68" i="4" s="1"/>
  <c r="H215" i="2"/>
  <c r="B69" i="4" s="1"/>
  <c r="H218" i="2"/>
  <c r="B70" i="4" s="1"/>
  <c r="H221" i="2"/>
  <c r="H224" i="2"/>
  <c r="B72" i="4" s="1"/>
  <c r="H227" i="2"/>
  <c r="B73" i="4" s="1"/>
  <c r="H230" i="2"/>
  <c r="H233" i="2"/>
  <c r="H236" i="2"/>
  <c r="B76" i="4" s="1"/>
  <c r="H239" i="2"/>
  <c r="H242" i="2"/>
  <c r="B78" i="4" s="1"/>
  <c r="H245" i="2"/>
  <c r="H248" i="2"/>
  <c r="B80" i="4" s="1"/>
  <c r="H251" i="2"/>
  <c r="B81" i="4" s="1"/>
  <c r="H254" i="2"/>
  <c r="B82" i="4" s="1"/>
  <c r="H257" i="2"/>
  <c r="H260" i="2"/>
  <c r="B84" i="4" s="1"/>
  <c r="H263" i="2"/>
  <c r="B85" i="4" s="1"/>
  <c r="H266" i="2"/>
  <c r="H269" i="2"/>
  <c r="H272" i="2"/>
  <c r="B88" i="4" s="1"/>
  <c r="H275" i="2"/>
  <c r="B89" i="4" s="1"/>
  <c r="H278" i="2"/>
  <c r="B90" i="4" s="1"/>
  <c r="H281" i="2"/>
  <c r="H284" i="2"/>
  <c r="B92" i="4" s="1"/>
  <c r="H287" i="2"/>
  <c r="B93" i="4" s="1"/>
  <c r="H290" i="2"/>
  <c r="B94" i="4" s="1"/>
  <c r="H293" i="2"/>
  <c r="H296" i="2"/>
  <c r="B96" i="4" s="1"/>
  <c r="H299" i="2"/>
  <c r="B97" i="4" s="1"/>
  <c r="H302" i="2"/>
  <c r="B98" i="4" s="1"/>
  <c r="H305" i="2"/>
  <c r="B99" i="4" s="1"/>
  <c r="H308" i="2"/>
  <c r="B100" i="4" s="1"/>
  <c r="H311" i="2"/>
  <c r="B101" i="4" s="1"/>
  <c r="H314" i="2"/>
  <c r="B102" i="4" s="1"/>
  <c r="H317" i="2"/>
  <c r="B103" i="4" s="1"/>
  <c r="H320" i="2"/>
  <c r="B104" i="4" s="1"/>
  <c r="H323" i="2"/>
  <c r="B105" i="4" s="1"/>
  <c r="H326" i="2"/>
  <c r="B106" i="4" s="1"/>
  <c r="H329" i="2"/>
  <c r="B107" i="4" s="1"/>
  <c r="H332" i="2"/>
  <c r="B108" i="4" s="1"/>
  <c r="H335" i="2"/>
  <c r="B109" i="4" s="1"/>
  <c r="H338" i="2"/>
  <c r="B110" i="4" s="1"/>
  <c r="H341" i="2"/>
  <c r="B111" i="4" s="1"/>
  <c r="H344" i="2"/>
  <c r="B112" i="4" s="1"/>
  <c r="H347" i="2"/>
  <c r="B113" i="4" s="1"/>
  <c r="H350" i="2"/>
  <c r="B114" i="4" s="1"/>
  <c r="H353" i="2"/>
  <c r="B115" i="4" s="1"/>
  <c r="H356" i="2"/>
  <c r="B116" i="4" s="1"/>
  <c r="H359" i="2"/>
  <c r="B117" i="4" s="1"/>
  <c r="H362" i="2"/>
  <c r="B118" i="4" s="1"/>
  <c r="H365" i="2"/>
  <c r="B119" i="4" s="1"/>
  <c r="H368" i="2"/>
  <c r="B120" i="4" s="1"/>
  <c r="H371" i="2"/>
  <c r="B121" i="4" s="1"/>
  <c r="H374" i="2"/>
  <c r="B122" i="4" s="1"/>
  <c r="H377" i="2"/>
  <c r="B123" i="4" s="1"/>
  <c r="H380" i="2"/>
  <c r="B124" i="4" s="1"/>
  <c r="H383" i="2"/>
  <c r="B125" i="4" s="1"/>
  <c r="H386" i="2"/>
  <c r="B126" i="4" s="1"/>
  <c r="H389" i="2"/>
  <c r="B127" i="4" s="1"/>
  <c r="H392" i="2"/>
  <c r="B128" i="4" s="1"/>
  <c r="H395" i="2"/>
  <c r="B129" i="4" s="1"/>
  <c r="H398" i="2"/>
  <c r="B130" i="4" s="1"/>
  <c r="H401" i="2"/>
  <c r="B131" i="4" s="1"/>
  <c r="H404" i="2"/>
  <c r="B132" i="4" s="1"/>
  <c r="H407" i="2"/>
  <c r="B133" i="4" s="1"/>
  <c r="H410" i="2"/>
  <c r="B134" i="4" s="1"/>
  <c r="H413" i="2"/>
  <c r="B135" i="4" s="1"/>
  <c r="H416" i="2"/>
  <c r="B136" i="4" s="1"/>
  <c r="H419" i="2"/>
  <c r="B137" i="4" s="1"/>
  <c r="H422" i="2"/>
  <c r="B138" i="4" s="1"/>
  <c r="H425" i="2"/>
  <c r="B139" i="4" s="1"/>
  <c r="H428" i="2"/>
  <c r="B140" i="4" s="1"/>
  <c r="H431" i="2"/>
  <c r="B141" i="4" s="1"/>
  <c r="H434" i="2"/>
  <c r="B142" i="4" s="1"/>
  <c r="H437" i="2"/>
  <c r="B143" i="4" s="1"/>
  <c r="H440" i="2"/>
  <c r="B144" i="4" s="1"/>
  <c r="H443" i="2"/>
  <c r="B145" i="4" s="1"/>
  <c r="H446" i="2"/>
  <c r="B146" i="4" s="1"/>
  <c r="H449" i="2"/>
  <c r="B147" i="4" s="1"/>
  <c r="H452" i="2"/>
  <c r="B148" i="4" s="1"/>
  <c r="H455" i="2"/>
  <c r="B149" i="4" s="1"/>
  <c r="H458" i="2"/>
  <c r="B150" i="4" s="1"/>
  <c r="H461" i="2"/>
  <c r="B151" i="4" s="1"/>
  <c r="H14" i="2"/>
  <c r="B2" i="4" s="1"/>
  <c r="L43" i="2"/>
  <c r="N43" i="2" s="1"/>
  <c r="L42" i="2"/>
  <c r="N42" i="2" s="1"/>
  <c r="F42" i="2"/>
  <c r="L41" i="2"/>
  <c r="N41" i="2" s="1"/>
  <c r="F41" i="2"/>
  <c r="H46" i="22" s="1"/>
  <c r="E41" i="2"/>
  <c r="D41" i="2"/>
  <c r="L40" i="2"/>
  <c r="N40" i="2" s="1"/>
  <c r="L39" i="2"/>
  <c r="N39" i="2" s="1"/>
  <c r="F39" i="2"/>
  <c r="I44" i="22" s="1"/>
  <c r="L38" i="2"/>
  <c r="N38" i="2" s="1"/>
  <c r="F38" i="2"/>
  <c r="E38" i="2"/>
  <c r="Z38" i="2" s="1"/>
  <c r="L37" i="2"/>
  <c r="N37" i="2" s="1"/>
  <c r="L36" i="2"/>
  <c r="N36" i="2" s="1"/>
  <c r="F36" i="2"/>
  <c r="G35" i="2" s="1"/>
  <c r="L35" i="2"/>
  <c r="N35" i="2" s="1"/>
  <c r="F35" i="2"/>
  <c r="E35" i="2"/>
  <c r="Z35" i="2" s="1"/>
  <c r="D35" i="2"/>
  <c r="AI35" i="2" s="1"/>
  <c r="L34" i="2"/>
  <c r="N34" i="2" s="1"/>
  <c r="L33" i="2"/>
  <c r="N33" i="2" s="1"/>
  <c r="F33" i="2"/>
  <c r="L32" i="2"/>
  <c r="N32" i="2" s="1"/>
  <c r="F32" i="2"/>
  <c r="E32" i="2"/>
  <c r="D32" i="2"/>
  <c r="AI32" i="2" s="1"/>
  <c r="L31" i="2"/>
  <c r="N31" i="2" s="1"/>
  <c r="L30" i="2"/>
  <c r="N30" i="2" s="1"/>
  <c r="F30" i="2"/>
  <c r="G29" i="2" s="1"/>
  <c r="L29" i="2"/>
  <c r="N29" i="2" s="1"/>
  <c r="F29" i="2"/>
  <c r="AA29" i="2" s="1"/>
  <c r="E29" i="2"/>
  <c r="Z29" i="2" s="1"/>
  <c r="D29" i="2"/>
  <c r="AI29" i="2" s="1"/>
  <c r="L28" i="2"/>
  <c r="N28" i="2" s="1"/>
  <c r="L27" i="2"/>
  <c r="N27" i="2" s="1"/>
  <c r="F27" i="2"/>
  <c r="L26" i="2"/>
  <c r="N26" i="2" s="1"/>
  <c r="F26" i="2"/>
  <c r="AA26" i="2" s="1"/>
  <c r="E26" i="2"/>
  <c r="D26" i="2"/>
  <c r="AI26" i="2" s="1"/>
  <c r="L25" i="2"/>
  <c r="N25" i="2" s="1"/>
  <c r="L24" i="2"/>
  <c r="N24" i="2" s="1"/>
  <c r="F24" i="2"/>
  <c r="E34" i="27" s="1"/>
  <c r="L23" i="2"/>
  <c r="N23" i="2" s="1"/>
  <c r="F23" i="2"/>
  <c r="AA23" i="2" s="1"/>
  <c r="E23" i="2"/>
  <c r="Z23" i="2" s="1"/>
  <c r="D23" i="2"/>
  <c r="AI23" i="2" s="1"/>
  <c r="L22" i="2"/>
  <c r="N22" i="2" s="1"/>
  <c r="L21" i="2"/>
  <c r="N21" i="2" s="1"/>
  <c r="F21" i="2"/>
  <c r="E24" i="27" s="1"/>
  <c r="L20" i="2"/>
  <c r="N20" i="2" s="1"/>
  <c r="F20" i="2"/>
  <c r="AA20" i="2" s="1"/>
  <c r="E20" i="2"/>
  <c r="D20" i="2"/>
  <c r="AI20" i="2" s="1"/>
  <c r="L19" i="2"/>
  <c r="N19" i="2" s="1"/>
  <c r="L18" i="2"/>
  <c r="N18" i="2" s="1"/>
  <c r="F18" i="2"/>
  <c r="E14" i="27" s="1"/>
  <c r="L17" i="2"/>
  <c r="N17" i="2" s="1"/>
  <c r="F17" i="2"/>
  <c r="E17" i="2"/>
  <c r="D5" i="2"/>
  <c r="J2" i="4"/>
  <c r="F2" i="4"/>
  <c r="D11" i="1"/>
  <c r="D3" i="12" s="1"/>
  <c r="D10" i="1"/>
  <c r="G118" i="10" s="1"/>
  <c r="L463" i="2"/>
  <c r="N463" i="2" s="1"/>
  <c r="O151" i="4" s="1"/>
  <c r="L462" i="2"/>
  <c r="N462" i="2" s="1"/>
  <c r="M151" i="4" s="1"/>
  <c r="F462" i="2"/>
  <c r="G461" i="2" s="1"/>
  <c r="H151" i="4" s="1"/>
  <c r="L461" i="2"/>
  <c r="N461" i="2" s="1"/>
  <c r="K151" i="4" s="1"/>
  <c r="F461" i="2"/>
  <c r="E461" i="2"/>
  <c r="D151" i="4" s="1"/>
  <c r="D461" i="2"/>
  <c r="L460" i="2"/>
  <c r="N460" i="2" s="1"/>
  <c r="O150" i="4" s="1"/>
  <c r="L459" i="2"/>
  <c r="N459" i="2" s="1"/>
  <c r="M150" i="4" s="1"/>
  <c r="F459" i="2"/>
  <c r="G458" i="2" s="1"/>
  <c r="H150" i="4" s="1"/>
  <c r="L458" i="2"/>
  <c r="N458" i="2" s="1"/>
  <c r="K150" i="4" s="1"/>
  <c r="F458" i="2"/>
  <c r="E458" i="2"/>
  <c r="D150" i="4" s="1"/>
  <c r="D458" i="2"/>
  <c r="L457" i="2"/>
  <c r="N457" i="2" s="1"/>
  <c r="O149" i="4" s="1"/>
  <c r="L456" i="2"/>
  <c r="N456" i="2" s="1"/>
  <c r="M149" i="4" s="1"/>
  <c r="F456" i="2"/>
  <c r="G455" i="2" s="1"/>
  <c r="H149" i="4" s="1"/>
  <c r="L455" i="2"/>
  <c r="N455" i="2" s="1"/>
  <c r="K149" i="4" s="1"/>
  <c r="F455" i="2"/>
  <c r="E455" i="2"/>
  <c r="D149" i="4" s="1"/>
  <c r="D455" i="2"/>
  <c r="L454" i="2"/>
  <c r="N454" i="2" s="1"/>
  <c r="O148" i="4" s="1"/>
  <c r="L453" i="2"/>
  <c r="N453" i="2" s="1"/>
  <c r="M148" i="4" s="1"/>
  <c r="F453" i="2"/>
  <c r="G452" i="2" s="1"/>
  <c r="H148" i="4" s="1"/>
  <c r="L452" i="2"/>
  <c r="N452" i="2" s="1"/>
  <c r="K148" i="4" s="1"/>
  <c r="F452" i="2"/>
  <c r="E452" i="2"/>
  <c r="D148" i="4" s="1"/>
  <c r="D452" i="2"/>
  <c r="L451" i="2"/>
  <c r="N451" i="2" s="1"/>
  <c r="O147" i="4" s="1"/>
  <c r="L450" i="2"/>
  <c r="N450" i="2" s="1"/>
  <c r="M147" i="4" s="1"/>
  <c r="F450" i="2"/>
  <c r="G449" i="2" s="1"/>
  <c r="H147" i="4" s="1"/>
  <c r="L449" i="2"/>
  <c r="N449" i="2" s="1"/>
  <c r="K147" i="4" s="1"/>
  <c r="F449" i="2"/>
  <c r="E449" i="2"/>
  <c r="D147" i="4" s="1"/>
  <c r="D449" i="2"/>
  <c r="L448" i="2"/>
  <c r="N448" i="2" s="1"/>
  <c r="O146" i="4" s="1"/>
  <c r="L447" i="2"/>
  <c r="N447" i="2" s="1"/>
  <c r="M146" i="4" s="1"/>
  <c r="F447" i="2"/>
  <c r="G446" i="2" s="1"/>
  <c r="H146" i="4" s="1"/>
  <c r="L446" i="2"/>
  <c r="N446" i="2" s="1"/>
  <c r="K146" i="4" s="1"/>
  <c r="F446" i="2"/>
  <c r="E446" i="2"/>
  <c r="D146" i="4" s="1"/>
  <c r="D446" i="2"/>
  <c r="L445" i="2"/>
  <c r="N445" i="2" s="1"/>
  <c r="O145" i="4" s="1"/>
  <c r="L444" i="2"/>
  <c r="N444" i="2" s="1"/>
  <c r="M145" i="4" s="1"/>
  <c r="F444" i="2"/>
  <c r="G443" i="2" s="1"/>
  <c r="H145" i="4" s="1"/>
  <c r="L443" i="2"/>
  <c r="N443" i="2" s="1"/>
  <c r="K145" i="4" s="1"/>
  <c r="F443" i="2"/>
  <c r="E443" i="2"/>
  <c r="D145" i="4" s="1"/>
  <c r="D443" i="2"/>
  <c r="L442" i="2"/>
  <c r="N442" i="2" s="1"/>
  <c r="O144" i="4" s="1"/>
  <c r="L441" i="2"/>
  <c r="N441" i="2" s="1"/>
  <c r="M144" i="4" s="1"/>
  <c r="F441" i="2"/>
  <c r="G440" i="2" s="1"/>
  <c r="H144" i="4" s="1"/>
  <c r="L440" i="2"/>
  <c r="N440" i="2" s="1"/>
  <c r="K144" i="4" s="1"/>
  <c r="F440" i="2"/>
  <c r="E440" i="2"/>
  <c r="D144" i="4" s="1"/>
  <c r="D440" i="2"/>
  <c r="L439" i="2"/>
  <c r="N439" i="2" s="1"/>
  <c r="O143" i="4" s="1"/>
  <c r="L438" i="2"/>
  <c r="N438" i="2" s="1"/>
  <c r="M143" i="4" s="1"/>
  <c r="F438" i="2"/>
  <c r="G437" i="2" s="1"/>
  <c r="H143" i="4" s="1"/>
  <c r="L437" i="2"/>
  <c r="N437" i="2" s="1"/>
  <c r="K143" i="4" s="1"/>
  <c r="F437" i="2"/>
  <c r="E437" i="2"/>
  <c r="D143" i="4" s="1"/>
  <c r="D437" i="2"/>
  <c r="L436" i="2"/>
  <c r="N436" i="2" s="1"/>
  <c r="O142" i="4" s="1"/>
  <c r="L435" i="2"/>
  <c r="N435" i="2" s="1"/>
  <c r="M142" i="4" s="1"/>
  <c r="F435" i="2"/>
  <c r="G434" i="2" s="1"/>
  <c r="H142" i="4" s="1"/>
  <c r="L434" i="2"/>
  <c r="N434" i="2" s="1"/>
  <c r="K142" i="4" s="1"/>
  <c r="F434" i="2"/>
  <c r="E434" i="2"/>
  <c r="D142" i="4" s="1"/>
  <c r="D434" i="2"/>
  <c r="L433" i="2"/>
  <c r="N433" i="2" s="1"/>
  <c r="O141" i="4" s="1"/>
  <c r="L432" i="2"/>
  <c r="N432" i="2" s="1"/>
  <c r="M141" i="4" s="1"/>
  <c r="F432" i="2"/>
  <c r="G431" i="2" s="1"/>
  <c r="H141" i="4" s="1"/>
  <c r="L431" i="2"/>
  <c r="N431" i="2" s="1"/>
  <c r="K141" i="4" s="1"/>
  <c r="F431" i="2"/>
  <c r="E431" i="2"/>
  <c r="D141" i="4" s="1"/>
  <c r="D431" i="2"/>
  <c r="L430" i="2"/>
  <c r="N430" i="2" s="1"/>
  <c r="O140" i="4" s="1"/>
  <c r="L429" i="2"/>
  <c r="N429" i="2" s="1"/>
  <c r="M140" i="4" s="1"/>
  <c r="F429" i="2"/>
  <c r="G428" i="2" s="1"/>
  <c r="H140" i="4" s="1"/>
  <c r="L428" i="2"/>
  <c r="N428" i="2" s="1"/>
  <c r="K140" i="4" s="1"/>
  <c r="F428" i="2"/>
  <c r="E428" i="2"/>
  <c r="D140" i="4" s="1"/>
  <c r="D428" i="2"/>
  <c r="L427" i="2"/>
  <c r="N427" i="2" s="1"/>
  <c r="O139" i="4" s="1"/>
  <c r="L426" i="2"/>
  <c r="N426" i="2" s="1"/>
  <c r="M139" i="4" s="1"/>
  <c r="F426" i="2"/>
  <c r="G425" i="2" s="1"/>
  <c r="H139" i="4" s="1"/>
  <c r="L425" i="2"/>
  <c r="N425" i="2" s="1"/>
  <c r="K139" i="4" s="1"/>
  <c r="F425" i="2"/>
  <c r="E425" i="2"/>
  <c r="D139" i="4" s="1"/>
  <c r="D425" i="2"/>
  <c r="L424" i="2"/>
  <c r="N424" i="2" s="1"/>
  <c r="O138" i="4" s="1"/>
  <c r="L423" i="2"/>
  <c r="N423" i="2" s="1"/>
  <c r="M138" i="4" s="1"/>
  <c r="F423" i="2"/>
  <c r="G422" i="2" s="1"/>
  <c r="H138" i="4" s="1"/>
  <c r="L422" i="2"/>
  <c r="N422" i="2" s="1"/>
  <c r="K138" i="4" s="1"/>
  <c r="F422" i="2"/>
  <c r="E422" i="2"/>
  <c r="D138" i="4" s="1"/>
  <c r="D422" i="2"/>
  <c r="L421" i="2"/>
  <c r="N421" i="2" s="1"/>
  <c r="O137" i="4" s="1"/>
  <c r="L420" i="2"/>
  <c r="N420" i="2" s="1"/>
  <c r="M137" i="4" s="1"/>
  <c r="F420" i="2"/>
  <c r="G419" i="2" s="1"/>
  <c r="H137" i="4" s="1"/>
  <c r="L419" i="2"/>
  <c r="N419" i="2" s="1"/>
  <c r="K137" i="4" s="1"/>
  <c r="F419" i="2"/>
  <c r="E419" i="2"/>
  <c r="D137" i="4" s="1"/>
  <c r="D419" i="2"/>
  <c r="L418" i="2"/>
  <c r="N418" i="2" s="1"/>
  <c r="O136" i="4" s="1"/>
  <c r="L417" i="2"/>
  <c r="N417" i="2" s="1"/>
  <c r="M136" i="4" s="1"/>
  <c r="F417" i="2"/>
  <c r="G416" i="2" s="1"/>
  <c r="H136" i="4" s="1"/>
  <c r="L416" i="2"/>
  <c r="N416" i="2" s="1"/>
  <c r="K136" i="4" s="1"/>
  <c r="F416" i="2"/>
  <c r="E416" i="2"/>
  <c r="D136" i="4" s="1"/>
  <c r="D416" i="2"/>
  <c r="L415" i="2"/>
  <c r="N415" i="2" s="1"/>
  <c r="O135" i="4" s="1"/>
  <c r="L414" i="2"/>
  <c r="N414" i="2" s="1"/>
  <c r="M135" i="4" s="1"/>
  <c r="F414" i="2"/>
  <c r="G413" i="2" s="1"/>
  <c r="H135" i="4" s="1"/>
  <c r="L413" i="2"/>
  <c r="N413" i="2" s="1"/>
  <c r="K135" i="4" s="1"/>
  <c r="F413" i="2"/>
  <c r="E413" i="2"/>
  <c r="D135" i="4" s="1"/>
  <c r="D413" i="2"/>
  <c r="L412" i="2"/>
  <c r="N412" i="2" s="1"/>
  <c r="O134" i="4" s="1"/>
  <c r="L411" i="2"/>
  <c r="N411" i="2" s="1"/>
  <c r="M134" i="4" s="1"/>
  <c r="F411" i="2"/>
  <c r="G410" i="2" s="1"/>
  <c r="H134" i="4" s="1"/>
  <c r="L410" i="2"/>
  <c r="N410" i="2" s="1"/>
  <c r="K134" i="4" s="1"/>
  <c r="F410" i="2"/>
  <c r="E410" i="2"/>
  <c r="D134" i="4" s="1"/>
  <c r="D410" i="2"/>
  <c r="L409" i="2"/>
  <c r="N409" i="2" s="1"/>
  <c r="O133" i="4" s="1"/>
  <c r="L408" i="2"/>
  <c r="N408" i="2" s="1"/>
  <c r="M133" i="4" s="1"/>
  <c r="F408" i="2"/>
  <c r="G407" i="2" s="1"/>
  <c r="H133" i="4" s="1"/>
  <c r="L407" i="2"/>
  <c r="N407" i="2" s="1"/>
  <c r="K133" i="4" s="1"/>
  <c r="F407" i="2"/>
  <c r="E407" i="2"/>
  <c r="D133" i="4" s="1"/>
  <c r="D407" i="2"/>
  <c r="L406" i="2"/>
  <c r="N406" i="2" s="1"/>
  <c r="O132" i="4" s="1"/>
  <c r="L405" i="2"/>
  <c r="N405" i="2" s="1"/>
  <c r="M132" i="4" s="1"/>
  <c r="F405" i="2"/>
  <c r="G404" i="2" s="1"/>
  <c r="H132" i="4" s="1"/>
  <c r="L404" i="2"/>
  <c r="N404" i="2" s="1"/>
  <c r="K132" i="4" s="1"/>
  <c r="F404" i="2"/>
  <c r="E404" i="2"/>
  <c r="D132" i="4" s="1"/>
  <c r="D404" i="2"/>
  <c r="L403" i="2"/>
  <c r="N403" i="2" s="1"/>
  <c r="O131" i="4" s="1"/>
  <c r="L402" i="2"/>
  <c r="N402" i="2" s="1"/>
  <c r="M131" i="4" s="1"/>
  <c r="F402" i="2"/>
  <c r="G401" i="2" s="1"/>
  <c r="H131" i="4" s="1"/>
  <c r="L401" i="2"/>
  <c r="N401" i="2" s="1"/>
  <c r="K131" i="4" s="1"/>
  <c r="F401" i="2"/>
  <c r="E401" i="2"/>
  <c r="D131" i="4" s="1"/>
  <c r="D401" i="2"/>
  <c r="L400" i="2"/>
  <c r="N400" i="2" s="1"/>
  <c r="O130" i="4" s="1"/>
  <c r="L399" i="2"/>
  <c r="N399" i="2" s="1"/>
  <c r="M130" i="4" s="1"/>
  <c r="F399" i="2"/>
  <c r="G398" i="2" s="1"/>
  <c r="H130" i="4" s="1"/>
  <c r="L398" i="2"/>
  <c r="N398" i="2" s="1"/>
  <c r="K130" i="4" s="1"/>
  <c r="F398" i="2"/>
  <c r="E398" i="2"/>
  <c r="D130" i="4" s="1"/>
  <c r="D398" i="2"/>
  <c r="L397" i="2"/>
  <c r="N397" i="2" s="1"/>
  <c r="O129" i="4" s="1"/>
  <c r="L396" i="2"/>
  <c r="N396" i="2" s="1"/>
  <c r="M129" i="4" s="1"/>
  <c r="F396" i="2"/>
  <c r="G395" i="2" s="1"/>
  <c r="H129" i="4" s="1"/>
  <c r="L395" i="2"/>
  <c r="N395" i="2" s="1"/>
  <c r="K129" i="4" s="1"/>
  <c r="F395" i="2"/>
  <c r="E395" i="2"/>
  <c r="D129" i="4" s="1"/>
  <c r="D395" i="2"/>
  <c r="L394" i="2"/>
  <c r="N394" i="2" s="1"/>
  <c r="O128" i="4" s="1"/>
  <c r="L393" i="2"/>
  <c r="N393" i="2" s="1"/>
  <c r="M128" i="4" s="1"/>
  <c r="F393" i="2"/>
  <c r="G392" i="2" s="1"/>
  <c r="H128" i="4" s="1"/>
  <c r="L392" i="2"/>
  <c r="N392" i="2" s="1"/>
  <c r="K128" i="4" s="1"/>
  <c r="F392" i="2"/>
  <c r="E392" i="2"/>
  <c r="D128" i="4" s="1"/>
  <c r="D392" i="2"/>
  <c r="L391" i="2"/>
  <c r="N391" i="2" s="1"/>
  <c r="O127" i="4" s="1"/>
  <c r="L390" i="2"/>
  <c r="N390" i="2" s="1"/>
  <c r="M127" i="4" s="1"/>
  <c r="F390" i="2"/>
  <c r="G389" i="2" s="1"/>
  <c r="H127" i="4" s="1"/>
  <c r="L389" i="2"/>
  <c r="N389" i="2" s="1"/>
  <c r="K127" i="4" s="1"/>
  <c r="F389" i="2"/>
  <c r="E389" i="2"/>
  <c r="D127" i="4" s="1"/>
  <c r="D389" i="2"/>
  <c r="L388" i="2"/>
  <c r="N388" i="2" s="1"/>
  <c r="O126" i="4" s="1"/>
  <c r="L387" i="2"/>
  <c r="N387" i="2" s="1"/>
  <c r="M126" i="4" s="1"/>
  <c r="F387" i="2"/>
  <c r="G386" i="2" s="1"/>
  <c r="H126" i="4" s="1"/>
  <c r="L386" i="2"/>
  <c r="N386" i="2" s="1"/>
  <c r="K126" i="4" s="1"/>
  <c r="F386" i="2"/>
  <c r="E386" i="2"/>
  <c r="D126" i="4" s="1"/>
  <c r="D386" i="2"/>
  <c r="L385" i="2"/>
  <c r="N385" i="2" s="1"/>
  <c r="O125" i="4" s="1"/>
  <c r="L384" i="2"/>
  <c r="N384" i="2" s="1"/>
  <c r="M125" i="4" s="1"/>
  <c r="F384" i="2"/>
  <c r="G383" i="2" s="1"/>
  <c r="H125" i="4" s="1"/>
  <c r="L383" i="2"/>
  <c r="N383" i="2" s="1"/>
  <c r="K125" i="4" s="1"/>
  <c r="F383" i="2"/>
  <c r="E383" i="2"/>
  <c r="D125" i="4" s="1"/>
  <c r="D383" i="2"/>
  <c r="L382" i="2"/>
  <c r="N382" i="2" s="1"/>
  <c r="O124" i="4" s="1"/>
  <c r="L381" i="2"/>
  <c r="N381" i="2" s="1"/>
  <c r="M124" i="4" s="1"/>
  <c r="F381" i="2"/>
  <c r="G380" i="2" s="1"/>
  <c r="H124" i="4" s="1"/>
  <c r="L380" i="2"/>
  <c r="N380" i="2" s="1"/>
  <c r="K124" i="4" s="1"/>
  <c r="F380" i="2"/>
  <c r="E380" i="2"/>
  <c r="D124" i="4" s="1"/>
  <c r="D380" i="2"/>
  <c r="L379" i="2"/>
  <c r="N379" i="2" s="1"/>
  <c r="O123" i="4" s="1"/>
  <c r="L378" i="2"/>
  <c r="N378" i="2" s="1"/>
  <c r="M123" i="4" s="1"/>
  <c r="F378" i="2"/>
  <c r="G377" i="2" s="1"/>
  <c r="H123" i="4" s="1"/>
  <c r="L377" i="2"/>
  <c r="N377" i="2" s="1"/>
  <c r="K123" i="4" s="1"/>
  <c r="F377" i="2"/>
  <c r="E377" i="2"/>
  <c r="D123" i="4" s="1"/>
  <c r="D377" i="2"/>
  <c r="L376" i="2"/>
  <c r="N376" i="2" s="1"/>
  <c r="O122" i="4" s="1"/>
  <c r="L375" i="2"/>
  <c r="N375" i="2" s="1"/>
  <c r="M122" i="4" s="1"/>
  <c r="F375" i="2"/>
  <c r="G374" i="2" s="1"/>
  <c r="H122" i="4" s="1"/>
  <c r="L374" i="2"/>
  <c r="N374" i="2" s="1"/>
  <c r="K122" i="4" s="1"/>
  <c r="F374" i="2"/>
  <c r="E374" i="2"/>
  <c r="D122" i="4" s="1"/>
  <c r="D374" i="2"/>
  <c r="L373" i="2"/>
  <c r="N373" i="2" s="1"/>
  <c r="O121" i="4" s="1"/>
  <c r="L372" i="2"/>
  <c r="N372" i="2" s="1"/>
  <c r="M121" i="4" s="1"/>
  <c r="F372" i="2"/>
  <c r="G371" i="2" s="1"/>
  <c r="H121" i="4" s="1"/>
  <c r="L371" i="2"/>
  <c r="N371" i="2" s="1"/>
  <c r="K121" i="4" s="1"/>
  <c r="F371" i="2"/>
  <c r="E371" i="2"/>
  <c r="D121" i="4" s="1"/>
  <c r="D371" i="2"/>
  <c r="L370" i="2"/>
  <c r="N370" i="2" s="1"/>
  <c r="O120" i="4" s="1"/>
  <c r="L369" i="2"/>
  <c r="N369" i="2" s="1"/>
  <c r="M120" i="4" s="1"/>
  <c r="F369" i="2"/>
  <c r="G368" i="2" s="1"/>
  <c r="H120" i="4" s="1"/>
  <c r="L368" i="2"/>
  <c r="N368" i="2" s="1"/>
  <c r="K120" i="4" s="1"/>
  <c r="F368" i="2"/>
  <c r="E368" i="2"/>
  <c r="D120" i="4" s="1"/>
  <c r="D368" i="2"/>
  <c r="L367" i="2"/>
  <c r="N367" i="2" s="1"/>
  <c r="O119" i="4" s="1"/>
  <c r="L366" i="2"/>
  <c r="N366" i="2" s="1"/>
  <c r="M119" i="4" s="1"/>
  <c r="F366" i="2"/>
  <c r="G365" i="2" s="1"/>
  <c r="H119" i="4" s="1"/>
  <c r="L365" i="2"/>
  <c r="N365" i="2" s="1"/>
  <c r="K119" i="4" s="1"/>
  <c r="F365" i="2"/>
  <c r="E365" i="2"/>
  <c r="D119" i="4" s="1"/>
  <c r="D365" i="2"/>
  <c r="L364" i="2"/>
  <c r="N364" i="2" s="1"/>
  <c r="O118" i="4" s="1"/>
  <c r="L363" i="2"/>
  <c r="N363" i="2" s="1"/>
  <c r="M118" i="4" s="1"/>
  <c r="F363" i="2"/>
  <c r="G362" i="2" s="1"/>
  <c r="H118" i="4" s="1"/>
  <c r="L362" i="2"/>
  <c r="N362" i="2" s="1"/>
  <c r="K118" i="4" s="1"/>
  <c r="F362" i="2"/>
  <c r="E362" i="2"/>
  <c r="D118" i="4" s="1"/>
  <c r="D362" i="2"/>
  <c r="L361" i="2"/>
  <c r="N361" i="2" s="1"/>
  <c r="O117" i="4" s="1"/>
  <c r="L360" i="2"/>
  <c r="N360" i="2" s="1"/>
  <c r="M117" i="4" s="1"/>
  <c r="F360" i="2"/>
  <c r="G359" i="2" s="1"/>
  <c r="H117" i="4" s="1"/>
  <c r="L359" i="2"/>
  <c r="N359" i="2" s="1"/>
  <c r="K117" i="4" s="1"/>
  <c r="F359" i="2"/>
  <c r="E359" i="2"/>
  <c r="D117" i="4" s="1"/>
  <c r="D359" i="2"/>
  <c r="L358" i="2"/>
  <c r="N358" i="2" s="1"/>
  <c r="O116" i="4" s="1"/>
  <c r="L357" i="2"/>
  <c r="N357" i="2" s="1"/>
  <c r="M116" i="4" s="1"/>
  <c r="F357" i="2"/>
  <c r="G356" i="2" s="1"/>
  <c r="H116" i="4" s="1"/>
  <c r="L356" i="2"/>
  <c r="N356" i="2" s="1"/>
  <c r="K116" i="4" s="1"/>
  <c r="F356" i="2"/>
  <c r="E356" i="2"/>
  <c r="D116" i="4" s="1"/>
  <c r="D356" i="2"/>
  <c r="L355" i="2"/>
  <c r="N355" i="2" s="1"/>
  <c r="O115" i="4" s="1"/>
  <c r="L354" i="2"/>
  <c r="N354" i="2" s="1"/>
  <c r="M115" i="4" s="1"/>
  <c r="F354" i="2"/>
  <c r="G353" i="2" s="1"/>
  <c r="H115" i="4" s="1"/>
  <c r="L353" i="2"/>
  <c r="N353" i="2" s="1"/>
  <c r="K115" i="4" s="1"/>
  <c r="F353" i="2"/>
  <c r="E353" i="2"/>
  <c r="D115" i="4" s="1"/>
  <c r="D353" i="2"/>
  <c r="L352" i="2"/>
  <c r="N352" i="2" s="1"/>
  <c r="O114" i="4" s="1"/>
  <c r="L351" i="2"/>
  <c r="N351" i="2" s="1"/>
  <c r="M114" i="4" s="1"/>
  <c r="F351" i="2"/>
  <c r="G350" i="2" s="1"/>
  <c r="H114" i="4" s="1"/>
  <c r="L350" i="2"/>
  <c r="N350" i="2" s="1"/>
  <c r="K114" i="4" s="1"/>
  <c r="F350" i="2"/>
  <c r="E350" i="2"/>
  <c r="D114" i="4" s="1"/>
  <c r="D350" i="2"/>
  <c r="L349" i="2"/>
  <c r="N349" i="2" s="1"/>
  <c r="O113" i="4" s="1"/>
  <c r="L348" i="2"/>
  <c r="N348" i="2" s="1"/>
  <c r="M113" i="4" s="1"/>
  <c r="F348" i="2"/>
  <c r="G347" i="2" s="1"/>
  <c r="H113" i="4" s="1"/>
  <c r="L347" i="2"/>
  <c r="N347" i="2" s="1"/>
  <c r="K113" i="4" s="1"/>
  <c r="F347" i="2"/>
  <c r="E347" i="2"/>
  <c r="D113" i="4" s="1"/>
  <c r="D347" i="2"/>
  <c r="L346" i="2"/>
  <c r="N346" i="2" s="1"/>
  <c r="O112" i="4" s="1"/>
  <c r="L345" i="2"/>
  <c r="N345" i="2" s="1"/>
  <c r="M112" i="4" s="1"/>
  <c r="F345" i="2"/>
  <c r="G344" i="2" s="1"/>
  <c r="H112" i="4" s="1"/>
  <c r="L344" i="2"/>
  <c r="N344" i="2" s="1"/>
  <c r="K112" i="4" s="1"/>
  <c r="F344" i="2"/>
  <c r="E344" i="2"/>
  <c r="D112" i="4" s="1"/>
  <c r="D344" i="2"/>
  <c r="L343" i="2"/>
  <c r="N343" i="2" s="1"/>
  <c r="O111" i="4" s="1"/>
  <c r="L342" i="2"/>
  <c r="N342" i="2" s="1"/>
  <c r="M111" i="4" s="1"/>
  <c r="F342" i="2"/>
  <c r="G341" i="2" s="1"/>
  <c r="H111" i="4" s="1"/>
  <c r="L341" i="2"/>
  <c r="N341" i="2" s="1"/>
  <c r="K111" i="4" s="1"/>
  <c r="F341" i="2"/>
  <c r="E341" i="2"/>
  <c r="D111" i="4" s="1"/>
  <c r="D341" i="2"/>
  <c r="L340" i="2"/>
  <c r="N340" i="2" s="1"/>
  <c r="O110" i="4" s="1"/>
  <c r="L339" i="2"/>
  <c r="N339" i="2" s="1"/>
  <c r="M110" i="4" s="1"/>
  <c r="F339" i="2"/>
  <c r="G338" i="2" s="1"/>
  <c r="H110" i="4" s="1"/>
  <c r="L338" i="2"/>
  <c r="N338" i="2" s="1"/>
  <c r="K110" i="4" s="1"/>
  <c r="F338" i="2"/>
  <c r="E338" i="2"/>
  <c r="D110" i="4" s="1"/>
  <c r="D338" i="2"/>
  <c r="L337" i="2"/>
  <c r="N337" i="2" s="1"/>
  <c r="O109" i="4" s="1"/>
  <c r="L336" i="2"/>
  <c r="N336" i="2" s="1"/>
  <c r="M109" i="4" s="1"/>
  <c r="F336" i="2"/>
  <c r="G335" i="2" s="1"/>
  <c r="H109" i="4" s="1"/>
  <c r="L335" i="2"/>
  <c r="N335" i="2" s="1"/>
  <c r="K109" i="4" s="1"/>
  <c r="F335" i="2"/>
  <c r="E335" i="2"/>
  <c r="D109" i="4" s="1"/>
  <c r="D335" i="2"/>
  <c r="L334" i="2"/>
  <c r="N334" i="2" s="1"/>
  <c r="O108" i="4" s="1"/>
  <c r="L333" i="2"/>
  <c r="N333" i="2" s="1"/>
  <c r="M108" i="4" s="1"/>
  <c r="F333" i="2"/>
  <c r="G332" i="2" s="1"/>
  <c r="H108" i="4" s="1"/>
  <c r="L332" i="2"/>
  <c r="N332" i="2" s="1"/>
  <c r="K108" i="4" s="1"/>
  <c r="F332" i="2"/>
  <c r="E332" i="2"/>
  <c r="D108" i="4" s="1"/>
  <c r="D332" i="2"/>
  <c r="L331" i="2"/>
  <c r="N331" i="2" s="1"/>
  <c r="O107" i="4" s="1"/>
  <c r="L330" i="2"/>
  <c r="N330" i="2" s="1"/>
  <c r="M107" i="4" s="1"/>
  <c r="F330" i="2"/>
  <c r="G329" i="2" s="1"/>
  <c r="H107" i="4" s="1"/>
  <c r="L329" i="2"/>
  <c r="N329" i="2" s="1"/>
  <c r="K107" i="4" s="1"/>
  <c r="F329" i="2"/>
  <c r="E329" i="2"/>
  <c r="D107" i="4" s="1"/>
  <c r="D329" i="2"/>
  <c r="L328" i="2"/>
  <c r="N328" i="2" s="1"/>
  <c r="O106" i="4" s="1"/>
  <c r="L327" i="2"/>
  <c r="N327" i="2" s="1"/>
  <c r="M106" i="4" s="1"/>
  <c r="F327" i="2"/>
  <c r="G326" i="2" s="1"/>
  <c r="H106" i="4" s="1"/>
  <c r="L326" i="2"/>
  <c r="N326" i="2" s="1"/>
  <c r="K106" i="4" s="1"/>
  <c r="F326" i="2"/>
  <c r="E326" i="2"/>
  <c r="D106" i="4" s="1"/>
  <c r="D326" i="2"/>
  <c r="L325" i="2"/>
  <c r="N325" i="2" s="1"/>
  <c r="O105" i="4" s="1"/>
  <c r="L324" i="2"/>
  <c r="N324" i="2" s="1"/>
  <c r="M105" i="4" s="1"/>
  <c r="F324" i="2"/>
  <c r="G323" i="2" s="1"/>
  <c r="H105" i="4" s="1"/>
  <c r="L323" i="2"/>
  <c r="N323" i="2" s="1"/>
  <c r="K105" i="4" s="1"/>
  <c r="F323" i="2"/>
  <c r="E323" i="2"/>
  <c r="D105" i="4" s="1"/>
  <c r="D323" i="2"/>
  <c r="L322" i="2"/>
  <c r="N322" i="2" s="1"/>
  <c r="O104" i="4" s="1"/>
  <c r="L321" i="2"/>
  <c r="N321" i="2" s="1"/>
  <c r="M104" i="4" s="1"/>
  <c r="F321" i="2"/>
  <c r="G320" i="2" s="1"/>
  <c r="H104" i="4" s="1"/>
  <c r="L320" i="2"/>
  <c r="N320" i="2" s="1"/>
  <c r="K104" i="4" s="1"/>
  <c r="F320" i="2"/>
  <c r="E320" i="2"/>
  <c r="D104" i="4" s="1"/>
  <c r="D320" i="2"/>
  <c r="L319" i="2"/>
  <c r="N319" i="2" s="1"/>
  <c r="O103" i="4" s="1"/>
  <c r="L318" i="2"/>
  <c r="N318" i="2" s="1"/>
  <c r="M103" i="4" s="1"/>
  <c r="F318" i="2"/>
  <c r="G317" i="2" s="1"/>
  <c r="H103" i="4" s="1"/>
  <c r="L317" i="2"/>
  <c r="N317" i="2" s="1"/>
  <c r="K103" i="4" s="1"/>
  <c r="F317" i="2"/>
  <c r="E317" i="2"/>
  <c r="D103" i="4" s="1"/>
  <c r="D317" i="2"/>
  <c r="L316" i="2"/>
  <c r="N316" i="2" s="1"/>
  <c r="O102" i="4" s="1"/>
  <c r="L315" i="2"/>
  <c r="N315" i="2" s="1"/>
  <c r="M102" i="4" s="1"/>
  <c r="F315" i="2"/>
  <c r="G314" i="2" s="1"/>
  <c r="H102" i="4" s="1"/>
  <c r="L314" i="2"/>
  <c r="N314" i="2" s="1"/>
  <c r="K102" i="4" s="1"/>
  <c r="F314" i="2"/>
  <c r="E314" i="2"/>
  <c r="D102" i="4" s="1"/>
  <c r="D314" i="2"/>
  <c r="L313" i="2"/>
  <c r="N313" i="2" s="1"/>
  <c r="O101" i="4" s="1"/>
  <c r="L312" i="2"/>
  <c r="N312" i="2" s="1"/>
  <c r="M101" i="4" s="1"/>
  <c r="F312" i="2"/>
  <c r="G311" i="2" s="1"/>
  <c r="H101" i="4" s="1"/>
  <c r="L311" i="2"/>
  <c r="N311" i="2" s="1"/>
  <c r="K101" i="4" s="1"/>
  <c r="F311" i="2"/>
  <c r="E311" i="2"/>
  <c r="D101" i="4" s="1"/>
  <c r="D311" i="2"/>
  <c r="L310" i="2"/>
  <c r="N310" i="2" s="1"/>
  <c r="O100" i="4" s="1"/>
  <c r="L309" i="2"/>
  <c r="N309" i="2" s="1"/>
  <c r="M100" i="4" s="1"/>
  <c r="F309" i="2"/>
  <c r="G308" i="2" s="1"/>
  <c r="H100" i="4" s="1"/>
  <c r="L308" i="2"/>
  <c r="N308" i="2" s="1"/>
  <c r="K100" i="4" s="1"/>
  <c r="F308" i="2"/>
  <c r="E308" i="2"/>
  <c r="D100" i="4" s="1"/>
  <c r="D308" i="2"/>
  <c r="L307" i="2"/>
  <c r="N307" i="2" s="1"/>
  <c r="O99" i="4" s="1"/>
  <c r="L306" i="2"/>
  <c r="N306" i="2" s="1"/>
  <c r="M99" i="4" s="1"/>
  <c r="F306" i="2"/>
  <c r="G305" i="2" s="1"/>
  <c r="H99" i="4" s="1"/>
  <c r="L305" i="2"/>
  <c r="N305" i="2" s="1"/>
  <c r="K99" i="4" s="1"/>
  <c r="F305" i="2"/>
  <c r="E305" i="2"/>
  <c r="D99" i="4" s="1"/>
  <c r="D305" i="2"/>
  <c r="L304" i="2"/>
  <c r="N304" i="2" s="1"/>
  <c r="O98" i="4" s="1"/>
  <c r="L303" i="2"/>
  <c r="N303" i="2" s="1"/>
  <c r="M98" i="4" s="1"/>
  <c r="F303" i="2"/>
  <c r="G302" i="2" s="1"/>
  <c r="H98" i="4" s="1"/>
  <c r="L302" i="2"/>
  <c r="N302" i="2" s="1"/>
  <c r="K98" i="4" s="1"/>
  <c r="F302" i="2"/>
  <c r="E302" i="2"/>
  <c r="D98" i="4" s="1"/>
  <c r="D302" i="2"/>
  <c r="L301" i="2"/>
  <c r="N301" i="2" s="1"/>
  <c r="O97" i="4" s="1"/>
  <c r="L300" i="2"/>
  <c r="N300" i="2" s="1"/>
  <c r="M97" i="4" s="1"/>
  <c r="F300" i="2"/>
  <c r="G299" i="2" s="1"/>
  <c r="H97" i="4" s="1"/>
  <c r="L299" i="2"/>
  <c r="N299" i="2" s="1"/>
  <c r="K97" i="4" s="1"/>
  <c r="F299" i="2"/>
  <c r="E299" i="2"/>
  <c r="D97" i="4" s="1"/>
  <c r="D299" i="2"/>
  <c r="L298" i="2"/>
  <c r="N298" i="2" s="1"/>
  <c r="O96" i="4" s="1"/>
  <c r="L297" i="2"/>
  <c r="N297" i="2" s="1"/>
  <c r="M96" i="4" s="1"/>
  <c r="F297" i="2"/>
  <c r="G296" i="2" s="1"/>
  <c r="H96" i="4" s="1"/>
  <c r="L296" i="2"/>
  <c r="N296" i="2" s="1"/>
  <c r="K96" i="4" s="1"/>
  <c r="F296" i="2"/>
  <c r="E296" i="2"/>
  <c r="D96" i="4" s="1"/>
  <c r="D296" i="2"/>
  <c r="L295" i="2"/>
  <c r="N295" i="2" s="1"/>
  <c r="O95" i="4" s="1"/>
  <c r="L294" i="2"/>
  <c r="N294" i="2" s="1"/>
  <c r="M95" i="4" s="1"/>
  <c r="F294" i="2"/>
  <c r="G293" i="2" s="1"/>
  <c r="H95" i="4" s="1"/>
  <c r="L293" i="2"/>
  <c r="N293" i="2" s="1"/>
  <c r="K95" i="4" s="1"/>
  <c r="B95" i="4"/>
  <c r="F293" i="2"/>
  <c r="E293" i="2"/>
  <c r="D95" i="4" s="1"/>
  <c r="D293" i="2"/>
  <c r="L292" i="2"/>
  <c r="N292" i="2" s="1"/>
  <c r="O94" i="4" s="1"/>
  <c r="L291" i="2"/>
  <c r="N291" i="2" s="1"/>
  <c r="M94" i="4" s="1"/>
  <c r="F291" i="2"/>
  <c r="G290" i="2" s="1"/>
  <c r="H94" i="4" s="1"/>
  <c r="L290" i="2"/>
  <c r="N290" i="2" s="1"/>
  <c r="K94" i="4" s="1"/>
  <c r="F290" i="2"/>
  <c r="E290" i="2"/>
  <c r="D94" i="4" s="1"/>
  <c r="D290" i="2"/>
  <c r="L289" i="2"/>
  <c r="N289" i="2" s="1"/>
  <c r="O93" i="4" s="1"/>
  <c r="L288" i="2"/>
  <c r="N288" i="2" s="1"/>
  <c r="M93" i="4" s="1"/>
  <c r="F288" i="2"/>
  <c r="G287" i="2" s="1"/>
  <c r="H93" i="4" s="1"/>
  <c r="L287" i="2"/>
  <c r="N287" i="2" s="1"/>
  <c r="K93" i="4" s="1"/>
  <c r="F287" i="2"/>
  <c r="E287" i="2"/>
  <c r="D93" i="4" s="1"/>
  <c r="D287" i="2"/>
  <c r="L286" i="2"/>
  <c r="N286" i="2" s="1"/>
  <c r="O92" i="4" s="1"/>
  <c r="L285" i="2"/>
  <c r="N285" i="2" s="1"/>
  <c r="M92" i="4" s="1"/>
  <c r="F285" i="2"/>
  <c r="G284" i="2" s="1"/>
  <c r="H92" i="4" s="1"/>
  <c r="L284" i="2"/>
  <c r="N284" i="2" s="1"/>
  <c r="K92" i="4" s="1"/>
  <c r="F284" i="2"/>
  <c r="E284" i="2"/>
  <c r="D92" i="4" s="1"/>
  <c r="D284" i="2"/>
  <c r="L283" i="2"/>
  <c r="N283" i="2" s="1"/>
  <c r="O91" i="4" s="1"/>
  <c r="L282" i="2"/>
  <c r="N282" i="2" s="1"/>
  <c r="M91" i="4" s="1"/>
  <c r="F282" i="2"/>
  <c r="G281" i="2" s="1"/>
  <c r="H91" i="4" s="1"/>
  <c r="L281" i="2"/>
  <c r="N281" i="2" s="1"/>
  <c r="K91" i="4" s="1"/>
  <c r="B91" i="4"/>
  <c r="F281" i="2"/>
  <c r="E281" i="2"/>
  <c r="D91" i="4" s="1"/>
  <c r="D281" i="2"/>
  <c r="L280" i="2"/>
  <c r="N280" i="2" s="1"/>
  <c r="O90" i="4" s="1"/>
  <c r="L279" i="2"/>
  <c r="N279" i="2" s="1"/>
  <c r="M90" i="4" s="1"/>
  <c r="F279" i="2"/>
  <c r="G278" i="2" s="1"/>
  <c r="H90" i="4" s="1"/>
  <c r="L278" i="2"/>
  <c r="N278" i="2" s="1"/>
  <c r="K90" i="4" s="1"/>
  <c r="F278" i="2"/>
  <c r="E278" i="2"/>
  <c r="D90" i="4" s="1"/>
  <c r="D278" i="2"/>
  <c r="L277" i="2"/>
  <c r="N277" i="2" s="1"/>
  <c r="O89" i="4" s="1"/>
  <c r="L276" i="2"/>
  <c r="N276" i="2" s="1"/>
  <c r="M89" i="4" s="1"/>
  <c r="F276" i="2"/>
  <c r="G275" i="2" s="1"/>
  <c r="H89" i="4" s="1"/>
  <c r="L275" i="2"/>
  <c r="N275" i="2" s="1"/>
  <c r="K89" i="4" s="1"/>
  <c r="F275" i="2"/>
  <c r="E275" i="2"/>
  <c r="D89" i="4" s="1"/>
  <c r="D275" i="2"/>
  <c r="L274" i="2"/>
  <c r="N274" i="2" s="1"/>
  <c r="O88" i="4" s="1"/>
  <c r="L273" i="2"/>
  <c r="N273" i="2" s="1"/>
  <c r="M88" i="4" s="1"/>
  <c r="F273" i="2"/>
  <c r="G272" i="2" s="1"/>
  <c r="H88" i="4" s="1"/>
  <c r="L272" i="2"/>
  <c r="N272" i="2" s="1"/>
  <c r="K88" i="4" s="1"/>
  <c r="F272" i="2"/>
  <c r="E272" i="2"/>
  <c r="D88" i="4" s="1"/>
  <c r="D272" i="2"/>
  <c r="L271" i="2"/>
  <c r="N271" i="2" s="1"/>
  <c r="O87" i="4" s="1"/>
  <c r="L270" i="2"/>
  <c r="N270" i="2" s="1"/>
  <c r="M87" i="4" s="1"/>
  <c r="F270" i="2"/>
  <c r="G269" i="2" s="1"/>
  <c r="H87" i="4" s="1"/>
  <c r="L269" i="2"/>
  <c r="N269" i="2" s="1"/>
  <c r="K87" i="4" s="1"/>
  <c r="B87" i="4"/>
  <c r="F269" i="2"/>
  <c r="E269" i="2"/>
  <c r="D87" i="4" s="1"/>
  <c r="D269" i="2"/>
  <c r="L268" i="2"/>
  <c r="N268" i="2" s="1"/>
  <c r="O86" i="4" s="1"/>
  <c r="L267" i="2"/>
  <c r="N267" i="2" s="1"/>
  <c r="M86" i="4" s="1"/>
  <c r="F267" i="2"/>
  <c r="G266" i="2" s="1"/>
  <c r="H86" i="4" s="1"/>
  <c r="L266" i="2"/>
  <c r="N266" i="2" s="1"/>
  <c r="K86" i="4" s="1"/>
  <c r="B86" i="4"/>
  <c r="F266" i="2"/>
  <c r="E266" i="2"/>
  <c r="D86" i="4" s="1"/>
  <c r="D266" i="2"/>
  <c r="L265" i="2"/>
  <c r="N265" i="2" s="1"/>
  <c r="O85" i="4" s="1"/>
  <c r="L264" i="2"/>
  <c r="N264" i="2" s="1"/>
  <c r="M85" i="4" s="1"/>
  <c r="F264" i="2"/>
  <c r="G263" i="2" s="1"/>
  <c r="H85" i="4" s="1"/>
  <c r="L263" i="2"/>
  <c r="N263" i="2" s="1"/>
  <c r="K85" i="4" s="1"/>
  <c r="F263" i="2"/>
  <c r="E263" i="2"/>
  <c r="D85" i="4" s="1"/>
  <c r="D263" i="2"/>
  <c r="L262" i="2"/>
  <c r="N262" i="2" s="1"/>
  <c r="O84" i="4" s="1"/>
  <c r="L261" i="2"/>
  <c r="N261" i="2" s="1"/>
  <c r="M84" i="4" s="1"/>
  <c r="F261" i="2"/>
  <c r="G260" i="2" s="1"/>
  <c r="H84" i="4" s="1"/>
  <c r="L260" i="2"/>
  <c r="N260" i="2" s="1"/>
  <c r="K84" i="4" s="1"/>
  <c r="F260" i="2"/>
  <c r="E260" i="2"/>
  <c r="D84" i="4" s="1"/>
  <c r="D260" i="2"/>
  <c r="L259" i="2"/>
  <c r="N259" i="2" s="1"/>
  <c r="O83" i="4" s="1"/>
  <c r="L258" i="2"/>
  <c r="N258" i="2" s="1"/>
  <c r="M83" i="4" s="1"/>
  <c r="F258" i="2"/>
  <c r="G257" i="2" s="1"/>
  <c r="H83" i="4" s="1"/>
  <c r="L257" i="2"/>
  <c r="N257" i="2" s="1"/>
  <c r="K83" i="4" s="1"/>
  <c r="B83" i="4"/>
  <c r="F257" i="2"/>
  <c r="E257" i="2"/>
  <c r="D83" i="4" s="1"/>
  <c r="D257" i="2"/>
  <c r="L256" i="2"/>
  <c r="N256" i="2" s="1"/>
  <c r="O82" i="4" s="1"/>
  <c r="L255" i="2"/>
  <c r="N255" i="2" s="1"/>
  <c r="M82" i="4" s="1"/>
  <c r="F255" i="2"/>
  <c r="G254" i="2" s="1"/>
  <c r="H82" i="4" s="1"/>
  <c r="L254" i="2"/>
  <c r="N254" i="2" s="1"/>
  <c r="K82" i="4" s="1"/>
  <c r="F254" i="2"/>
  <c r="E254" i="2"/>
  <c r="D82" i="4" s="1"/>
  <c r="D254" i="2"/>
  <c r="L253" i="2"/>
  <c r="N253" i="2" s="1"/>
  <c r="O81" i="4" s="1"/>
  <c r="L252" i="2"/>
  <c r="N252" i="2" s="1"/>
  <c r="M81" i="4" s="1"/>
  <c r="F252" i="2"/>
  <c r="G251" i="2" s="1"/>
  <c r="H81" i="4" s="1"/>
  <c r="L251" i="2"/>
  <c r="N251" i="2" s="1"/>
  <c r="K81" i="4" s="1"/>
  <c r="F251" i="2"/>
  <c r="E251" i="2"/>
  <c r="D81" i="4" s="1"/>
  <c r="D251" i="2"/>
  <c r="L250" i="2"/>
  <c r="N250" i="2" s="1"/>
  <c r="O80" i="4" s="1"/>
  <c r="L249" i="2"/>
  <c r="N249" i="2" s="1"/>
  <c r="M80" i="4" s="1"/>
  <c r="F249" i="2"/>
  <c r="G248" i="2" s="1"/>
  <c r="H80" i="4" s="1"/>
  <c r="L248" i="2"/>
  <c r="N248" i="2" s="1"/>
  <c r="K80" i="4" s="1"/>
  <c r="F248" i="2"/>
  <c r="E248" i="2"/>
  <c r="D80" i="4" s="1"/>
  <c r="D248" i="2"/>
  <c r="L247" i="2"/>
  <c r="N247" i="2" s="1"/>
  <c r="O79" i="4" s="1"/>
  <c r="L246" i="2"/>
  <c r="N246" i="2" s="1"/>
  <c r="M79" i="4" s="1"/>
  <c r="F246" i="2"/>
  <c r="G245" i="2" s="1"/>
  <c r="H79" i="4" s="1"/>
  <c r="L245" i="2"/>
  <c r="N245" i="2" s="1"/>
  <c r="K79" i="4" s="1"/>
  <c r="B79" i="4"/>
  <c r="F245" i="2"/>
  <c r="E245" i="2"/>
  <c r="D79" i="4" s="1"/>
  <c r="D245" i="2"/>
  <c r="L244" i="2"/>
  <c r="N244" i="2" s="1"/>
  <c r="O78" i="4" s="1"/>
  <c r="L243" i="2"/>
  <c r="N243" i="2" s="1"/>
  <c r="M78" i="4" s="1"/>
  <c r="F243" i="2"/>
  <c r="G242" i="2" s="1"/>
  <c r="H78" i="4" s="1"/>
  <c r="L242" i="2"/>
  <c r="N242" i="2" s="1"/>
  <c r="K78" i="4" s="1"/>
  <c r="F242" i="2"/>
  <c r="E242" i="2"/>
  <c r="D78" i="4" s="1"/>
  <c r="D242" i="2"/>
  <c r="L241" i="2"/>
  <c r="N241" i="2" s="1"/>
  <c r="O77" i="4" s="1"/>
  <c r="L240" i="2"/>
  <c r="N240" i="2" s="1"/>
  <c r="M77" i="4" s="1"/>
  <c r="F240" i="2"/>
  <c r="G239" i="2" s="1"/>
  <c r="H77" i="4" s="1"/>
  <c r="L239" i="2"/>
  <c r="N239" i="2" s="1"/>
  <c r="K77" i="4" s="1"/>
  <c r="B77" i="4"/>
  <c r="F239" i="2"/>
  <c r="E239" i="2"/>
  <c r="D77" i="4" s="1"/>
  <c r="D239" i="2"/>
  <c r="L238" i="2"/>
  <c r="N238" i="2" s="1"/>
  <c r="O76" i="4" s="1"/>
  <c r="L237" i="2"/>
  <c r="N237" i="2" s="1"/>
  <c r="M76" i="4" s="1"/>
  <c r="F237" i="2"/>
  <c r="G236" i="2" s="1"/>
  <c r="H76" i="4" s="1"/>
  <c r="L236" i="2"/>
  <c r="N236" i="2" s="1"/>
  <c r="K76" i="4" s="1"/>
  <c r="F236" i="2"/>
  <c r="E236" i="2"/>
  <c r="D76" i="4" s="1"/>
  <c r="D236" i="2"/>
  <c r="L235" i="2"/>
  <c r="N235" i="2" s="1"/>
  <c r="O75" i="4" s="1"/>
  <c r="L234" i="2"/>
  <c r="N234" i="2" s="1"/>
  <c r="M75" i="4" s="1"/>
  <c r="F234" i="2"/>
  <c r="G233" i="2" s="1"/>
  <c r="H75" i="4" s="1"/>
  <c r="L233" i="2"/>
  <c r="N233" i="2" s="1"/>
  <c r="K75" i="4" s="1"/>
  <c r="B75" i="4"/>
  <c r="F233" i="2"/>
  <c r="E233" i="2"/>
  <c r="D75" i="4" s="1"/>
  <c r="D233" i="2"/>
  <c r="L232" i="2"/>
  <c r="N232" i="2" s="1"/>
  <c r="O74" i="4" s="1"/>
  <c r="L231" i="2"/>
  <c r="N231" i="2" s="1"/>
  <c r="M74" i="4" s="1"/>
  <c r="F231" i="2"/>
  <c r="G230" i="2" s="1"/>
  <c r="H74" i="4" s="1"/>
  <c r="L230" i="2"/>
  <c r="N230" i="2" s="1"/>
  <c r="K74" i="4" s="1"/>
  <c r="B74" i="4"/>
  <c r="F230" i="2"/>
  <c r="E230" i="2"/>
  <c r="D74" i="4" s="1"/>
  <c r="D230" i="2"/>
  <c r="L229" i="2"/>
  <c r="N229" i="2" s="1"/>
  <c r="O73" i="4" s="1"/>
  <c r="L228" i="2"/>
  <c r="N228" i="2" s="1"/>
  <c r="M73" i="4" s="1"/>
  <c r="F228" i="2"/>
  <c r="G227" i="2" s="1"/>
  <c r="H73" i="4" s="1"/>
  <c r="L227" i="2"/>
  <c r="N227" i="2" s="1"/>
  <c r="K73" i="4" s="1"/>
  <c r="F227" i="2"/>
  <c r="E227" i="2"/>
  <c r="D73" i="4" s="1"/>
  <c r="D227" i="2"/>
  <c r="L226" i="2"/>
  <c r="N226" i="2" s="1"/>
  <c r="O72" i="4" s="1"/>
  <c r="L225" i="2"/>
  <c r="N225" i="2" s="1"/>
  <c r="M72" i="4" s="1"/>
  <c r="F225" i="2"/>
  <c r="G224" i="2" s="1"/>
  <c r="H72" i="4" s="1"/>
  <c r="L224" i="2"/>
  <c r="N224" i="2" s="1"/>
  <c r="K72" i="4" s="1"/>
  <c r="F224" i="2"/>
  <c r="E224" i="2"/>
  <c r="D72" i="4" s="1"/>
  <c r="D224" i="2"/>
  <c r="L223" i="2"/>
  <c r="N223" i="2" s="1"/>
  <c r="O71" i="4" s="1"/>
  <c r="L222" i="2"/>
  <c r="N222" i="2" s="1"/>
  <c r="M71" i="4" s="1"/>
  <c r="F222" i="2"/>
  <c r="G221" i="2" s="1"/>
  <c r="H71" i="4" s="1"/>
  <c r="L221" i="2"/>
  <c r="N221" i="2" s="1"/>
  <c r="K71" i="4" s="1"/>
  <c r="B71" i="4"/>
  <c r="F221" i="2"/>
  <c r="E221" i="2"/>
  <c r="D71" i="4" s="1"/>
  <c r="D221" i="2"/>
  <c r="L220" i="2"/>
  <c r="N220" i="2" s="1"/>
  <c r="O70" i="4" s="1"/>
  <c r="L219" i="2"/>
  <c r="N219" i="2" s="1"/>
  <c r="M70" i="4" s="1"/>
  <c r="F219" i="2"/>
  <c r="G218" i="2" s="1"/>
  <c r="H70" i="4" s="1"/>
  <c r="L218" i="2"/>
  <c r="N218" i="2" s="1"/>
  <c r="K70" i="4" s="1"/>
  <c r="F218" i="2"/>
  <c r="E218" i="2"/>
  <c r="D70" i="4" s="1"/>
  <c r="D218" i="2"/>
  <c r="L217" i="2"/>
  <c r="N217" i="2" s="1"/>
  <c r="O69" i="4" s="1"/>
  <c r="L216" i="2"/>
  <c r="N216" i="2" s="1"/>
  <c r="M69" i="4" s="1"/>
  <c r="F216" i="2"/>
  <c r="G215" i="2" s="1"/>
  <c r="H69" i="4" s="1"/>
  <c r="L215" i="2"/>
  <c r="N215" i="2" s="1"/>
  <c r="K69" i="4" s="1"/>
  <c r="F215" i="2"/>
  <c r="E215" i="2"/>
  <c r="D69" i="4" s="1"/>
  <c r="D215" i="2"/>
  <c r="L214" i="2"/>
  <c r="N214" i="2" s="1"/>
  <c r="O68" i="4" s="1"/>
  <c r="L213" i="2"/>
  <c r="N213" i="2" s="1"/>
  <c r="M68" i="4" s="1"/>
  <c r="F213" i="2"/>
  <c r="G212" i="2" s="1"/>
  <c r="H68" i="4" s="1"/>
  <c r="L212" i="2"/>
  <c r="N212" i="2" s="1"/>
  <c r="K68" i="4" s="1"/>
  <c r="F212" i="2"/>
  <c r="E212" i="2"/>
  <c r="D68" i="4" s="1"/>
  <c r="D212" i="2"/>
  <c r="L211" i="2"/>
  <c r="N211" i="2" s="1"/>
  <c r="O67" i="4" s="1"/>
  <c r="L210" i="2"/>
  <c r="N210" i="2" s="1"/>
  <c r="M67" i="4" s="1"/>
  <c r="F210" i="2"/>
  <c r="G209" i="2" s="1"/>
  <c r="H67" i="4" s="1"/>
  <c r="L209" i="2"/>
  <c r="N209" i="2" s="1"/>
  <c r="K67" i="4" s="1"/>
  <c r="B67" i="4"/>
  <c r="F209" i="2"/>
  <c r="E209" i="2"/>
  <c r="D67" i="4" s="1"/>
  <c r="D209" i="2"/>
  <c r="L208" i="2"/>
  <c r="N208" i="2" s="1"/>
  <c r="O66" i="4" s="1"/>
  <c r="L207" i="2"/>
  <c r="N207" i="2" s="1"/>
  <c r="M66" i="4" s="1"/>
  <c r="F207" i="2"/>
  <c r="G206" i="2" s="1"/>
  <c r="H66" i="4" s="1"/>
  <c r="L206" i="2"/>
  <c r="N206" i="2" s="1"/>
  <c r="K66" i="4" s="1"/>
  <c r="F206" i="2"/>
  <c r="E206" i="2"/>
  <c r="D66" i="4" s="1"/>
  <c r="D206" i="2"/>
  <c r="L205" i="2"/>
  <c r="N205" i="2" s="1"/>
  <c r="O65" i="4" s="1"/>
  <c r="L204" i="2"/>
  <c r="N204" i="2" s="1"/>
  <c r="M65" i="4" s="1"/>
  <c r="F204" i="2"/>
  <c r="G203" i="2" s="1"/>
  <c r="H65" i="4" s="1"/>
  <c r="L203" i="2"/>
  <c r="N203" i="2" s="1"/>
  <c r="K65" i="4" s="1"/>
  <c r="F203" i="2"/>
  <c r="E203" i="2"/>
  <c r="D65" i="4" s="1"/>
  <c r="D203" i="2"/>
  <c r="L202" i="2"/>
  <c r="N202" i="2" s="1"/>
  <c r="O64" i="4" s="1"/>
  <c r="L201" i="2"/>
  <c r="N201" i="2" s="1"/>
  <c r="M64" i="4" s="1"/>
  <c r="F201" i="2"/>
  <c r="G200" i="2" s="1"/>
  <c r="H64" i="4" s="1"/>
  <c r="L200" i="2"/>
  <c r="N200" i="2" s="1"/>
  <c r="K64" i="4" s="1"/>
  <c r="F200" i="2"/>
  <c r="E200" i="2"/>
  <c r="D64" i="4" s="1"/>
  <c r="D200" i="2"/>
  <c r="L199" i="2"/>
  <c r="N199" i="2" s="1"/>
  <c r="O63" i="4" s="1"/>
  <c r="L198" i="2"/>
  <c r="N198" i="2" s="1"/>
  <c r="M63" i="4" s="1"/>
  <c r="F198" i="2"/>
  <c r="G197" i="2" s="1"/>
  <c r="H63" i="4" s="1"/>
  <c r="L197" i="2"/>
  <c r="N197" i="2" s="1"/>
  <c r="K63" i="4" s="1"/>
  <c r="B63" i="4"/>
  <c r="F197" i="2"/>
  <c r="E197" i="2"/>
  <c r="D63" i="4" s="1"/>
  <c r="D197" i="2"/>
  <c r="L196" i="2"/>
  <c r="N196" i="2" s="1"/>
  <c r="O62" i="4" s="1"/>
  <c r="L195" i="2"/>
  <c r="N195" i="2" s="1"/>
  <c r="M62" i="4" s="1"/>
  <c r="F195" i="2"/>
  <c r="G194" i="2" s="1"/>
  <c r="H62" i="4" s="1"/>
  <c r="L194" i="2"/>
  <c r="N194" i="2" s="1"/>
  <c r="K62" i="4" s="1"/>
  <c r="F194" i="2"/>
  <c r="E194" i="2"/>
  <c r="D62" i="4" s="1"/>
  <c r="D194" i="2"/>
  <c r="L193" i="2"/>
  <c r="N193" i="2" s="1"/>
  <c r="O61" i="4" s="1"/>
  <c r="L192" i="2"/>
  <c r="N192" i="2" s="1"/>
  <c r="M61" i="4" s="1"/>
  <c r="F192" i="2"/>
  <c r="G191" i="2" s="1"/>
  <c r="H61" i="4" s="1"/>
  <c r="L191" i="2"/>
  <c r="N191" i="2" s="1"/>
  <c r="K61" i="4" s="1"/>
  <c r="B61" i="4"/>
  <c r="F191" i="2"/>
  <c r="E191" i="2"/>
  <c r="D61" i="4" s="1"/>
  <c r="D191" i="2"/>
  <c r="L190" i="2"/>
  <c r="N190" i="2" s="1"/>
  <c r="O60" i="4" s="1"/>
  <c r="L189" i="2"/>
  <c r="N189" i="2" s="1"/>
  <c r="M60" i="4" s="1"/>
  <c r="F189" i="2"/>
  <c r="G188" i="2" s="1"/>
  <c r="H60" i="4" s="1"/>
  <c r="L188" i="2"/>
  <c r="N188" i="2" s="1"/>
  <c r="K60" i="4" s="1"/>
  <c r="B60" i="4"/>
  <c r="F188" i="2"/>
  <c r="E188" i="2"/>
  <c r="D60" i="4" s="1"/>
  <c r="D188" i="2"/>
  <c r="L187" i="2"/>
  <c r="N187" i="2" s="1"/>
  <c r="O59" i="4" s="1"/>
  <c r="L186" i="2"/>
  <c r="N186" i="2" s="1"/>
  <c r="M59" i="4" s="1"/>
  <c r="F186" i="2"/>
  <c r="G185" i="2" s="1"/>
  <c r="H59" i="4" s="1"/>
  <c r="L185" i="2"/>
  <c r="N185" i="2" s="1"/>
  <c r="K59" i="4" s="1"/>
  <c r="B59" i="4"/>
  <c r="F185" i="2"/>
  <c r="E185" i="2"/>
  <c r="D59" i="4" s="1"/>
  <c r="D185" i="2"/>
  <c r="L184" i="2"/>
  <c r="N184" i="2" s="1"/>
  <c r="O58" i="4" s="1"/>
  <c r="L183" i="2"/>
  <c r="N183" i="2" s="1"/>
  <c r="M58" i="4" s="1"/>
  <c r="F183" i="2"/>
  <c r="G182" i="2" s="1"/>
  <c r="H58" i="4" s="1"/>
  <c r="L182" i="2"/>
  <c r="N182" i="2" s="1"/>
  <c r="K58" i="4" s="1"/>
  <c r="F182" i="2"/>
  <c r="E182" i="2"/>
  <c r="D58" i="4" s="1"/>
  <c r="D182" i="2"/>
  <c r="L181" i="2"/>
  <c r="N181" i="2" s="1"/>
  <c r="O57" i="4" s="1"/>
  <c r="L180" i="2"/>
  <c r="N180" i="2" s="1"/>
  <c r="M57" i="4" s="1"/>
  <c r="F180" i="2"/>
  <c r="G179" i="2" s="1"/>
  <c r="H57" i="4" s="1"/>
  <c r="L179" i="2"/>
  <c r="N179" i="2" s="1"/>
  <c r="K57" i="4" s="1"/>
  <c r="F179" i="2"/>
  <c r="E179" i="2"/>
  <c r="D57" i="4" s="1"/>
  <c r="D179" i="2"/>
  <c r="L178" i="2"/>
  <c r="N178" i="2" s="1"/>
  <c r="O56" i="4" s="1"/>
  <c r="L177" i="2"/>
  <c r="N177" i="2" s="1"/>
  <c r="M56" i="4" s="1"/>
  <c r="F177" i="2"/>
  <c r="G176" i="2" s="1"/>
  <c r="H56" i="4" s="1"/>
  <c r="L176" i="2"/>
  <c r="N176" i="2" s="1"/>
  <c r="K56" i="4" s="1"/>
  <c r="B56" i="4"/>
  <c r="F176" i="2"/>
  <c r="E176" i="2"/>
  <c r="D56" i="4" s="1"/>
  <c r="D176" i="2"/>
  <c r="L175" i="2"/>
  <c r="N175" i="2" s="1"/>
  <c r="O55" i="4" s="1"/>
  <c r="L174" i="2"/>
  <c r="N174" i="2" s="1"/>
  <c r="M55" i="4" s="1"/>
  <c r="F174" i="2"/>
  <c r="G173" i="2" s="1"/>
  <c r="H55" i="4" s="1"/>
  <c r="L173" i="2"/>
  <c r="N173" i="2" s="1"/>
  <c r="K55" i="4" s="1"/>
  <c r="B55" i="4"/>
  <c r="F173" i="2"/>
  <c r="E173" i="2"/>
  <c r="D55" i="4" s="1"/>
  <c r="D173" i="2"/>
  <c r="L172" i="2"/>
  <c r="N172" i="2" s="1"/>
  <c r="O54" i="4" s="1"/>
  <c r="L171" i="2"/>
  <c r="N171" i="2" s="1"/>
  <c r="M54" i="4" s="1"/>
  <c r="F171" i="2"/>
  <c r="G170" i="2" s="1"/>
  <c r="H54" i="4" s="1"/>
  <c r="L170" i="2"/>
  <c r="N170" i="2" s="1"/>
  <c r="K54" i="4" s="1"/>
  <c r="B54" i="4"/>
  <c r="F170" i="2"/>
  <c r="E170" i="2"/>
  <c r="D54" i="4" s="1"/>
  <c r="D170" i="2"/>
  <c r="L169" i="2"/>
  <c r="N169" i="2" s="1"/>
  <c r="O53" i="4" s="1"/>
  <c r="L168" i="2"/>
  <c r="N168" i="2" s="1"/>
  <c r="M53" i="4" s="1"/>
  <c r="F168" i="2"/>
  <c r="G167" i="2" s="1"/>
  <c r="H53" i="4" s="1"/>
  <c r="L167" i="2"/>
  <c r="N167" i="2" s="1"/>
  <c r="K53" i="4" s="1"/>
  <c r="F167" i="2"/>
  <c r="E167" i="2"/>
  <c r="D53" i="4" s="1"/>
  <c r="D167" i="2"/>
  <c r="L166" i="2"/>
  <c r="N166" i="2" s="1"/>
  <c r="O52" i="4" s="1"/>
  <c r="L165" i="2"/>
  <c r="N165" i="2" s="1"/>
  <c r="M52" i="4" s="1"/>
  <c r="F165" i="2"/>
  <c r="G164" i="2" s="1"/>
  <c r="H52" i="4" s="1"/>
  <c r="L164" i="2"/>
  <c r="N164" i="2" s="1"/>
  <c r="K52" i="4" s="1"/>
  <c r="F164" i="2"/>
  <c r="E164" i="2"/>
  <c r="D52" i="4" s="1"/>
  <c r="D164" i="2"/>
  <c r="L163" i="2"/>
  <c r="N163" i="2" s="1"/>
  <c r="O51" i="4" s="1"/>
  <c r="L162" i="2"/>
  <c r="N162" i="2" s="1"/>
  <c r="M51" i="4" s="1"/>
  <c r="F162" i="2"/>
  <c r="G161" i="2" s="1"/>
  <c r="H51" i="4" s="1"/>
  <c r="L161" i="2"/>
  <c r="N161" i="2" s="1"/>
  <c r="K51" i="4" s="1"/>
  <c r="B51" i="4"/>
  <c r="F161" i="2"/>
  <c r="E161" i="2"/>
  <c r="D51" i="4" s="1"/>
  <c r="D161" i="2"/>
  <c r="L160" i="2"/>
  <c r="N160" i="2" s="1"/>
  <c r="O50" i="4" s="1"/>
  <c r="L159" i="2"/>
  <c r="N159" i="2" s="1"/>
  <c r="M50" i="4" s="1"/>
  <c r="F159" i="2"/>
  <c r="G158" i="2" s="1"/>
  <c r="H50" i="4" s="1"/>
  <c r="L158" i="2"/>
  <c r="N158" i="2" s="1"/>
  <c r="K50" i="4" s="1"/>
  <c r="F158" i="2"/>
  <c r="E158" i="2"/>
  <c r="D50" i="4" s="1"/>
  <c r="D158" i="2"/>
  <c r="L157" i="2"/>
  <c r="N157" i="2" s="1"/>
  <c r="O49" i="4" s="1"/>
  <c r="L156" i="2"/>
  <c r="N156" i="2" s="1"/>
  <c r="M49" i="4" s="1"/>
  <c r="F156" i="2"/>
  <c r="G155" i="2" s="1"/>
  <c r="H49" i="4" s="1"/>
  <c r="L155" i="2"/>
  <c r="N155" i="2" s="1"/>
  <c r="K49" i="4" s="1"/>
  <c r="F155" i="2"/>
  <c r="E155" i="2"/>
  <c r="D49" i="4" s="1"/>
  <c r="D155" i="2"/>
  <c r="L154" i="2"/>
  <c r="N154" i="2" s="1"/>
  <c r="O48" i="4" s="1"/>
  <c r="L153" i="2"/>
  <c r="N153" i="2" s="1"/>
  <c r="M48" i="4" s="1"/>
  <c r="F153" i="2"/>
  <c r="G152" i="2" s="1"/>
  <c r="H48" i="4" s="1"/>
  <c r="L152" i="2"/>
  <c r="N152" i="2" s="1"/>
  <c r="K48" i="4" s="1"/>
  <c r="B48" i="4"/>
  <c r="F152" i="2"/>
  <c r="E152" i="2"/>
  <c r="D48" i="4" s="1"/>
  <c r="D152" i="2"/>
  <c r="L151" i="2"/>
  <c r="N151" i="2" s="1"/>
  <c r="O47" i="4" s="1"/>
  <c r="L150" i="2"/>
  <c r="N150" i="2" s="1"/>
  <c r="M47" i="4" s="1"/>
  <c r="F150" i="2"/>
  <c r="G149" i="2" s="1"/>
  <c r="H47" i="4" s="1"/>
  <c r="L149" i="2"/>
  <c r="N149" i="2" s="1"/>
  <c r="K47" i="4" s="1"/>
  <c r="B47" i="4"/>
  <c r="F149" i="2"/>
  <c r="E149" i="2"/>
  <c r="D47" i="4" s="1"/>
  <c r="D149" i="2"/>
  <c r="L148" i="2"/>
  <c r="N148" i="2" s="1"/>
  <c r="O46" i="4" s="1"/>
  <c r="L147" i="2"/>
  <c r="N147" i="2" s="1"/>
  <c r="M46" i="4" s="1"/>
  <c r="F147" i="2"/>
  <c r="G146" i="2" s="1"/>
  <c r="H46" i="4" s="1"/>
  <c r="L146" i="2"/>
  <c r="N146" i="2" s="1"/>
  <c r="K46" i="4" s="1"/>
  <c r="F146" i="2"/>
  <c r="E146" i="2"/>
  <c r="D46" i="4" s="1"/>
  <c r="D146" i="2"/>
  <c r="L145" i="2"/>
  <c r="N145" i="2" s="1"/>
  <c r="O45" i="4" s="1"/>
  <c r="L144" i="2"/>
  <c r="N144" i="2" s="1"/>
  <c r="M45" i="4" s="1"/>
  <c r="F144" i="2"/>
  <c r="G143" i="2" s="1"/>
  <c r="H45" i="4" s="1"/>
  <c r="L143" i="2"/>
  <c r="N143" i="2" s="1"/>
  <c r="K45" i="4" s="1"/>
  <c r="F143" i="2"/>
  <c r="E143" i="2"/>
  <c r="D45" i="4" s="1"/>
  <c r="D143" i="2"/>
  <c r="L142" i="2"/>
  <c r="N142" i="2" s="1"/>
  <c r="O44" i="4" s="1"/>
  <c r="L141" i="2"/>
  <c r="N141" i="2" s="1"/>
  <c r="M44" i="4" s="1"/>
  <c r="F141" i="2"/>
  <c r="G140" i="2" s="1"/>
  <c r="H44" i="4" s="1"/>
  <c r="L140" i="2"/>
  <c r="N140" i="2" s="1"/>
  <c r="K44" i="4" s="1"/>
  <c r="F140" i="2"/>
  <c r="E140" i="2"/>
  <c r="D44" i="4" s="1"/>
  <c r="D140" i="2"/>
  <c r="L139" i="2"/>
  <c r="N139" i="2" s="1"/>
  <c r="O43" i="4" s="1"/>
  <c r="L138" i="2"/>
  <c r="N138" i="2" s="1"/>
  <c r="M43" i="4" s="1"/>
  <c r="F138" i="2"/>
  <c r="G137" i="2" s="1"/>
  <c r="H43" i="4" s="1"/>
  <c r="L137" i="2"/>
  <c r="N137" i="2" s="1"/>
  <c r="K43" i="4" s="1"/>
  <c r="B43" i="4"/>
  <c r="F137" i="2"/>
  <c r="E137" i="2"/>
  <c r="D43" i="4" s="1"/>
  <c r="D137" i="2"/>
  <c r="L136" i="2"/>
  <c r="N136" i="2" s="1"/>
  <c r="O42" i="4" s="1"/>
  <c r="L135" i="2"/>
  <c r="N135" i="2" s="1"/>
  <c r="M42" i="4" s="1"/>
  <c r="F135" i="2"/>
  <c r="G134" i="2" s="1"/>
  <c r="H42" i="4" s="1"/>
  <c r="L134" i="2"/>
  <c r="N134" i="2" s="1"/>
  <c r="K42" i="4" s="1"/>
  <c r="F134" i="2"/>
  <c r="E134" i="2"/>
  <c r="D42" i="4" s="1"/>
  <c r="D134" i="2"/>
  <c r="L133" i="2"/>
  <c r="N133" i="2" s="1"/>
  <c r="O41" i="4" s="1"/>
  <c r="L132" i="2"/>
  <c r="N132" i="2" s="1"/>
  <c r="M41" i="4" s="1"/>
  <c r="F132" i="2"/>
  <c r="G131" i="2" s="1"/>
  <c r="H41" i="4" s="1"/>
  <c r="L131" i="2"/>
  <c r="N131" i="2" s="1"/>
  <c r="K41" i="4" s="1"/>
  <c r="F131" i="2"/>
  <c r="E131" i="2"/>
  <c r="D41" i="4" s="1"/>
  <c r="D131" i="2"/>
  <c r="L130" i="2"/>
  <c r="N130" i="2" s="1"/>
  <c r="O40" i="4" s="1"/>
  <c r="L129" i="2"/>
  <c r="N129" i="2" s="1"/>
  <c r="M40" i="4" s="1"/>
  <c r="F129" i="2"/>
  <c r="G128" i="2" s="1"/>
  <c r="H40" i="4" s="1"/>
  <c r="L128" i="2"/>
  <c r="N128" i="2" s="1"/>
  <c r="K40" i="4" s="1"/>
  <c r="F128" i="2"/>
  <c r="E128" i="2"/>
  <c r="D40" i="4" s="1"/>
  <c r="D128" i="2"/>
  <c r="L127" i="2"/>
  <c r="N127" i="2" s="1"/>
  <c r="O39" i="4" s="1"/>
  <c r="L126" i="2"/>
  <c r="N126" i="2" s="1"/>
  <c r="M39" i="4" s="1"/>
  <c r="F126" i="2"/>
  <c r="G125" i="2" s="1"/>
  <c r="H39" i="4" s="1"/>
  <c r="L125" i="2"/>
  <c r="N125" i="2" s="1"/>
  <c r="K39" i="4" s="1"/>
  <c r="B39" i="4"/>
  <c r="F125" i="2"/>
  <c r="E125" i="2"/>
  <c r="D39" i="4" s="1"/>
  <c r="D125" i="2"/>
  <c r="L124" i="2"/>
  <c r="N124" i="2" s="1"/>
  <c r="O38" i="4" s="1"/>
  <c r="L123" i="2"/>
  <c r="N123" i="2" s="1"/>
  <c r="M38" i="4" s="1"/>
  <c r="F123" i="2"/>
  <c r="G122" i="2" s="1"/>
  <c r="H38" i="4" s="1"/>
  <c r="L122" i="2"/>
  <c r="N122" i="2" s="1"/>
  <c r="K38" i="4" s="1"/>
  <c r="F122" i="2"/>
  <c r="E122" i="2"/>
  <c r="D38" i="4" s="1"/>
  <c r="D122" i="2"/>
  <c r="L121" i="2"/>
  <c r="N121" i="2" s="1"/>
  <c r="O37" i="4" s="1"/>
  <c r="L120" i="2"/>
  <c r="N120" i="2" s="1"/>
  <c r="M37" i="4" s="1"/>
  <c r="F120" i="2"/>
  <c r="G119" i="2" s="1"/>
  <c r="H37" i="4" s="1"/>
  <c r="L119" i="2"/>
  <c r="N119" i="2" s="1"/>
  <c r="K37" i="4" s="1"/>
  <c r="B37" i="4"/>
  <c r="F119" i="2"/>
  <c r="E119" i="2"/>
  <c r="D37" i="4" s="1"/>
  <c r="D119" i="2"/>
  <c r="L118" i="2"/>
  <c r="N118" i="2" s="1"/>
  <c r="O36" i="4" s="1"/>
  <c r="L117" i="2"/>
  <c r="N117" i="2" s="1"/>
  <c r="M36" i="4" s="1"/>
  <c r="F117" i="2"/>
  <c r="G116" i="2" s="1"/>
  <c r="H36" i="4" s="1"/>
  <c r="L116" i="2"/>
  <c r="N116" i="2" s="1"/>
  <c r="K36" i="4" s="1"/>
  <c r="F116" i="2"/>
  <c r="E116" i="2"/>
  <c r="D36" i="4" s="1"/>
  <c r="D116" i="2"/>
  <c r="L115" i="2"/>
  <c r="N115" i="2" s="1"/>
  <c r="O35" i="4" s="1"/>
  <c r="L114" i="2"/>
  <c r="N114" i="2" s="1"/>
  <c r="M35" i="4" s="1"/>
  <c r="F114" i="2"/>
  <c r="G113" i="2" s="1"/>
  <c r="H35" i="4" s="1"/>
  <c r="L113" i="2"/>
  <c r="N113" i="2" s="1"/>
  <c r="K35" i="4" s="1"/>
  <c r="B35" i="4"/>
  <c r="F113" i="2"/>
  <c r="E113" i="2"/>
  <c r="D35" i="4" s="1"/>
  <c r="D113" i="2"/>
  <c r="L112" i="2"/>
  <c r="N112" i="2" s="1"/>
  <c r="O34" i="4" s="1"/>
  <c r="L111" i="2"/>
  <c r="N111" i="2" s="1"/>
  <c r="M34" i="4" s="1"/>
  <c r="F111" i="2"/>
  <c r="G110" i="2" s="1"/>
  <c r="H34" i="4" s="1"/>
  <c r="L110" i="2"/>
  <c r="N110" i="2" s="1"/>
  <c r="K34" i="4" s="1"/>
  <c r="F110" i="2"/>
  <c r="E110" i="2"/>
  <c r="D34" i="4" s="1"/>
  <c r="D110" i="2"/>
  <c r="L109" i="2"/>
  <c r="N109" i="2" s="1"/>
  <c r="O33" i="4" s="1"/>
  <c r="L108" i="2"/>
  <c r="N108" i="2" s="1"/>
  <c r="M33" i="4" s="1"/>
  <c r="F108" i="2"/>
  <c r="G107" i="2" s="1"/>
  <c r="H33" i="4" s="1"/>
  <c r="L107" i="2"/>
  <c r="N107" i="2" s="1"/>
  <c r="K33" i="4" s="1"/>
  <c r="F107" i="2"/>
  <c r="E107" i="2"/>
  <c r="D33" i="4" s="1"/>
  <c r="D107" i="2"/>
  <c r="L106" i="2"/>
  <c r="N106" i="2" s="1"/>
  <c r="O32" i="4" s="1"/>
  <c r="L105" i="2"/>
  <c r="N105" i="2" s="1"/>
  <c r="M32" i="4" s="1"/>
  <c r="F105" i="2"/>
  <c r="G104" i="2" s="1"/>
  <c r="H32" i="4" s="1"/>
  <c r="L104" i="2"/>
  <c r="N104" i="2" s="1"/>
  <c r="K32" i="4" s="1"/>
  <c r="F104" i="2"/>
  <c r="E104" i="2"/>
  <c r="D32" i="4" s="1"/>
  <c r="D104" i="2"/>
  <c r="L103" i="2"/>
  <c r="N103" i="2" s="1"/>
  <c r="O31" i="4" s="1"/>
  <c r="L102" i="2"/>
  <c r="N102" i="2" s="1"/>
  <c r="M31" i="4" s="1"/>
  <c r="F102" i="2"/>
  <c r="G101" i="2" s="1"/>
  <c r="H31" i="4" s="1"/>
  <c r="L101" i="2"/>
  <c r="N101" i="2" s="1"/>
  <c r="K31" i="4" s="1"/>
  <c r="B31" i="4"/>
  <c r="F101" i="2"/>
  <c r="E101" i="2"/>
  <c r="D31" i="4" s="1"/>
  <c r="D101" i="2"/>
  <c r="L100" i="2"/>
  <c r="N100" i="2" s="1"/>
  <c r="O30" i="4" s="1"/>
  <c r="L99" i="2"/>
  <c r="N99" i="2" s="1"/>
  <c r="M30" i="4" s="1"/>
  <c r="F99" i="2"/>
  <c r="G98" i="2" s="1"/>
  <c r="H30" i="4" s="1"/>
  <c r="L98" i="2"/>
  <c r="N98" i="2" s="1"/>
  <c r="K30" i="4" s="1"/>
  <c r="F98" i="2"/>
  <c r="E98" i="2"/>
  <c r="D30" i="4" s="1"/>
  <c r="D98" i="2"/>
  <c r="L97" i="2"/>
  <c r="N97" i="2" s="1"/>
  <c r="O29" i="4" s="1"/>
  <c r="L96" i="2"/>
  <c r="N96" i="2" s="1"/>
  <c r="M29" i="4" s="1"/>
  <c r="F96" i="2"/>
  <c r="G95" i="2" s="1"/>
  <c r="H29" i="4" s="1"/>
  <c r="L95" i="2"/>
  <c r="N95" i="2" s="1"/>
  <c r="K29" i="4" s="1"/>
  <c r="F95" i="2"/>
  <c r="E95" i="2"/>
  <c r="D29" i="4" s="1"/>
  <c r="D95" i="2"/>
  <c r="L94" i="2"/>
  <c r="N94" i="2" s="1"/>
  <c r="O28" i="4" s="1"/>
  <c r="L93" i="2"/>
  <c r="N93" i="2" s="1"/>
  <c r="M28" i="4" s="1"/>
  <c r="F93" i="2"/>
  <c r="G92" i="2" s="1"/>
  <c r="H28" i="4" s="1"/>
  <c r="L92" i="2"/>
  <c r="N92" i="2" s="1"/>
  <c r="K28" i="4" s="1"/>
  <c r="F92" i="2"/>
  <c r="E92" i="2"/>
  <c r="D28" i="4" s="1"/>
  <c r="D92" i="2"/>
  <c r="L91" i="2"/>
  <c r="N91" i="2" s="1"/>
  <c r="O27" i="4" s="1"/>
  <c r="L90" i="2"/>
  <c r="N90" i="2" s="1"/>
  <c r="M27" i="4" s="1"/>
  <c r="F90" i="2"/>
  <c r="G89" i="2" s="1"/>
  <c r="H27" i="4" s="1"/>
  <c r="L89" i="2"/>
  <c r="N89" i="2" s="1"/>
  <c r="K27" i="4" s="1"/>
  <c r="B27" i="4"/>
  <c r="F89" i="2"/>
  <c r="E89" i="2"/>
  <c r="D27" i="4" s="1"/>
  <c r="D89" i="2"/>
  <c r="L88" i="2"/>
  <c r="N88" i="2" s="1"/>
  <c r="O26" i="4" s="1"/>
  <c r="L87" i="2"/>
  <c r="N87" i="2" s="1"/>
  <c r="M26" i="4" s="1"/>
  <c r="F87" i="2"/>
  <c r="G86" i="2" s="1"/>
  <c r="H26" i="4" s="1"/>
  <c r="L86" i="2"/>
  <c r="N86" i="2" s="1"/>
  <c r="K26" i="4" s="1"/>
  <c r="F86" i="2"/>
  <c r="E86" i="2"/>
  <c r="D26" i="4" s="1"/>
  <c r="D86" i="2"/>
  <c r="L85" i="2"/>
  <c r="N85" i="2" s="1"/>
  <c r="O25" i="4" s="1"/>
  <c r="L84" i="2"/>
  <c r="N84" i="2" s="1"/>
  <c r="M25" i="4" s="1"/>
  <c r="F84" i="2"/>
  <c r="G83" i="2" s="1"/>
  <c r="H25" i="4" s="1"/>
  <c r="L83" i="2"/>
  <c r="N83" i="2" s="1"/>
  <c r="K25" i="4" s="1"/>
  <c r="F83" i="2"/>
  <c r="E83" i="2"/>
  <c r="D25" i="4" s="1"/>
  <c r="D83" i="2"/>
  <c r="L82" i="2"/>
  <c r="N82" i="2" s="1"/>
  <c r="O24" i="4" s="1"/>
  <c r="L81" i="2"/>
  <c r="N81" i="2" s="1"/>
  <c r="M24" i="4" s="1"/>
  <c r="F81" i="2"/>
  <c r="G80" i="2" s="1"/>
  <c r="H24" i="4" s="1"/>
  <c r="L80" i="2"/>
  <c r="N80" i="2" s="1"/>
  <c r="K24" i="4" s="1"/>
  <c r="F80" i="2"/>
  <c r="E80" i="2"/>
  <c r="D24" i="4" s="1"/>
  <c r="D80" i="2"/>
  <c r="L79" i="2"/>
  <c r="N79" i="2" s="1"/>
  <c r="O23" i="4" s="1"/>
  <c r="L78" i="2"/>
  <c r="N78" i="2" s="1"/>
  <c r="M23" i="4" s="1"/>
  <c r="F78" i="2"/>
  <c r="G77" i="2" s="1"/>
  <c r="H23" i="4" s="1"/>
  <c r="L77" i="2"/>
  <c r="N77" i="2" s="1"/>
  <c r="K23" i="4" s="1"/>
  <c r="B23" i="4"/>
  <c r="F77" i="2"/>
  <c r="E77" i="2"/>
  <c r="D23" i="4" s="1"/>
  <c r="D77" i="2"/>
  <c r="B22" i="4"/>
  <c r="B21" i="4"/>
  <c r="B20" i="4"/>
  <c r="B19" i="4"/>
  <c r="B17" i="4"/>
  <c r="B16" i="4"/>
  <c r="B15" i="4"/>
  <c r="B14" i="4"/>
  <c r="L16" i="2"/>
  <c r="N16" i="2" s="1"/>
  <c r="L15" i="2"/>
  <c r="N15" i="2" s="1"/>
  <c r="L14" i="2"/>
  <c r="N14" i="2" s="1"/>
  <c r="F14" i="2"/>
  <c r="F16" i="18"/>
  <c r="G16" i="18" s="1"/>
  <c r="G18" i="18" s="1"/>
  <c r="D15" i="1"/>
  <c r="D23" i="1"/>
  <c r="D18" i="1"/>
  <c r="I28" i="23" l="1"/>
  <c r="E4" i="28"/>
  <c r="D2" i="10"/>
  <c r="I30" i="23"/>
  <c r="E14" i="28"/>
  <c r="D35" i="23"/>
  <c r="E33" i="28"/>
  <c r="I34" i="23"/>
  <c r="E34" i="28"/>
  <c r="H32" i="23"/>
  <c r="C24" i="28"/>
  <c r="I32" i="23"/>
  <c r="E24" i="28"/>
  <c r="D32" i="23"/>
  <c r="E23" i="28"/>
  <c r="AB23" i="19"/>
  <c r="H34" i="23"/>
  <c r="AI35" i="19"/>
  <c r="D43" i="23"/>
  <c r="I28" i="25"/>
  <c r="I44" i="23"/>
  <c r="AA38" i="19"/>
  <c r="D44" i="23"/>
  <c r="AB38" i="19"/>
  <c r="H44" i="23"/>
  <c r="AA41" i="19"/>
  <c r="D46" i="23"/>
  <c r="H30" i="25"/>
  <c r="AB41" i="19"/>
  <c r="Z41" i="19"/>
  <c r="AI41" i="19"/>
  <c r="D29" i="25"/>
  <c r="AI38" i="19"/>
  <c r="Z38" i="19"/>
  <c r="D39" i="23"/>
  <c r="AI29" i="19"/>
  <c r="I23" i="19"/>
  <c r="AI23" i="19"/>
  <c r="K15" i="4"/>
  <c r="AF53" i="2"/>
  <c r="K14" i="4"/>
  <c r="AF50" i="2"/>
  <c r="K13" i="4"/>
  <c r="AF47" i="2"/>
  <c r="K12" i="4"/>
  <c r="AF44" i="2"/>
  <c r="H34" i="24"/>
  <c r="H54" i="22"/>
  <c r="AA53" i="2"/>
  <c r="D35" i="24"/>
  <c r="AI53" i="2"/>
  <c r="AD53" i="2"/>
  <c r="Y53" i="2"/>
  <c r="D55" i="22"/>
  <c r="D54" i="22"/>
  <c r="Z53" i="2"/>
  <c r="D52" i="22"/>
  <c r="Z50" i="2"/>
  <c r="H30" i="24"/>
  <c r="AA47" i="2"/>
  <c r="H50" i="22"/>
  <c r="D31" i="24"/>
  <c r="AI47" i="2"/>
  <c r="AD47" i="2"/>
  <c r="D51" i="22"/>
  <c r="Y47" i="2"/>
  <c r="D30" i="24"/>
  <c r="D50" i="22"/>
  <c r="Z47" i="2"/>
  <c r="H28" i="24"/>
  <c r="H48" i="22"/>
  <c r="AA44" i="2"/>
  <c r="I28" i="24"/>
  <c r="I48" i="22"/>
  <c r="D28" i="24"/>
  <c r="Z44" i="2"/>
  <c r="D48" i="22"/>
  <c r="D47" i="22"/>
  <c r="AI41" i="2"/>
  <c r="G41" i="2"/>
  <c r="H11" i="4" s="1"/>
  <c r="I46" i="22"/>
  <c r="Z41" i="2"/>
  <c r="D46" i="22"/>
  <c r="D33" i="24"/>
  <c r="D53" i="22"/>
  <c r="AI50" i="2"/>
  <c r="AD50" i="2"/>
  <c r="H32" i="24"/>
  <c r="H52" i="22"/>
  <c r="G50" i="2"/>
  <c r="I52" i="22"/>
  <c r="D34" i="25"/>
  <c r="I17" i="19"/>
  <c r="D31" i="23"/>
  <c r="AI17" i="19"/>
  <c r="AA17" i="19"/>
  <c r="D30" i="23"/>
  <c r="AB17" i="19"/>
  <c r="H30" i="23"/>
  <c r="AA14" i="19"/>
  <c r="D28" i="23"/>
  <c r="AB14" i="19"/>
  <c r="H28" i="23"/>
  <c r="I14" i="2"/>
  <c r="I35" i="19"/>
  <c r="Z35" i="19"/>
  <c r="B41" i="21"/>
  <c r="AA35" i="19"/>
  <c r="D41" i="23"/>
  <c r="Z32" i="19"/>
  <c r="G39" i="21"/>
  <c r="I40" i="23"/>
  <c r="B39" i="21"/>
  <c r="D40" i="23"/>
  <c r="AA32" i="19"/>
  <c r="H40" i="23"/>
  <c r="AB32" i="19"/>
  <c r="AB29" i="19"/>
  <c r="H38" i="23"/>
  <c r="I26" i="19"/>
  <c r="D37" i="23"/>
  <c r="AE32" i="19"/>
  <c r="AE33" i="19" s="1"/>
  <c r="AE34" i="19" s="1"/>
  <c r="I32" i="19"/>
  <c r="Z29" i="19"/>
  <c r="I29" i="19"/>
  <c r="D7" i="10"/>
  <c r="AA29" i="19"/>
  <c r="Z14" i="19"/>
  <c r="AE14" i="19"/>
  <c r="AE15" i="19" s="1"/>
  <c r="AE16" i="19" s="1"/>
  <c r="AA20" i="19"/>
  <c r="AB20" i="19"/>
  <c r="O22" i="19"/>
  <c r="O4" i="10" s="1"/>
  <c r="AL22" i="19"/>
  <c r="O23" i="19"/>
  <c r="K5" i="10" s="1"/>
  <c r="AL23" i="19"/>
  <c r="O35" i="19"/>
  <c r="K9" i="10" s="1"/>
  <c r="AL35" i="19"/>
  <c r="B30" i="21"/>
  <c r="Z17" i="19"/>
  <c r="AE17" i="19"/>
  <c r="AE18" i="19" s="1"/>
  <c r="AE19" i="19" s="1"/>
  <c r="Z23" i="19"/>
  <c r="AE23" i="19"/>
  <c r="AE24" i="19" s="1"/>
  <c r="AE25" i="19" s="1"/>
  <c r="AA26" i="19"/>
  <c r="O27" i="19"/>
  <c r="M6" i="10" s="1"/>
  <c r="AL27" i="19"/>
  <c r="O31" i="19"/>
  <c r="O7" i="10" s="1"/>
  <c r="AL31" i="19"/>
  <c r="O32" i="19"/>
  <c r="K8" i="10" s="1"/>
  <c r="AL32" i="19"/>
  <c r="AE35" i="19"/>
  <c r="AE36" i="19" s="1"/>
  <c r="AE37" i="19" s="1"/>
  <c r="AE38" i="19" s="1"/>
  <c r="AE39" i="19" s="1"/>
  <c r="AE40" i="19" s="1"/>
  <c r="AE41" i="19" s="1"/>
  <c r="AE42" i="19" s="1"/>
  <c r="AE43" i="19" s="1"/>
  <c r="O16" i="19"/>
  <c r="O2" i="10" s="1"/>
  <c r="AL16" i="19"/>
  <c r="Z26" i="19"/>
  <c r="AE26" i="19"/>
  <c r="AE27" i="19" s="1"/>
  <c r="AE28" i="19" s="1"/>
  <c r="O34" i="19"/>
  <c r="O8" i="10" s="1"/>
  <c r="AL34" i="19"/>
  <c r="O19" i="19"/>
  <c r="O3" i="10" s="1"/>
  <c r="AL19" i="19"/>
  <c r="D5" i="10"/>
  <c r="AA23" i="19"/>
  <c r="O24" i="19"/>
  <c r="M5" i="10" s="1"/>
  <c r="AL24" i="19"/>
  <c r="AB26" i="19"/>
  <c r="O28" i="19"/>
  <c r="O6" i="10" s="1"/>
  <c r="AL28" i="19"/>
  <c r="O29" i="19"/>
  <c r="K7" i="10" s="1"/>
  <c r="AL29" i="19"/>
  <c r="O36" i="19"/>
  <c r="M9" i="10" s="1"/>
  <c r="AL36" i="19"/>
  <c r="O30" i="19"/>
  <c r="M7" i="10" s="1"/>
  <c r="AL30" i="19"/>
  <c r="O15" i="19"/>
  <c r="M2" i="10" s="1"/>
  <c r="AL15" i="19"/>
  <c r="O17" i="19"/>
  <c r="K3" i="10" s="1"/>
  <c r="AL17" i="19"/>
  <c r="Z20" i="19"/>
  <c r="AE20" i="19"/>
  <c r="AE21" i="19" s="1"/>
  <c r="AE22" i="19" s="1"/>
  <c r="O21" i="19"/>
  <c r="M4" i="10" s="1"/>
  <c r="AL21" i="19"/>
  <c r="B38" i="21"/>
  <c r="AE29" i="19"/>
  <c r="AE30" i="19" s="1"/>
  <c r="AE31" i="19" s="1"/>
  <c r="O33" i="19"/>
  <c r="M8" i="10" s="1"/>
  <c r="AL33" i="19"/>
  <c r="D3" i="4"/>
  <c r="Z17" i="2"/>
  <c r="O4" i="4"/>
  <c r="AF22" i="2"/>
  <c r="K5" i="4"/>
  <c r="AF23" i="2"/>
  <c r="I26" i="2"/>
  <c r="Y26" i="2"/>
  <c r="AD26" i="2"/>
  <c r="H40" i="22"/>
  <c r="AA32" i="2"/>
  <c r="O8" i="4"/>
  <c r="AF34" i="2"/>
  <c r="K9" i="4"/>
  <c r="AF35" i="2"/>
  <c r="AD38" i="2"/>
  <c r="Y38" i="2"/>
  <c r="AD14" i="2"/>
  <c r="Y14" i="2"/>
  <c r="O2" i="4"/>
  <c r="AF16" i="2"/>
  <c r="H30" i="22"/>
  <c r="AA17" i="2"/>
  <c r="O3" i="4"/>
  <c r="AF19" i="2"/>
  <c r="K4" i="4"/>
  <c r="AF20" i="2"/>
  <c r="I23" i="2"/>
  <c r="AD23" i="2"/>
  <c r="Y23" i="2"/>
  <c r="D36" i="22"/>
  <c r="Z26" i="2"/>
  <c r="O7" i="4"/>
  <c r="AF31" i="2"/>
  <c r="K8" i="4"/>
  <c r="AF32" i="2"/>
  <c r="AD35" i="2"/>
  <c r="Y35" i="2"/>
  <c r="H9" i="4"/>
  <c r="AB35" i="2"/>
  <c r="AA41" i="2"/>
  <c r="O11" i="4"/>
  <c r="AF43" i="2"/>
  <c r="D28" i="22"/>
  <c r="Z14" i="2"/>
  <c r="AD17" i="2"/>
  <c r="Y17" i="2"/>
  <c r="K2" i="4"/>
  <c r="AF14" i="2"/>
  <c r="M2" i="4"/>
  <c r="AF15" i="2"/>
  <c r="H28" i="22"/>
  <c r="AA14" i="2"/>
  <c r="K3" i="4"/>
  <c r="AF17" i="2"/>
  <c r="I20" i="2"/>
  <c r="Y20" i="2"/>
  <c r="AD20" i="2"/>
  <c r="O6" i="4"/>
  <c r="AF28" i="2"/>
  <c r="K7" i="4"/>
  <c r="AF29" i="2"/>
  <c r="Y32" i="2"/>
  <c r="AD32" i="2"/>
  <c r="H44" i="22"/>
  <c r="AA38" i="2"/>
  <c r="O10" i="4"/>
  <c r="AF40" i="2"/>
  <c r="K11" i="4"/>
  <c r="AF41" i="2"/>
  <c r="D32" i="22"/>
  <c r="Z20" i="2"/>
  <c r="O5" i="4"/>
  <c r="AF25" i="2"/>
  <c r="K6" i="4"/>
  <c r="AF26" i="2"/>
  <c r="I29" i="2"/>
  <c r="AD29" i="2"/>
  <c r="Y29" i="2"/>
  <c r="H7" i="4"/>
  <c r="AB29" i="2"/>
  <c r="D40" i="22"/>
  <c r="Z32" i="2"/>
  <c r="H42" i="22"/>
  <c r="AA35" i="2"/>
  <c r="O9" i="4"/>
  <c r="AF37" i="2"/>
  <c r="K10" i="4"/>
  <c r="AF38" i="2"/>
  <c r="AD41" i="2"/>
  <c r="Y41" i="2"/>
  <c r="M11" i="4"/>
  <c r="AF42" i="2"/>
  <c r="M10" i="4"/>
  <c r="AF39" i="2"/>
  <c r="M9" i="4"/>
  <c r="AF36" i="2"/>
  <c r="M8" i="4"/>
  <c r="AF33" i="2"/>
  <c r="M7" i="4"/>
  <c r="AF30" i="2"/>
  <c r="M6" i="4"/>
  <c r="AF27" i="2"/>
  <c r="M5" i="4"/>
  <c r="AF24" i="2"/>
  <c r="M4" i="4"/>
  <c r="AF21" i="2"/>
  <c r="M3" i="4"/>
  <c r="AF18" i="2"/>
  <c r="D31" i="22"/>
  <c r="I17" i="2"/>
  <c r="D43" i="22"/>
  <c r="I35" i="2"/>
  <c r="D41" i="22"/>
  <c r="I32" i="2"/>
  <c r="I41" i="2"/>
  <c r="D45" i="22"/>
  <c r="I38" i="2"/>
  <c r="D40" i="25"/>
  <c r="C74" i="10"/>
  <c r="G74" i="19"/>
  <c r="H22" i="10" s="1"/>
  <c r="G59" i="19"/>
  <c r="H17" i="10" s="1"/>
  <c r="G62" i="19"/>
  <c r="H18" i="10" s="1"/>
  <c r="G77" i="19"/>
  <c r="H23" i="10" s="1"/>
  <c r="D42" i="25"/>
  <c r="D15" i="10"/>
  <c r="G80" i="19"/>
  <c r="H24" i="10" s="1"/>
  <c r="G68" i="19"/>
  <c r="H20" i="10" s="1"/>
  <c r="F22" i="18"/>
  <c r="G22" i="18" s="1"/>
  <c r="G23" i="18" s="1"/>
  <c r="C37" i="10"/>
  <c r="C90" i="10"/>
  <c r="C126" i="10"/>
  <c r="C133" i="10"/>
  <c r="C139" i="10"/>
  <c r="C141" i="10"/>
  <c r="G23" i="19"/>
  <c r="D39" i="22"/>
  <c r="E52" i="27"/>
  <c r="I38" i="22"/>
  <c r="E53" i="27"/>
  <c r="H38" i="22"/>
  <c r="C53" i="27"/>
  <c r="H36" i="22"/>
  <c r="C44" i="27"/>
  <c r="D37" i="22"/>
  <c r="E43" i="27"/>
  <c r="I36" i="22"/>
  <c r="E44" i="27"/>
  <c r="D35" i="22"/>
  <c r="E33" i="27"/>
  <c r="H34" i="22"/>
  <c r="C34" i="27"/>
  <c r="H32" i="22"/>
  <c r="C24" i="27"/>
  <c r="D33" i="22"/>
  <c r="E23" i="27"/>
  <c r="C3" i="10"/>
  <c r="E26" i="18"/>
  <c r="F26" i="18" s="1"/>
  <c r="G6" i="4"/>
  <c r="G109" i="4"/>
  <c r="G57" i="4"/>
  <c r="G100" i="4"/>
  <c r="G44" i="4"/>
  <c r="G118" i="4"/>
  <c r="G86" i="4"/>
  <c r="G34" i="4"/>
  <c r="G37" i="4"/>
  <c r="G28" i="4"/>
  <c r="G107" i="4"/>
  <c r="B21" i="12"/>
  <c r="B88" i="12"/>
  <c r="G11" i="4"/>
  <c r="G13" i="4"/>
  <c r="G141" i="4"/>
  <c r="G93" i="4"/>
  <c r="G45" i="4"/>
  <c r="G140" i="4"/>
  <c r="G84" i="4"/>
  <c r="G40" i="4"/>
  <c r="G138" i="4"/>
  <c r="G106" i="4"/>
  <c r="G82" i="4"/>
  <c r="G54" i="4"/>
  <c r="G22" i="4"/>
  <c r="G89" i="4"/>
  <c r="G29" i="4"/>
  <c r="G88" i="4"/>
  <c r="G20" i="4"/>
  <c r="G127" i="4"/>
  <c r="G95" i="4"/>
  <c r="G51" i="4"/>
  <c r="B13" i="12"/>
  <c r="B24" i="12"/>
  <c r="B43" i="12"/>
  <c r="B60" i="12"/>
  <c r="B69" i="12"/>
  <c r="B91" i="12"/>
  <c r="G96" i="10"/>
  <c r="G149" i="4"/>
  <c r="G144" i="4"/>
  <c r="G146" i="4"/>
  <c r="G58" i="4"/>
  <c r="G113" i="4"/>
  <c r="G108" i="4"/>
  <c r="G135" i="4"/>
  <c r="G59" i="4"/>
  <c r="B14" i="12"/>
  <c r="B46" i="12"/>
  <c r="B53" i="12"/>
  <c r="B70" i="12"/>
  <c r="G119" i="4"/>
  <c r="G91" i="4"/>
  <c r="G35" i="4"/>
  <c r="B11" i="12"/>
  <c r="B37" i="12"/>
  <c r="B32" i="12"/>
  <c r="B85" i="12"/>
  <c r="B90" i="12"/>
  <c r="G38" i="10"/>
  <c r="G44" i="10"/>
  <c r="G7" i="4"/>
  <c r="G5" i="4"/>
  <c r="G121" i="4"/>
  <c r="G85" i="4"/>
  <c r="G41" i="4"/>
  <c r="G120" i="4"/>
  <c r="G72" i="4"/>
  <c r="G32" i="4"/>
  <c r="G130" i="4"/>
  <c r="G102" i="4"/>
  <c r="G74" i="4"/>
  <c r="G42" i="4"/>
  <c r="G18" i="4"/>
  <c r="G81" i="4"/>
  <c r="G136" i="4"/>
  <c r="G68" i="4"/>
  <c r="G151" i="4"/>
  <c r="G3" i="4"/>
  <c r="G8" i="4"/>
  <c r="G117" i="4"/>
  <c r="G73" i="4"/>
  <c r="G17" i="4"/>
  <c r="G112" i="4"/>
  <c r="G64" i="4"/>
  <c r="G150" i="4"/>
  <c r="G122" i="4"/>
  <c r="G98" i="4"/>
  <c r="G66" i="4"/>
  <c r="G38" i="4"/>
  <c r="G133" i="4"/>
  <c r="G49" i="4"/>
  <c r="G128" i="4"/>
  <c r="G56" i="4"/>
  <c r="G139" i="4"/>
  <c r="G111" i="4"/>
  <c r="G83" i="4"/>
  <c r="G19" i="4"/>
  <c r="B7" i="12"/>
  <c r="B30" i="12"/>
  <c r="B63" i="12"/>
  <c r="B93" i="12"/>
  <c r="B59" i="12"/>
  <c r="G108" i="10"/>
  <c r="G66" i="10"/>
  <c r="G32" i="10"/>
  <c r="G98" i="10"/>
  <c r="G33" i="10"/>
  <c r="G2" i="4"/>
  <c r="G10" i="4"/>
  <c r="G12" i="4"/>
  <c r="G137" i="4"/>
  <c r="G97" i="4"/>
  <c r="G65" i="4"/>
  <c r="G33" i="4"/>
  <c r="G124" i="4"/>
  <c r="G92" i="4"/>
  <c r="G60" i="4"/>
  <c r="G16" i="4"/>
  <c r="G134" i="4"/>
  <c r="G114" i="4"/>
  <c r="G90" i="4"/>
  <c r="G70" i="4"/>
  <c r="G50" i="4"/>
  <c r="G26" i="4"/>
  <c r="G125" i="4"/>
  <c r="G69" i="4"/>
  <c r="G148" i="4"/>
  <c r="G96" i="4"/>
  <c r="G48" i="4"/>
  <c r="G143" i="4"/>
  <c r="G123" i="4"/>
  <c r="G103" i="4"/>
  <c r="G67" i="4"/>
  <c r="G27" i="4"/>
  <c r="A3" i="12"/>
  <c r="B25" i="12"/>
  <c r="B38" i="12"/>
  <c r="B40" i="12"/>
  <c r="B77" i="12"/>
  <c r="B61" i="12"/>
  <c r="B84" i="12"/>
  <c r="G52" i="10"/>
  <c r="G94" i="10"/>
  <c r="G120" i="10"/>
  <c r="G49" i="10"/>
  <c r="G9" i="10"/>
  <c r="G65" i="10"/>
  <c r="G17" i="10"/>
  <c r="G73" i="10"/>
  <c r="F29" i="21"/>
  <c r="B34" i="21"/>
  <c r="C99" i="10"/>
  <c r="C103" i="10"/>
  <c r="G71" i="19"/>
  <c r="H21" i="10" s="1"/>
  <c r="C26" i="10"/>
  <c r="C32" i="10"/>
  <c r="C83" i="10"/>
  <c r="C58" i="10"/>
  <c r="C118" i="10"/>
  <c r="B42" i="21"/>
  <c r="B32" i="21"/>
  <c r="D36" i="25"/>
  <c r="D21" i="10"/>
  <c r="D4" i="10"/>
  <c r="G31" i="21"/>
  <c r="G33" i="21"/>
  <c r="G29" i="19"/>
  <c r="C17" i="10"/>
  <c r="C54" i="10"/>
  <c r="C71" i="10"/>
  <c r="C76" i="10"/>
  <c r="C78" i="10"/>
  <c r="C108" i="10"/>
  <c r="C136" i="10"/>
  <c r="C138" i="10"/>
  <c r="B31" i="21"/>
  <c r="G37" i="21"/>
  <c r="C12" i="10"/>
  <c r="C116" i="10"/>
  <c r="C42" i="10"/>
  <c r="C44" i="10"/>
  <c r="C46" i="10"/>
  <c r="C75" i="10"/>
  <c r="C79" i="10"/>
  <c r="C84" i="10"/>
  <c r="C86" i="10"/>
  <c r="C102" i="10"/>
  <c r="C109" i="10"/>
  <c r="C110" i="10"/>
  <c r="C123" i="10"/>
  <c r="C137" i="10"/>
  <c r="C143" i="10"/>
  <c r="C149" i="10"/>
  <c r="F35" i="21"/>
  <c r="C31" i="10"/>
  <c r="C35" i="10"/>
  <c r="C40" i="10"/>
  <c r="C97" i="10"/>
  <c r="C105" i="10"/>
  <c r="C125" i="10"/>
  <c r="G35" i="19"/>
  <c r="G29" i="21"/>
  <c r="D42" i="26"/>
  <c r="C72" i="10"/>
  <c r="G41" i="21"/>
  <c r="D30" i="25"/>
  <c r="D11" i="10"/>
  <c r="B33" i="21"/>
  <c r="D20" i="10"/>
  <c r="C4" i="10"/>
  <c r="G53" i="19"/>
  <c r="H15" i="10" s="1"/>
  <c r="I38" i="25"/>
  <c r="C38" i="10"/>
  <c r="C41" i="10"/>
  <c r="C51" i="10"/>
  <c r="C53" i="10"/>
  <c r="C70" i="10"/>
  <c r="C43" i="10"/>
  <c r="C135" i="10"/>
  <c r="C142" i="10"/>
  <c r="C45" i="10"/>
  <c r="C80" i="10"/>
  <c r="C82" i="10"/>
  <c r="C92" i="10"/>
  <c r="C96" i="10"/>
  <c r="C107" i="10"/>
  <c r="C134" i="10"/>
  <c r="G15" i="4"/>
  <c r="G14" i="4"/>
  <c r="G9" i="4"/>
  <c r="G4" i="4"/>
  <c r="G129" i="4"/>
  <c r="G105" i="4"/>
  <c r="G77" i="4"/>
  <c r="G53" i="4"/>
  <c r="G25" i="4"/>
  <c r="G132" i="4"/>
  <c r="G104" i="4"/>
  <c r="G80" i="4"/>
  <c r="G52" i="4"/>
  <c r="G24" i="4"/>
  <c r="G142" i="4"/>
  <c r="G126" i="4"/>
  <c r="G110" i="4"/>
  <c r="G94" i="4"/>
  <c r="G78" i="4"/>
  <c r="G62" i="4"/>
  <c r="G46" i="4"/>
  <c r="G30" i="4"/>
  <c r="G145" i="4"/>
  <c r="G101" i="4"/>
  <c r="G61" i="4"/>
  <c r="G21" i="4"/>
  <c r="G116" i="4"/>
  <c r="G76" i="4"/>
  <c r="G36" i="4"/>
  <c r="G147" i="4"/>
  <c r="G131" i="4"/>
  <c r="G115" i="4"/>
  <c r="G99" i="4"/>
  <c r="G75" i="4"/>
  <c r="G43" i="4"/>
  <c r="B20" i="12"/>
  <c r="B19" i="12"/>
  <c r="B26" i="12"/>
  <c r="B45" i="12"/>
  <c r="B35" i="12"/>
  <c r="B48" i="12"/>
  <c r="B68" i="12"/>
  <c r="B80" i="12"/>
  <c r="B82" i="12"/>
  <c r="B58" i="12"/>
  <c r="G102" i="10"/>
  <c r="G64" i="10"/>
  <c r="G2" i="10"/>
  <c r="G148" i="10"/>
  <c r="G41" i="10"/>
  <c r="G81" i="10"/>
  <c r="G30" i="10"/>
  <c r="G34" i="10"/>
  <c r="G134" i="10"/>
  <c r="G25" i="10"/>
  <c r="G57" i="10"/>
  <c r="G97" i="10"/>
  <c r="C18" i="4"/>
  <c r="G44" i="2"/>
  <c r="C131" i="4"/>
  <c r="C2" i="4"/>
  <c r="C59" i="4"/>
  <c r="C60" i="4"/>
  <c r="C62" i="4"/>
  <c r="C64" i="4"/>
  <c r="D41" i="24"/>
  <c r="C21" i="4"/>
  <c r="D18" i="4"/>
  <c r="C31" i="4"/>
  <c r="C42" i="4"/>
  <c r="C141" i="4"/>
  <c r="C142" i="4"/>
  <c r="C143" i="4"/>
  <c r="C147" i="4"/>
  <c r="C148" i="4"/>
  <c r="C12" i="4"/>
  <c r="C24" i="4"/>
  <c r="C26" i="4"/>
  <c r="C28" i="4"/>
  <c r="C30" i="4"/>
  <c r="C38" i="4"/>
  <c r="C92" i="4"/>
  <c r="C112" i="4"/>
  <c r="C126" i="4"/>
  <c r="G56" i="2"/>
  <c r="H16" i="4" s="1"/>
  <c r="G35" i="21"/>
  <c r="C28" i="10"/>
  <c r="C150" i="10"/>
  <c r="B29" i="21"/>
  <c r="D3" i="10"/>
  <c r="F31" i="21"/>
  <c r="F39" i="21"/>
  <c r="H28" i="25"/>
  <c r="C10" i="10"/>
  <c r="F27" i="21"/>
  <c r="G26" i="19"/>
  <c r="I30" i="25"/>
  <c r="G41" i="19"/>
  <c r="D32" i="25"/>
  <c r="D12" i="10"/>
  <c r="I32" i="25"/>
  <c r="G44" i="19"/>
  <c r="H12" i="10" s="1"/>
  <c r="D6" i="10"/>
  <c r="B37" i="21"/>
  <c r="C20" i="10"/>
  <c r="C25" i="10"/>
  <c r="C27" i="10"/>
  <c r="C34" i="10"/>
  <c r="C36" i="10"/>
  <c r="C49" i="10"/>
  <c r="C52" i="10"/>
  <c r="C59" i="10"/>
  <c r="C73" i="10"/>
  <c r="C87" i="10"/>
  <c r="C91" i="10"/>
  <c r="C104" i="10"/>
  <c r="C113" i="10"/>
  <c r="C115" i="10"/>
  <c r="C117" i="10"/>
  <c r="C119" i="10"/>
  <c r="C124" i="10"/>
  <c r="C131" i="10"/>
  <c r="C33" i="10"/>
  <c r="C50" i="10"/>
  <c r="C61" i="10"/>
  <c r="C94" i="10"/>
  <c r="C98" i="10"/>
  <c r="C112" i="10"/>
  <c r="C121" i="10"/>
  <c r="C127" i="10"/>
  <c r="C132" i="10"/>
  <c r="C144" i="10"/>
  <c r="C11" i="10"/>
  <c r="D31" i="25"/>
  <c r="D37" i="26"/>
  <c r="C22" i="10"/>
  <c r="C18" i="10"/>
  <c r="H28" i="26"/>
  <c r="C14" i="10"/>
  <c r="D30" i="26"/>
  <c r="G17" i="19"/>
  <c r="D8" i="10"/>
  <c r="D28" i="25"/>
  <c r="D10" i="10"/>
  <c r="C13" i="10"/>
  <c r="D35" i="25"/>
  <c r="I30" i="26"/>
  <c r="G65" i="19"/>
  <c r="H19" i="10" s="1"/>
  <c r="C57" i="10"/>
  <c r="C63" i="10"/>
  <c r="C67" i="10"/>
  <c r="C88" i="10"/>
  <c r="C114" i="10"/>
  <c r="C145" i="10"/>
  <c r="G32" i="19"/>
  <c r="D9" i="10"/>
  <c r="G20" i="19"/>
  <c r="B35" i="21"/>
  <c r="G38" i="19"/>
  <c r="G56" i="19"/>
  <c r="H16" i="10" s="1"/>
  <c r="C21" i="10"/>
  <c r="D23" i="10"/>
  <c r="D41" i="25"/>
  <c r="C16" i="10"/>
  <c r="C55" i="10"/>
  <c r="C64" i="10"/>
  <c r="C89" i="10"/>
  <c r="C39" i="10"/>
  <c r="C47" i="10"/>
  <c r="C48" i="10"/>
  <c r="C56" i="10"/>
  <c r="C68" i="10"/>
  <c r="C69" i="10"/>
  <c r="C77" i="10"/>
  <c r="C93" i="10"/>
  <c r="C95" i="10"/>
  <c r="C100" i="10"/>
  <c r="C101" i="10"/>
  <c r="C106" i="10"/>
  <c r="C111" i="10"/>
  <c r="C140" i="10"/>
  <c r="C9" i="10"/>
  <c r="C29" i="10"/>
  <c r="C30" i="10"/>
  <c r="C60" i="10"/>
  <c r="C65" i="10"/>
  <c r="C66" i="10"/>
  <c r="C85" i="10"/>
  <c r="C120" i="10"/>
  <c r="C122" i="10"/>
  <c r="C128" i="10"/>
  <c r="C129" i="10"/>
  <c r="C130" i="10"/>
  <c r="C148" i="10"/>
  <c r="C6" i="10"/>
  <c r="F37" i="21"/>
  <c r="B40" i="21"/>
  <c r="C15" i="10"/>
  <c r="D39" i="25"/>
  <c r="I42" i="26"/>
  <c r="G83" i="19"/>
  <c r="H25" i="10" s="1"/>
  <c r="C147" i="10"/>
  <c r="C2" i="10"/>
  <c r="G14" i="19"/>
  <c r="G27" i="21"/>
  <c r="G50" i="19"/>
  <c r="H14" i="10" s="1"/>
  <c r="I36" i="25"/>
  <c r="H30" i="26"/>
  <c r="C19" i="10"/>
  <c r="C24" i="10"/>
  <c r="D41" i="26"/>
  <c r="C151" i="10"/>
  <c r="F33" i="21"/>
  <c r="C7" i="10"/>
  <c r="I34" i="25"/>
  <c r="G47" i="19"/>
  <c r="H13" i="10" s="1"/>
  <c r="D18" i="10"/>
  <c r="D28" i="26"/>
  <c r="C81" i="10"/>
  <c r="C8" i="10"/>
  <c r="B36" i="21"/>
  <c r="D22" i="10"/>
  <c r="D36" i="26"/>
  <c r="C23" i="10"/>
  <c r="B28" i="21"/>
  <c r="D24" i="10"/>
  <c r="D40" i="26"/>
  <c r="C62" i="10"/>
  <c r="B27" i="21"/>
  <c r="C5" i="10"/>
  <c r="D6" i="4"/>
  <c r="D21" i="4"/>
  <c r="C29" i="4"/>
  <c r="C114" i="4"/>
  <c r="C118" i="4"/>
  <c r="C120" i="4"/>
  <c r="C128" i="4"/>
  <c r="G17" i="2"/>
  <c r="C5" i="4"/>
  <c r="C68" i="4"/>
  <c r="C108" i="4"/>
  <c r="C110" i="4"/>
  <c r="C54" i="4"/>
  <c r="C58" i="4"/>
  <c r="C77" i="4"/>
  <c r="C93" i="4"/>
  <c r="C95" i="4"/>
  <c r="C105" i="4"/>
  <c r="C137" i="4"/>
  <c r="C138" i="4"/>
  <c r="C139" i="4"/>
  <c r="C140" i="4"/>
  <c r="C43" i="4"/>
  <c r="C44" i="4"/>
  <c r="C46" i="4"/>
  <c r="C48" i="4"/>
  <c r="C69" i="4"/>
  <c r="C73" i="4"/>
  <c r="C85" i="4"/>
  <c r="C87" i="4"/>
  <c r="C89" i="4"/>
  <c r="C90" i="4"/>
  <c r="C97" i="4"/>
  <c r="C134" i="4"/>
  <c r="C3" i="4"/>
  <c r="G68" i="2"/>
  <c r="H20" i="4" s="1"/>
  <c r="C56" i="4"/>
  <c r="C102" i="4"/>
  <c r="C133" i="4"/>
  <c r="C135" i="4"/>
  <c r="I42" i="22"/>
  <c r="I32" i="24"/>
  <c r="D8" i="4"/>
  <c r="C116" i="4"/>
  <c r="D12" i="4"/>
  <c r="C40" i="4"/>
  <c r="C149" i="4"/>
  <c r="C150" i="4"/>
  <c r="C151" i="4"/>
  <c r="C14" i="27"/>
  <c r="C22" i="4"/>
  <c r="C11" i="4"/>
  <c r="C32" i="4"/>
  <c r="C34" i="4"/>
  <c r="C36" i="4"/>
  <c r="C49" i="4"/>
  <c r="C50" i="4"/>
  <c r="C52" i="4"/>
  <c r="C65" i="4"/>
  <c r="C66" i="4"/>
  <c r="C74" i="4"/>
  <c r="C75" i="4"/>
  <c r="C76" i="4"/>
  <c r="C80" i="4"/>
  <c r="C81" i="4"/>
  <c r="C84" i="4"/>
  <c r="C91" i="4"/>
  <c r="C94" i="4"/>
  <c r="C100" i="4"/>
  <c r="C104" i="4"/>
  <c r="C124" i="4"/>
  <c r="C132" i="4"/>
  <c r="C145" i="4"/>
  <c r="C146" i="4"/>
  <c r="I30" i="22"/>
  <c r="G71" i="2"/>
  <c r="H21" i="4" s="1"/>
  <c r="C15" i="4"/>
  <c r="C9" i="4"/>
  <c r="D4" i="4"/>
  <c r="C35" i="4"/>
  <c r="C41" i="4"/>
  <c r="C51" i="4"/>
  <c r="C57" i="4"/>
  <c r="C67" i="4"/>
  <c r="C72" i="4"/>
  <c r="C83" i="4"/>
  <c r="C88" i="4"/>
  <c r="C16" i="4"/>
  <c r="C4" i="27"/>
  <c r="C20" i="4"/>
  <c r="C13" i="4"/>
  <c r="C7" i="4"/>
  <c r="D2" i="4"/>
  <c r="G14" i="2"/>
  <c r="D13" i="4"/>
  <c r="C98" i="4"/>
  <c r="C106" i="4"/>
  <c r="C122" i="4"/>
  <c r="C130" i="4"/>
  <c r="C136" i="4"/>
  <c r="C144" i="4"/>
  <c r="I28" i="22"/>
  <c r="C82" i="4"/>
  <c r="G26" i="2"/>
  <c r="D38" i="22"/>
  <c r="D7" i="4"/>
  <c r="D11" i="4"/>
  <c r="D29" i="22"/>
  <c r="E3" i="27"/>
  <c r="C17" i="4"/>
  <c r="D34" i="22"/>
  <c r="D5" i="4"/>
  <c r="D42" i="22"/>
  <c r="D9" i="4"/>
  <c r="C19" i="4"/>
  <c r="C10" i="4"/>
  <c r="G38" i="2"/>
  <c r="D44" i="22"/>
  <c r="D10" i="4"/>
  <c r="C25" i="4"/>
  <c r="C27" i="4"/>
  <c r="C39" i="4"/>
  <c r="C45" i="4"/>
  <c r="C55" i="4"/>
  <c r="C61" i="4"/>
  <c r="C70" i="4"/>
  <c r="C71" i="4"/>
  <c r="C86" i="4"/>
  <c r="C99" i="4"/>
  <c r="C103" i="4"/>
  <c r="C107" i="4"/>
  <c r="C111" i="4"/>
  <c r="C115" i="4"/>
  <c r="C119" i="4"/>
  <c r="C123" i="4"/>
  <c r="C127" i="4"/>
  <c r="C33" i="4"/>
  <c r="C37" i="4"/>
  <c r="C47" i="4"/>
  <c r="C53" i="4"/>
  <c r="C63" i="4"/>
  <c r="C78" i="4"/>
  <c r="C79" i="4"/>
  <c r="C96" i="4"/>
  <c r="C101" i="4"/>
  <c r="C109" i="4"/>
  <c r="C113" i="4"/>
  <c r="C117" i="4"/>
  <c r="C121" i="4"/>
  <c r="C125" i="4"/>
  <c r="C129" i="4"/>
  <c r="G89" i="10"/>
  <c r="G105" i="10"/>
  <c r="G145" i="10"/>
  <c r="D62" i="12"/>
  <c r="D48" i="12"/>
  <c r="G113" i="10"/>
  <c r="G121" i="10"/>
  <c r="G129" i="10"/>
  <c r="G137" i="10"/>
  <c r="D67" i="12"/>
  <c r="D95" i="11"/>
  <c r="D327" i="13"/>
  <c r="D530" i="17"/>
  <c r="D61" i="12"/>
  <c r="D25" i="12"/>
  <c r="D356" i="13"/>
  <c r="D56" i="12"/>
  <c r="D327" i="16"/>
  <c r="G136" i="10"/>
  <c r="D240" i="11"/>
  <c r="D41" i="12"/>
  <c r="D83" i="12"/>
  <c r="D19" i="12"/>
  <c r="D530" i="11"/>
  <c r="D32" i="12"/>
  <c r="D153" i="16"/>
  <c r="D501" i="17"/>
  <c r="D78" i="12"/>
  <c r="D501" i="11"/>
  <c r="D356" i="11"/>
  <c r="D14" i="12"/>
  <c r="D45" i="12"/>
  <c r="D36" i="12"/>
  <c r="D66" i="16"/>
  <c r="D385" i="16"/>
  <c r="D69" i="12"/>
  <c r="D70" i="12"/>
  <c r="D559" i="16"/>
  <c r="D8" i="12"/>
  <c r="D15" i="12"/>
  <c r="D9" i="12"/>
  <c r="D11" i="12"/>
  <c r="D22" i="12"/>
  <c r="D33" i="12"/>
  <c r="D49" i="12"/>
  <c r="D269" i="13"/>
  <c r="D40" i="12"/>
  <c r="D414" i="13"/>
  <c r="D87" i="12"/>
  <c r="D66" i="17"/>
  <c r="D88" i="12"/>
  <c r="D298" i="16"/>
  <c r="D37" i="17"/>
  <c r="D89" i="12"/>
  <c r="D95" i="17"/>
  <c r="D8" i="16"/>
  <c r="D124" i="17"/>
  <c r="D94" i="12"/>
  <c r="D385" i="11"/>
  <c r="D153" i="11"/>
  <c r="D559" i="13"/>
  <c r="D37" i="13"/>
  <c r="D182" i="13"/>
  <c r="D80" i="12"/>
  <c r="D240" i="16"/>
  <c r="D81" i="12"/>
  <c r="D60" i="12"/>
  <c r="D86" i="12"/>
  <c r="C3" i="12"/>
  <c r="D211" i="11"/>
  <c r="D20" i="12"/>
  <c r="D124" i="11"/>
  <c r="D17" i="12"/>
  <c r="D8" i="11"/>
  <c r="D95" i="13"/>
  <c r="D37" i="12"/>
  <c r="D124" i="13"/>
  <c r="D501" i="13"/>
  <c r="D44" i="12"/>
  <c r="D72" i="12"/>
  <c r="D298" i="17"/>
  <c r="D53" i="12"/>
  <c r="D443" i="17"/>
  <c r="D269" i="17"/>
  <c r="D54" i="12"/>
  <c r="D559" i="17"/>
  <c r="D95" i="16"/>
  <c r="D356" i="17"/>
  <c r="D59" i="12"/>
  <c r="D443" i="11"/>
  <c r="D16" i="12"/>
  <c r="D269" i="11"/>
  <c r="D66" i="11"/>
  <c r="D298" i="11"/>
  <c r="D13" i="12"/>
  <c r="D37" i="11"/>
  <c r="D23" i="12"/>
  <c r="D12" i="12"/>
  <c r="D26" i="12"/>
  <c r="D443" i="13"/>
  <c r="D35" i="12"/>
  <c r="D43" i="12"/>
  <c r="D8" i="13"/>
  <c r="D472" i="13"/>
  <c r="D385" i="13"/>
  <c r="D34" i="12"/>
  <c r="D42" i="12"/>
  <c r="D66" i="13"/>
  <c r="D530" i="13"/>
  <c r="D414" i="16"/>
  <c r="D37" i="16"/>
  <c r="D501" i="16"/>
  <c r="D414" i="17"/>
  <c r="D84" i="12"/>
  <c r="D57" i="12"/>
  <c r="D182" i="16"/>
  <c r="D95" i="12"/>
  <c r="D356" i="16"/>
  <c r="D385" i="17"/>
  <c r="D85" i="12"/>
  <c r="D58" i="12"/>
  <c r="D530" i="16"/>
  <c r="D79" i="12"/>
  <c r="D68" i="12"/>
  <c r="D211" i="16"/>
  <c r="D8" i="17"/>
  <c r="D472" i="17"/>
  <c r="D90" i="12"/>
  <c r="D63" i="12"/>
  <c r="D10" i="12"/>
  <c r="D559" i="11"/>
  <c r="D24" i="12"/>
  <c r="D7" i="12"/>
  <c r="D182" i="11"/>
  <c r="D414" i="11"/>
  <c r="D21" i="12"/>
  <c r="D327" i="11"/>
  <c r="D472" i="11"/>
  <c r="D18" i="12"/>
  <c r="D211" i="13"/>
  <c r="D31" i="12"/>
  <c r="D39" i="12"/>
  <c r="D47" i="12"/>
  <c r="D240" i="13"/>
  <c r="D153" i="13"/>
  <c r="D30" i="12"/>
  <c r="D38" i="12"/>
  <c r="D46" i="12"/>
  <c r="D298" i="13"/>
  <c r="D64" i="12"/>
  <c r="D269" i="16"/>
  <c r="D182" i="17"/>
  <c r="D76" i="12"/>
  <c r="D92" i="12"/>
  <c r="D65" i="12"/>
  <c r="D327" i="17"/>
  <c r="D124" i="16"/>
  <c r="D153" i="17"/>
  <c r="D77" i="12"/>
  <c r="D93" i="12"/>
  <c r="D66" i="12"/>
  <c r="D211" i="17"/>
  <c r="D91" i="12"/>
  <c r="D472" i="16"/>
  <c r="D443" i="16"/>
  <c r="D240" i="17"/>
  <c r="D82" i="12"/>
  <c r="D55" i="12"/>
  <c r="G146" i="10"/>
  <c r="G128" i="10"/>
  <c r="G149" i="10"/>
  <c r="G141" i="10"/>
  <c r="G133" i="10"/>
  <c r="G125" i="10"/>
  <c r="G117" i="10"/>
  <c r="G109" i="10"/>
  <c r="G101" i="10"/>
  <c r="G93" i="10"/>
  <c r="G85" i="10"/>
  <c r="G77" i="10"/>
  <c r="G69" i="10"/>
  <c r="G61" i="10"/>
  <c r="G53" i="10"/>
  <c r="G45" i="10"/>
  <c r="G37" i="10"/>
  <c r="G29" i="10"/>
  <c r="G21" i="10"/>
  <c r="G13" i="10"/>
  <c r="G5" i="10"/>
  <c r="G140" i="10"/>
  <c r="G126" i="10"/>
  <c r="G114" i="10"/>
  <c r="G82" i="10"/>
  <c r="G50" i="10"/>
  <c r="G18" i="10"/>
  <c r="G84" i="10"/>
  <c r="G12" i="10"/>
  <c r="G54" i="10"/>
  <c r="G112" i="10"/>
  <c r="G80" i="10"/>
  <c r="G48" i="10"/>
  <c r="G16" i="10"/>
  <c r="G76" i="10"/>
  <c r="G20" i="10"/>
  <c r="G70" i="10"/>
  <c r="G14" i="10"/>
  <c r="B83" i="12"/>
  <c r="B62" i="12"/>
  <c r="B54" i="12"/>
  <c r="B71" i="12"/>
  <c r="B94" i="12"/>
  <c r="B86" i="12"/>
  <c r="B78" i="12"/>
  <c r="B65" i="12"/>
  <c r="B57" i="12"/>
  <c r="B92" i="12"/>
  <c r="B67" i="12"/>
  <c r="B89" i="12"/>
  <c r="B81" i="12"/>
  <c r="B72" i="12"/>
  <c r="B64" i="12"/>
  <c r="B56" i="12"/>
  <c r="B76" i="12"/>
  <c r="B55" i="12"/>
  <c r="B44" i="12"/>
  <c r="B36" i="12"/>
  <c r="B47" i="12"/>
  <c r="B39" i="12"/>
  <c r="B31" i="12"/>
  <c r="B42" i="12"/>
  <c r="B34" i="12"/>
  <c r="B49" i="12"/>
  <c r="B41" i="12"/>
  <c r="B33" i="12"/>
  <c r="B23" i="12"/>
  <c r="B22" i="12"/>
  <c r="B10" i="12"/>
  <c r="B18" i="12"/>
  <c r="B12" i="12"/>
  <c r="B15" i="12"/>
  <c r="B16" i="12"/>
  <c r="B9" i="12"/>
  <c r="B17" i="12"/>
  <c r="B8" i="12"/>
  <c r="G23" i="4"/>
  <c r="G31" i="4"/>
  <c r="G39" i="4"/>
  <c r="G47" i="4"/>
  <c r="G55" i="4"/>
  <c r="G63" i="4"/>
  <c r="G71" i="4"/>
  <c r="G79" i="4"/>
  <c r="G87" i="4"/>
  <c r="G150" i="10"/>
  <c r="G142" i="10"/>
  <c r="G132" i="10"/>
  <c r="G122" i="10"/>
  <c r="G151" i="10"/>
  <c r="G147" i="10"/>
  <c r="G143" i="10"/>
  <c r="G139" i="10"/>
  <c r="G135" i="10"/>
  <c r="G131" i="10"/>
  <c r="G127" i="10"/>
  <c r="G123" i="10"/>
  <c r="G119" i="10"/>
  <c r="G115" i="10"/>
  <c r="G111" i="10"/>
  <c r="G107" i="10"/>
  <c r="G103" i="10"/>
  <c r="G99" i="10"/>
  <c r="G95" i="10"/>
  <c r="G91" i="10"/>
  <c r="G87" i="10"/>
  <c r="G83" i="10"/>
  <c r="G79" i="10"/>
  <c r="G75" i="10"/>
  <c r="G71" i="10"/>
  <c r="G67" i="10"/>
  <c r="G63" i="10"/>
  <c r="G59" i="10"/>
  <c r="G55" i="10"/>
  <c r="G51" i="10"/>
  <c r="G47" i="10"/>
  <c r="G43" i="10"/>
  <c r="G39" i="10"/>
  <c r="G35" i="10"/>
  <c r="G31" i="10"/>
  <c r="G27" i="10"/>
  <c r="G23" i="10"/>
  <c r="G19" i="10"/>
  <c r="G15" i="10"/>
  <c r="G11" i="10"/>
  <c r="G7" i="10"/>
  <c r="G3" i="10"/>
  <c r="G144" i="10"/>
  <c r="G138" i="10"/>
  <c r="G130" i="10"/>
  <c r="G124" i="10"/>
  <c r="G116" i="10"/>
  <c r="G106" i="10"/>
  <c r="G90" i="10"/>
  <c r="G74" i="10"/>
  <c r="G58" i="10"/>
  <c r="G42" i="10"/>
  <c r="G26" i="10"/>
  <c r="G10" i="10"/>
  <c r="G100" i="10"/>
  <c r="G68" i="10"/>
  <c r="G28" i="10"/>
  <c r="G110" i="10"/>
  <c r="G78" i="10"/>
  <c r="G46" i="10"/>
  <c r="G6" i="10"/>
  <c r="G104" i="10"/>
  <c r="G88" i="10"/>
  <c r="G72" i="10"/>
  <c r="G56" i="10"/>
  <c r="G40" i="10"/>
  <c r="G24" i="10"/>
  <c r="G8" i="10"/>
  <c r="G92" i="10"/>
  <c r="G60" i="10"/>
  <c r="G36" i="10"/>
  <c r="G4" i="10"/>
  <c r="G86" i="10"/>
  <c r="G62" i="10"/>
  <c r="G22" i="10"/>
  <c r="B95" i="12"/>
  <c r="B87" i="12"/>
  <c r="B79" i="12"/>
  <c r="B66" i="12"/>
  <c r="D38" i="24"/>
  <c r="D17" i="4"/>
  <c r="D36" i="24"/>
  <c r="D16" i="4"/>
  <c r="G65" i="2"/>
  <c r="H19" i="4" s="1"/>
  <c r="I42" i="24"/>
  <c r="C14" i="4"/>
  <c r="C8" i="4"/>
  <c r="C6" i="4"/>
  <c r="C4" i="4"/>
  <c r="D19" i="4"/>
  <c r="D20" i="4"/>
  <c r="D34" i="24"/>
  <c r="D15" i="4"/>
  <c r="D32" i="24"/>
  <c r="D14" i="4"/>
  <c r="C23" i="4"/>
  <c r="I40" i="24"/>
  <c r="G62" i="2"/>
  <c r="H18" i="4" s="1"/>
  <c r="G53" i="2"/>
  <c r="I34" i="24"/>
  <c r="D30" i="22"/>
  <c r="E13" i="27"/>
  <c r="G20" i="2"/>
  <c r="I32" i="22"/>
  <c r="G23" i="2"/>
  <c r="I34" i="22"/>
  <c r="G32" i="2"/>
  <c r="I40" i="22"/>
  <c r="G59" i="2"/>
  <c r="H17" i="4" s="1"/>
  <c r="I38" i="24"/>
  <c r="G47" i="2"/>
  <c r="I30" i="24"/>
  <c r="AB41" i="2" l="1"/>
  <c r="H11" i="10"/>
  <c r="AC41" i="19"/>
  <c r="AD41" i="19" s="1"/>
  <c r="H10" i="10"/>
  <c r="AC38" i="19"/>
  <c r="AD38" i="19" s="1"/>
  <c r="AI10" i="19"/>
  <c r="H15" i="4"/>
  <c r="AB53" i="2"/>
  <c r="AC53" i="2" s="1"/>
  <c r="H14" i="4"/>
  <c r="AB50" i="2"/>
  <c r="AC50" i="2" s="1"/>
  <c r="H13" i="4"/>
  <c r="AB47" i="2"/>
  <c r="AC47" i="2" s="1"/>
  <c r="H12" i="4"/>
  <c r="AB44" i="2"/>
  <c r="AC44" i="2" s="1"/>
  <c r="AI10" i="2"/>
  <c r="H9" i="10"/>
  <c r="AC35" i="19"/>
  <c r="AD35" i="19" s="1"/>
  <c r="H8" i="10"/>
  <c r="AC32" i="19"/>
  <c r="AD32" i="19" s="1"/>
  <c r="H7" i="10"/>
  <c r="AC29" i="19"/>
  <c r="AD29" i="19" s="1"/>
  <c r="H4" i="10"/>
  <c r="AC20" i="19"/>
  <c r="AD20" i="19" s="1"/>
  <c r="H3" i="10"/>
  <c r="AC17" i="19"/>
  <c r="AD17" i="19" s="1"/>
  <c r="H6" i="10"/>
  <c r="AC26" i="19"/>
  <c r="AD26" i="19" s="1"/>
  <c r="H5" i="10"/>
  <c r="AC23" i="19"/>
  <c r="AD23" i="19" s="1"/>
  <c r="H2" i="10"/>
  <c r="AC14" i="19"/>
  <c r="AD14" i="19" s="1"/>
  <c r="H4" i="4"/>
  <c r="AB20" i="2"/>
  <c r="AC20" i="2" s="1"/>
  <c r="H10" i="4"/>
  <c r="AB38" i="2"/>
  <c r="AC38" i="2" s="1"/>
  <c r="H6" i="4"/>
  <c r="AB26" i="2"/>
  <c r="AC26" i="2" s="1"/>
  <c r="AC35" i="2"/>
  <c r="H8" i="4"/>
  <c r="AB32" i="2"/>
  <c r="AC32" i="2" s="1"/>
  <c r="H3" i="4"/>
  <c r="AB17" i="2"/>
  <c r="AC17" i="2" s="1"/>
  <c r="H5" i="4"/>
  <c r="AB23" i="2"/>
  <c r="AC23" i="2" s="1"/>
  <c r="H2" i="4"/>
  <c r="AB14" i="2"/>
  <c r="AC14" i="2" s="1"/>
  <c r="AC41" i="2"/>
  <c r="AC29" i="2"/>
  <c r="AF10" i="2"/>
  <c r="AF12" i="2"/>
  <c r="E28" i="18"/>
  <c r="Z10" i="19" l="1"/>
  <c r="D11" i="19" s="1"/>
  <c r="Y10" i="2"/>
  <c r="D11" i="2" s="1"/>
</calcChain>
</file>

<file path=xl/comments1.xml><?xml version="1.0" encoding="utf-8"?>
<comments xmlns="http://schemas.openxmlformats.org/spreadsheetml/2006/main">
  <authors>
    <author>村松祐</author>
  </authors>
  <commentList>
    <comment ref="D8" authorId="0">
      <text>
        <r>
          <rPr>
            <b/>
            <sz val="12"/>
            <color indexed="81"/>
            <rFont val="MS P ゴシック"/>
            <family val="3"/>
            <charset val="128"/>
          </rPr>
          <t>選択してください。</t>
        </r>
      </text>
    </comment>
    <comment ref="D16" authorId="0">
      <text>
        <r>
          <rPr>
            <b/>
            <sz val="12"/>
            <color indexed="81"/>
            <rFont val="MS P ゴシック"/>
            <family val="3"/>
            <charset val="128"/>
          </rPr>
          <t>黄色で塗りつぶされているセルは全て入力してください。</t>
        </r>
      </text>
    </comment>
    <comment ref="D19" authorId="0">
      <text>
        <r>
          <rPr>
            <b/>
            <sz val="12"/>
            <color indexed="81"/>
            <rFont val="MS P ゴシック"/>
            <family val="3"/>
            <charset val="128"/>
          </rPr>
          <t>黄色で塗りつぶされているセルは全て入力してください。</t>
        </r>
      </text>
    </comment>
    <comment ref="D24" authorId="0">
      <text>
        <r>
          <rPr>
            <b/>
            <sz val="12"/>
            <color indexed="81"/>
            <rFont val="MS P ゴシック"/>
            <family val="3"/>
            <charset val="128"/>
          </rPr>
          <t>黄色で塗りつぶされているセルは全て入力してください。</t>
        </r>
      </text>
    </comment>
    <comment ref="D26" authorId="0">
      <text>
        <r>
          <rPr>
            <b/>
            <sz val="12"/>
            <color indexed="81"/>
            <rFont val="MS P ゴシック"/>
            <family val="3"/>
            <charset val="128"/>
          </rPr>
          <t>黄色で塗りつぶされているセルは全て入力してください。</t>
        </r>
      </text>
    </comment>
    <comment ref="D28" authorId="0">
      <text>
        <r>
          <rPr>
            <b/>
            <sz val="12"/>
            <color indexed="81"/>
            <rFont val="MS P ゴシック"/>
            <family val="3"/>
            <charset val="128"/>
          </rPr>
          <t>黄色で塗りつぶされているセルは全て入力してください。</t>
        </r>
      </text>
    </comment>
    <comment ref="D29" authorId="0">
      <text>
        <r>
          <rPr>
            <b/>
            <sz val="12"/>
            <color indexed="81"/>
            <rFont val="MS P ゴシック"/>
            <family val="3"/>
            <charset val="128"/>
          </rPr>
          <t>黄色で塗りつぶされているセルは全て入力してください。</t>
        </r>
      </text>
    </comment>
  </commentList>
</comments>
</file>

<file path=xl/comments2.xml><?xml version="1.0" encoding="utf-8"?>
<comments xmlns="http://schemas.openxmlformats.org/spreadsheetml/2006/main">
  <authors>
    <author>愛</author>
    <author>村松祐</author>
    <author>現代社会</author>
    <author>東海学生陸上競技連盟</author>
    <author>松田　克洋</author>
  </authors>
  <commentList>
    <comment ref="C14"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14"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14"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14"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K14" authorId="1">
      <text>
        <r>
          <rPr>
            <b/>
            <u/>
            <sz val="12"/>
            <color indexed="81"/>
            <rFont val="MS P ゴシック"/>
            <family val="3"/>
            <charset val="128"/>
          </rPr>
          <t>リストから</t>
        </r>
        <r>
          <rPr>
            <sz val="12"/>
            <color indexed="81"/>
            <rFont val="MS P ゴシック"/>
            <family val="3"/>
            <charset val="128"/>
          </rPr>
          <t xml:space="preserve">
選択してください。</t>
        </r>
      </text>
    </comment>
    <comment ref="M14"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14"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14"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14" authorId="4">
      <text>
        <r>
          <rPr>
            <b/>
            <sz val="10"/>
            <color indexed="81"/>
            <rFont val="MS P ゴシック"/>
            <family val="3"/>
            <charset val="128"/>
          </rPr>
          <t>自己記録に5000ｍの記録を入力した場合は○を選択</t>
        </r>
      </text>
    </comment>
    <comment ref="C17"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17"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17"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17"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17"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17"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17"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17" authorId="4">
      <text>
        <r>
          <rPr>
            <b/>
            <sz val="10"/>
            <color indexed="81"/>
            <rFont val="MS P ゴシック"/>
            <family val="3"/>
            <charset val="128"/>
          </rPr>
          <t>自己記録に5000ｍの記録を入力した場合は○を選択</t>
        </r>
      </text>
    </comment>
    <comment ref="C20"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0"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0"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0"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20"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20"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20"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20" authorId="4">
      <text>
        <r>
          <rPr>
            <b/>
            <sz val="10"/>
            <color indexed="81"/>
            <rFont val="MS P ゴシック"/>
            <family val="3"/>
            <charset val="128"/>
          </rPr>
          <t>自己記録に5000ｍの記録を入力した場合は○を選択</t>
        </r>
      </text>
    </comment>
    <comment ref="C23"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3"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3"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3"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23"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23"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23"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23" authorId="4">
      <text>
        <r>
          <rPr>
            <b/>
            <sz val="10"/>
            <color indexed="81"/>
            <rFont val="MS P ゴシック"/>
            <family val="3"/>
            <charset val="128"/>
          </rPr>
          <t>自己記録に5000ｍの記録を入力した場合は○を選択</t>
        </r>
      </text>
    </comment>
    <comment ref="C26"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6"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6"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6"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26"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26"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26"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26" authorId="4">
      <text>
        <r>
          <rPr>
            <b/>
            <sz val="10"/>
            <color indexed="81"/>
            <rFont val="MS P ゴシック"/>
            <family val="3"/>
            <charset val="128"/>
          </rPr>
          <t>自己記録に5000ｍの記録を入力した場合は○を選択</t>
        </r>
      </text>
    </comment>
    <comment ref="C29"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9"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9"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9"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29"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29"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29"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29" authorId="4">
      <text>
        <r>
          <rPr>
            <b/>
            <sz val="10"/>
            <color indexed="81"/>
            <rFont val="MS P ゴシック"/>
            <family val="3"/>
            <charset val="128"/>
          </rPr>
          <t>自己記録に5000ｍの記録を入力した場合は○を選択</t>
        </r>
      </text>
    </comment>
    <comment ref="C32"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2"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2"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2"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32"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32"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32"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32" authorId="4">
      <text>
        <r>
          <rPr>
            <b/>
            <sz val="10"/>
            <color indexed="81"/>
            <rFont val="MS P ゴシック"/>
            <family val="3"/>
            <charset val="128"/>
          </rPr>
          <t>自己記録に5000ｍの記録を入力した場合は○を選択</t>
        </r>
      </text>
    </comment>
    <comment ref="C35"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5"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5"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5"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35"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35"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35"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35" authorId="4">
      <text>
        <r>
          <rPr>
            <b/>
            <sz val="10"/>
            <color indexed="81"/>
            <rFont val="MS P ゴシック"/>
            <family val="3"/>
            <charset val="128"/>
          </rPr>
          <t>自己記録に5000ｍの記録を入力した場合は○を選択</t>
        </r>
      </text>
    </comment>
    <comment ref="C38"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8"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8"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8"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38"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38"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38"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38" authorId="4">
      <text>
        <r>
          <rPr>
            <b/>
            <sz val="10"/>
            <color indexed="81"/>
            <rFont val="MS P ゴシック"/>
            <family val="3"/>
            <charset val="128"/>
          </rPr>
          <t>自己記録に5000ｍの記録を入力した場合は○を選択</t>
        </r>
      </text>
    </comment>
    <comment ref="C41"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41"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41"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41"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41"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41"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41"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41" authorId="4">
      <text>
        <r>
          <rPr>
            <b/>
            <sz val="10"/>
            <color indexed="81"/>
            <rFont val="MS P ゴシック"/>
            <family val="3"/>
            <charset val="128"/>
          </rPr>
          <t>自己記録に5000ｍの記録を入力した場合は○を選択</t>
        </r>
      </text>
    </comment>
    <comment ref="C44"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44"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44"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44"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44"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44"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44"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44" authorId="4">
      <text>
        <r>
          <rPr>
            <b/>
            <sz val="10"/>
            <color indexed="81"/>
            <rFont val="MS P ゴシック"/>
            <family val="3"/>
            <charset val="128"/>
          </rPr>
          <t>自己記録に5000ｍの記録を入力した場合は○を選択</t>
        </r>
      </text>
    </comment>
    <comment ref="C47"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47"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47"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47"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47"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47"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47"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47" authorId="4">
      <text>
        <r>
          <rPr>
            <b/>
            <sz val="10"/>
            <color indexed="81"/>
            <rFont val="MS P ゴシック"/>
            <family val="3"/>
            <charset val="128"/>
          </rPr>
          <t>自己記録に5000ｍの記録を入力した場合は○を選択</t>
        </r>
      </text>
    </comment>
    <comment ref="C50"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50"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50"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50"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50"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50"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50"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50" authorId="4">
      <text>
        <r>
          <rPr>
            <b/>
            <sz val="10"/>
            <color indexed="81"/>
            <rFont val="MS P ゴシック"/>
            <family val="3"/>
            <charset val="128"/>
          </rPr>
          <t>自己記録に5000ｍの記録を入力した場合は○を選択</t>
        </r>
      </text>
    </comment>
    <comment ref="C53"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53"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53"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53"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53"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期間：2019/01/01～2020/11/22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53"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P53"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例：秩父宮賜杯第51回全日本大学駅伝対校選手権大会東海地区選考会の場合
→2019全日選考会</t>
        </r>
      </text>
    </comment>
    <comment ref="S53" authorId="4">
      <text>
        <r>
          <rPr>
            <b/>
            <sz val="10"/>
            <color indexed="81"/>
            <rFont val="MS P ゴシック"/>
            <family val="3"/>
            <charset val="128"/>
          </rPr>
          <t>自己記録に5000ｍの記録を入力した場合は○を選択</t>
        </r>
      </text>
    </comment>
  </commentList>
</comments>
</file>

<file path=xl/comments3.xml><?xml version="1.0" encoding="utf-8"?>
<comments xmlns="http://schemas.openxmlformats.org/spreadsheetml/2006/main">
  <authors>
    <author>愛</author>
  </authors>
  <commentList>
    <comment ref="D13" authorId="0">
      <text>
        <r>
          <rPr>
            <b/>
            <sz val="10"/>
            <color indexed="81"/>
            <rFont val="MS P ゴシック"/>
            <family val="3"/>
            <charset val="128"/>
          </rPr>
          <t>マネージャーの名前を入力してください。</t>
        </r>
      </text>
    </comment>
    <comment ref="D20" authorId="0">
      <text>
        <r>
          <rPr>
            <b/>
            <sz val="10"/>
            <color indexed="81"/>
            <rFont val="MS P ゴシック"/>
            <family val="3"/>
            <charset val="128"/>
          </rPr>
          <t>連絡先(電話番号・郵便番号・住所）を入力してください。</t>
        </r>
      </text>
    </comment>
  </commentList>
</comments>
</file>

<file path=xl/comments4.xml><?xml version="1.0" encoding="utf-8"?>
<comments xmlns="http://schemas.openxmlformats.org/spreadsheetml/2006/main">
  <authors>
    <author>村松祐</author>
  </authors>
  <commentList>
    <comment ref="D5" authorId="0">
      <text>
        <r>
          <rPr>
            <sz val="12"/>
            <color indexed="81"/>
            <rFont val="MS P ゴシック"/>
            <family val="3"/>
            <charset val="128"/>
          </rPr>
          <t>過不足なく空欄を入力してください。</t>
        </r>
      </text>
    </comment>
  </commentList>
</comments>
</file>

<file path=xl/comments5.xml><?xml version="1.0" encoding="utf-8"?>
<comments xmlns="http://schemas.openxmlformats.org/spreadsheetml/2006/main">
  <authors>
    <author>愛</author>
    <author>村松祐</author>
    <author>現代社会</author>
    <author>東海学生陸上競技連盟</author>
    <author>松田　克洋</author>
  </authors>
  <commentList>
    <comment ref="S6" authorId="0">
      <text>
        <r>
          <rPr>
            <b/>
            <sz val="9"/>
            <color indexed="81"/>
            <rFont val="MS P ゴシック"/>
            <family val="3"/>
            <charset val="128"/>
          </rPr>
          <t>チームで出場か学連混成で出場か選択してください。</t>
        </r>
      </text>
    </comment>
    <comment ref="C14"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14"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14"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14"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K14" authorId="1">
      <text>
        <r>
          <rPr>
            <b/>
            <u/>
            <sz val="12"/>
            <color indexed="81"/>
            <rFont val="MS P ゴシック"/>
            <family val="3"/>
            <charset val="128"/>
          </rPr>
          <t>リストから</t>
        </r>
        <r>
          <rPr>
            <b/>
            <sz val="12"/>
            <color indexed="81"/>
            <rFont val="MS P ゴシック"/>
            <family val="3"/>
            <charset val="128"/>
          </rPr>
          <t xml:space="preserve">
</t>
        </r>
        <r>
          <rPr>
            <sz val="12"/>
            <color indexed="81"/>
            <rFont val="MS P ゴシック"/>
            <family val="3"/>
            <charset val="128"/>
          </rPr>
          <t>選択してください。</t>
        </r>
      </text>
    </comment>
    <comment ref="N14"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チームで出場の場合
期間：2019/01/01～2020/11/22
学連混成(女子)で出場の場合
 期間：2019/01/01～2020/11/15
・半角数字で入力
・5000m(なければ3000m)の記録を入力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○165623</t>
        </r>
        <r>
          <rPr>
            <sz val="10"/>
            <color indexed="81"/>
            <rFont val="ＭＳ Ｐゴシック"/>
            <family val="3"/>
            <charset val="128"/>
          </rPr>
          <t xml:space="preserve">     ×16.56.23</t>
        </r>
      </text>
    </comment>
    <comment ref="P14"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Q14"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例：第37回全日本大学女子駅伝対校選手権大会東海地区選考会の場合
→2019全女選考会</t>
        </r>
      </text>
    </comment>
    <comment ref="T14" authorId="4">
      <text>
        <r>
          <rPr>
            <b/>
            <sz val="10"/>
            <color indexed="81"/>
            <rFont val="MS P ゴシック"/>
            <family val="3"/>
            <charset val="128"/>
          </rPr>
          <t>自己記録に3000ｍの記録を入力した場合は○を選択</t>
        </r>
      </text>
    </comment>
    <comment ref="C17"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17"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17"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17"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17"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チームで出場の場合
期間：2019/01/01～2020/11/22
学連混成(女子)で出場の場合
 期間：2019/01/01～2020/11/15
・半角数字で入力
・5000m(なければ3000m)の記録を入力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○165623</t>
        </r>
        <r>
          <rPr>
            <sz val="10"/>
            <color indexed="81"/>
            <rFont val="ＭＳ Ｐゴシック"/>
            <family val="3"/>
            <charset val="128"/>
          </rPr>
          <t xml:space="preserve">     ×16.56.23</t>
        </r>
      </text>
    </comment>
    <comment ref="P17"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Q17"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例：第37回全日本大学女子駅伝対校選手権大会東海地区選考会の場合
→2019全女選考会</t>
        </r>
      </text>
    </comment>
    <comment ref="T17" authorId="4">
      <text>
        <r>
          <rPr>
            <b/>
            <sz val="10"/>
            <color indexed="81"/>
            <rFont val="MS P ゴシック"/>
            <family val="3"/>
            <charset val="128"/>
          </rPr>
          <t>自己記録に3000ｍの記録を入力した場合は○を選択</t>
        </r>
      </text>
    </comment>
    <comment ref="C20"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0"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0"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0"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20"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チームで出場の場合
期間：2019/01/01～2020/11/22
学連混成(女子)で出場の場合
 期間：2019/01/01～2020/11/15
・半角数字で入力
・5000m(なければ3000m)の記録を入力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○165623</t>
        </r>
        <r>
          <rPr>
            <sz val="10"/>
            <color indexed="81"/>
            <rFont val="ＭＳ Ｐゴシック"/>
            <family val="3"/>
            <charset val="128"/>
          </rPr>
          <t xml:space="preserve">     ×16.56.23</t>
        </r>
      </text>
    </comment>
    <comment ref="P20"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Q20"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例：第37回全日本大学女子駅伝対校選手権大会東海地区選考会の場合
→2019全女選考会</t>
        </r>
      </text>
    </comment>
    <comment ref="T20" authorId="4">
      <text>
        <r>
          <rPr>
            <b/>
            <sz val="10"/>
            <color indexed="81"/>
            <rFont val="MS P ゴシック"/>
            <family val="3"/>
            <charset val="128"/>
          </rPr>
          <t>自己記録に3000ｍの記録を入力した場合は○を選択</t>
        </r>
      </text>
    </comment>
    <comment ref="C23"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3"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3"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3"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23"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チームで出場の場合
期間：2019/01/01～2020/11/22
学連混成(女子)で出場の場合
 期間：2019/01/01～2020/11/15
・半角数字で入力
・5000m(なければ3000m)の記録を入力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○165623</t>
        </r>
        <r>
          <rPr>
            <sz val="10"/>
            <color indexed="81"/>
            <rFont val="ＭＳ Ｐゴシック"/>
            <family val="3"/>
            <charset val="128"/>
          </rPr>
          <t xml:space="preserve">     ×16.56.23</t>
        </r>
      </text>
    </comment>
    <comment ref="P23"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Q23"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例：第37回全日本大学女子駅伝対校選手権大会東海地区選考会の場合
→2019全女選考会</t>
        </r>
      </text>
    </comment>
    <comment ref="T23" authorId="4">
      <text>
        <r>
          <rPr>
            <b/>
            <sz val="10"/>
            <color indexed="81"/>
            <rFont val="MS P ゴシック"/>
            <family val="3"/>
            <charset val="128"/>
          </rPr>
          <t>自己記録に3000ｍの記録を入力した場合は○を選択</t>
        </r>
      </text>
    </comment>
    <comment ref="C26"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6"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6"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6"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26"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チームで出場の場合
期間：2019/01/01～2020/11/22
学連混成(女子)で出場の場合
 期間：2019/01/01～2020/11/15
・半角数字で入力
・5000m(なければ3000m)の記録を入力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○165623</t>
        </r>
        <r>
          <rPr>
            <sz val="10"/>
            <color indexed="81"/>
            <rFont val="ＭＳ Ｐゴシック"/>
            <family val="3"/>
            <charset val="128"/>
          </rPr>
          <t xml:space="preserve">     ×16.56.23</t>
        </r>
      </text>
    </comment>
    <comment ref="P26"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Q26"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例：第37回全日本大学女子駅伝対校選手権大会東海地区選考会の場合
→2019全女選考会</t>
        </r>
      </text>
    </comment>
    <comment ref="T26" authorId="4">
      <text>
        <r>
          <rPr>
            <b/>
            <sz val="10"/>
            <color indexed="81"/>
            <rFont val="MS P ゴシック"/>
            <family val="3"/>
            <charset val="128"/>
          </rPr>
          <t>自己記録に3000ｍの記録を入力した場合は○を選択</t>
        </r>
      </text>
    </comment>
    <comment ref="C29"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9"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9"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9"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29"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チームで出場の場合
期間：2019/01/01～2020/11/22
学連混成(女子)で出場の場合
 期間：2019/01/01～2020/11/15
・半角数字で入力
・5000m(なければ3000m)の記録を入力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○165623</t>
        </r>
        <r>
          <rPr>
            <sz val="10"/>
            <color indexed="81"/>
            <rFont val="ＭＳ Ｐゴシック"/>
            <family val="3"/>
            <charset val="128"/>
          </rPr>
          <t xml:space="preserve">     ×16.56.23</t>
        </r>
      </text>
    </comment>
    <comment ref="P29"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Q29"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例：第37回全日本大学女子駅伝対校選手権大会東海地区選考会の場合
→2019全女選考会</t>
        </r>
      </text>
    </comment>
    <comment ref="T29" authorId="4">
      <text>
        <r>
          <rPr>
            <b/>
            <sz val="10"/>
            <color indexed="81"/>
            <rFont val="MS P ゴシック"/>
            <family val="3"/>
            <charset val="128"/>
          </rPr>
          <t>自己記録に3000ｍの記録を入力した場合は○を選択</t>
        </r>
      </text>
    </comment>
    <comment ref="C32"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2"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2"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2"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32"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チームで出場の場合
期間：2019/01/01～2020/11/22
学連混成(女子)で出場の場合
 期間：2019/01/01～2020/11/15
・半角数字で入力
・5000m(なければ3000m)の記録を入力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○165623</t>
        </r>
        <r>
          <rPr>
            <sz val="10"/>
            <color indexed="81"/>
            <rFont val="ＭＳ Ｐゴシック"/>
            <family val="3"/>
            <charset val="128"/>
          </rPr>
          <t xml:space="preserve">     ×16.56.23</t>
        </r>
      </text>
    </comment>
    <comment ref="P32"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Q32"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例：第37回全日本大学女子駅伝対校選手権大会東海地区選考会の場合
→2019全女選考会</t>
        </r>
      </text>
    </comment>
    <comment ref="T32" authorId="4">
      <text>
        <r>
          <rPr>
            <b/>
            <sz val="10"/>
            <color indexed="81"/>
            <rFont val="MS P ゴシック"/>
            <family val="3"/>
            <charset val="128"/>
          </rPr>
          <t>自己記録に3000ｍの記録を入力した場合は○を選択</t>
        </r>
      </text>
    </comment>
    <comment ref="C35"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5"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5"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5"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35"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チームで出場の場合
期間：2019/01/01～2020/11/22
学連混成(女子)で出場の場合
 期間：2019/01/01～2020/11/15
・半角数字で入力
・5000m(なければ3000m)の記録を入力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○165623</t>
        </r>
        <r>
          <rPr>
            <sz val="10"/>
            <color indexed="81"/>
            <rFont val="ＭＳ Ｐゴシック"/>
            <family val="3"/>
            <charset val="128"/>
          </rPr>
          <t xml:space="preserve">     ×16.56.23</t>
        </r>
      </text>
    </comment>
    <comment ref="P35"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Q35"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例：第37回全日本大学女子駅伝対校選手権大会東海地区選考会の場合
→2019全女選考会</t>
        </r>
      </text>
    </comment>
    <comment ref="T35" authorId="4">
      <text>
        <r>
          <rPr>
            <b/>
            <sz val="10"/>
            <color indexed="81"/>
            <rFont val="MS P ゴシック"/>
            <family val="3"/>
            <charset val="128"/>
          </rPr>
          <t>自己記録に3000ｍの記録を入力した場合は○を選択</t>
        </r>
      </text>
    </comment>
    <comment ref="C38"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8"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8"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8"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38"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チームで出場の場合
期間：2019/01/01～2020/11/22
学連混成(女子)で出場の場合
 期間：2019/01/01～2020/11/15
・半角数字で入力
・5000m(なければ3000m)の記録を入力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○165623</t>
        </r>
        <r>
          <rPr>
            <sz val="10"/>
            <color indexed="81"/>
            <rFont val="ＭＳ Ｐゴシック"/>
            <family val="3"/>
            <charset val="128"/>
          </rPr>
          <t xml:space="preserve">     ×16.56.23</t>
        </r>
      </text>
    </comment>
    <comment ref="P38"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Q38"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例：第37回全日本大学女子駅伝対校選手権大会東海地区選考会の場合
→2019全女選考会</t>
        </r>
      </text>
    </comment>
    <comment ref="T38" authorId="4">
      <text>
        <r>
          <rPr>
            <b/>
            <sz val="10"/>
            <color indexed="81"/>
            <rFont val="MS P ゴシック"/>
            <family val="3"/>
            <charset val="128"/>
          </rPr>
          <t>自己記録に3000ｍの記録を入力した場合は○を選択</t>
        </r>
      </text>
    </comment>
    <comment ref="C41" authorId="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41" authorId="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41" authorId="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41" authorId="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41" authorI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チームで出場の場合
期間：2019/01/01～2020/11/22
学連混成(女子)で出場の場合
 期間：2019/01/01～2020/11/15
・半角数字で入力
・5000m(なければ3000m)の記録を入力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○165623</t>
        </r>
        <r>
          <rPr>
            <sz val="10"/>
            <color indexed="81"/>
            <rFont val="ＭＳ Ｐゴシック"/>
            <family val="3"/>
            <charset val="128"/>
          </rPr>
          <t xml:space="preserve">     ×16.56.23</t>
        </r>
      </text>
    </comment>
    <comment ref="P41" authorId="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期間：2019/01/01～2020/11/22
・西暦から年月日を/で区切り8桁で入力
例：2019年8月10日の場合
　　→2019/08/10</t>
        </r>
      </text>
    </comment>
    <comment ref="Q41" authorId="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例：第37回全日本大学女子駅伝対校選手権大会東海地区選考会の場合
→2019全女選考会</t>
        </r>
      </text>
    </comment>
    <comment ref="T41" authorId="4">
      <text>
        <r>
          <rPr>
            <b/>
            <sz val="10"/>
            <color indexed="81"/>
            <rFont val="MS P ゴシック"/>
            <family val="3"/>
            <charset val="128"/>
          </rPr>
          <t>自己記録に3000ｍの記録を入力した場合は○を選択</t>
        </r>
      </text>
    </comment>
  </commentList>
</comments>
</file>

<file path=xl/comments6.xml><?xml version="1.0" encoding="utf-8"?>
<comments xmlns="http://schemas.openxmlformats.org/spreadsheetml/2006/main">
  <authors>
    <author>愛</author>
  </authors>
  <commentList>
    <comment ref="E13" authorId="0">
      <text>
        <r>
          <rPr>
            <b/>
            <sz val="10"/>
            <color indexed="81"/>
            <rFont val="MS P ゴシック"/>
            <family val="3"/>
            <charset val="128"/>
          </rPr>
          <t>マネージャーの名前を入力してください。</t>
        </r>
      </text>
    </comment>
    <comment ref="E20" authorId="0">
      <text>
        <r>
          <rPr>
            <b/>
            <sz val="10"/>
            <color indexed="81"/>
            <rFont val="MS P ゴシック"/>
            <family val="3"/>
            <charset val="128"/>
          </rPr>
          <t>連絡先(電話番号・郵便番号・住所）を入力してください。</t>
        </r>
      </text>
    </comment>
  </commentList>
</comments>
</file>

<file path=xl/comments7.xml><?xml version="1.0" encoding="utf-8"?>
<comments xmlns="http://schemas.openxmlformats.org/spreadsheetml/2006/main">
  <authors>
    <author>村松祐</author>
  </authors>
  <commentList>
    <comment ref="D5" authorId="0">
      <text>
        <r>
          <rPr>
            <sz val="10"/>
            <color indexed="81"/>
            <rFont val="MS P ゴシック"/>
            <family val="3"/>
            <charset val="128"/>
          </rPr>
          <t>選手本人の連絡先(電話番号・メールアドレス)を入力してください。</t>
        </r>
      </text>
    </comment>
    <comment ref="D15" authorId="0">
      <text>
        <r>
          <rPr>
            <sz val="10"/>
            <color indexed="81"/>
            <rFont val="MS P ゴシック"/>
            <family val="3"/>
            <charset val="128"/>
          </rPr>
          <t>選手本人の連絡先(電話番号・メールアドレス)を入力してください。</t>
        </r>
      </text>
    </comment>
    <comment ref="D25" authorId="0">
      <text>
        <r>
          <rPr>
            <sz val="10"/>
            <color indexed="81"/>
            <rFont val="MS P ゴシック"/>
            <family val="3"/>
            <charset val="128"/>
          </rPr>
          <t>選手本人の連絡先(電話番号・メールアドレス)を入力してください。</t>
        </r>
      </text>
    </comment>
    <comment ref="D35" authorId="0">
      <text>
        <r>
          <rPr>
            <sz val="10"/>
            <color indexed="81"/>
            <rFont val="MS P ゴシック"/>
            <family val="3"/>
            <charset val="128"/>
          </rPr>
          <t>選手本人の連絡先(電話番号・メールアドレス)を入力してください。</t>
        </r>
      </text>
    </comment>
  </commentList>
</comments>
</file>

<file path=xl/comments8.xml><?xml version="1.0" encoding="utf-8"?>
<comments xmlns="http://schemas.openxmlformats.org/spreadsheetml/2006/main">
  <authors>
    <author>村松祐</author>
  </authors>
  <commentList>
    <comment ref="H1" authorId="0">
      <text>
        <r>
          <rPr>
            <b/>
            <sz val="9"/>
            <color indexed="81"/>
            <rFont val="MS P ゴシック"/>
            <family val="3"/>
            <charset val="128"/>
          </rPr>
          <t>学年は数値で入力させる。</t>
        </r>
      </text>
    </comment>
  </commentList>
</comments>
</file>

<file path=xl/sharedStrings.xml><?xml version="1.0" encoding="utf-8"?>
<sst xmlns="http://schemas.openxmlformats.org/spreadsheetml/2006/main" count="15553" uniqueCount="6076">
  <si>
    <t>大学名　ﾌﾘｶﾞﾅ</t>
    <rPh sb="0" eb="3">
      <t>ダイガクメイ</t>
    </rPh>
    <phoneticPr fontId="1"/>
  </si>
  <si>
    <t>大学名</t>
    <rPh sb="0" eb="3">
      <t>ダイガクメイ</t>
    </rPh>
    <phoneticPr fontId="1"/>
  </si>
  <si>
    <t>大学コード</t>
    <rPh sb="0" eb="2">
      <t>ダイガク</t>
    </rPh>
    <phoneticPr fontId="1"/>
  </si>
  <si>
    <t>略称</t>
    <rPh sb="0" eb="2">
      <t>リャクショウ</t>
    </rPh>
    <phoneticPr fontId="1"/>
  </si>
  <si>
    <t>KC</t>
  </si>
  <si>
    <t>部長名　ﾌﾘｶﾞﾅ</t>
    <rPh sb="0" eb="2">
      <t>ブチョウ</t>
    </rPh>
    <rPh sb="2" eb="3">
      <t>メイ</t>
    </rPh>
    <rPh sb="3" eb="4">
      <t>ムメイ</t>
    </rPh>
    <phoneticPr fontId="1"/>
  </si>
  <si>
    <t>部長名</t>
    <rPh sb="0" eb="2">
      <t>ブチョウ</t>
    </rPh>
    <rPh sb="2" eb="3">
      <t>メイ</t>
    </rPh>
    <phoneticPr fontId="1"/>
  </si>
  <si>
    <t>監督名　ﾌﾘｶﾞﾅ</t>
    <rPh sb="0" eb="2">
      <t>カントク</t>
    </rPh>
    <rPh sb="2" eb="3">
      <t>メイ</t>
    </rPh>
    <phoneticPr fontId="1"/>
  </si>
  <si>
    <t>監督名</t>
    <rPh sb="0" eb="2">
      <t>カントク</t>
    </rPh>
    <rPh sb="2" eb="3">
      <t>メイ</t>
    </rPh>
    <phoneticPr fontId="1"/>
  </si>
  <si>
    <t>申込責任者氏名　ﾌﾘｶﾞﾅ</t>
    <rPh sb="0" eb="2">
      <t>モウシコミ</t>
    </rPh>
    <rPh sb="2" eb="5">
      <t>セキニンシャ</t>
    </rPh>
    <rPh sb="5" eb="7">
      <t>シメイ</t>
    </rPh>
    <phoneticPr fontId="1"/>
  </si>
  <si>
    <t>申込責任者氏名</t>
    <rPh sb="0" eb="2">
      <t>モウシコミ</t>
    </rPh>
    <rPh sb="2" eb="5">
      <t>セキニンシャ</t>
    </rPh>
    <rPh sb="5" eb="7">
      <t>シメイ</t>
    </rPh>
    <phoneticPr fontId="1"/>
  </si>
  <si>
    <t>電話番号</t>
    <rPh sb="0" eb="2">
      <t>デンワ</t>
    </rPh>
    <rPh sb="2" eb="4">
      <t>バンゴウ</t>
    </rPh>
    <phoneticPr fontId="1"/>
  </si>
  <si>
    <t>緊急連絡先</t>
    <rPh sb="0" eb="2">
      <t>キンキュウ</t>
    </rPh>
    <rPh sb="2" eb="5">
      <t>レンラクサキ</t>
    </rPh>
    <phoneticPr fontId="1"/>
  </si>
  <si>
    <t>郵便番号</t>
    <rPh sb="0" eb="4">
      <t>ユウビンバンゴウ</t>
    </rPh>
    <phoneticPr fontId="1"/>
  </si>
  <si>
    <t>住所</t>
    <rPh sb="0" eb="2">
      <t>ジュウショ</t>
    </rPh>
    <phoneticPr fontId="1"/>
  </si>
  <si>
    <t>申込責任者</t>
    <rPh sb="0" eb="5">
      <t>モウシコミセキニンシャ</t>
    </rPh>
    <phoneticPr fontId="1"/>
  </si>
  <si>
    <t>基本情報登録（このシート）</t>
    <rPh sb="0" eb="2">
      <t>キホン</t>
    </rPh>
    <rPh sb="2" eb="4">
      <t>ジョウホウ</t>
    </rPh>
    <rPh sb="4" eb="6">
      <t>トウロク</t>
    </rPh>
    <phoneticPr fontId="1"/>
  </si>
  <si>
    <t>様式Ⅲ－1（男子）</t>
    <rPh sb="0" eb="2">
      <t>ヨウシキ</t>
    </rPh>
    <rPh sb="6" eb="8">
      <t>ダンシ</t>
    </rPh>
    <phoneticPr fontId="1"/>
  </si>
  <si>
    <t>様式Ⅲ－1（女子）</t>
    <rPh sb="0" eb="2">
      <t>ヨウシキ</t>
    </rPh>
    <rPh sb="6" eb="8">
      <t>ジョシ</t>
    </rPh>
    <phoneticPr fontId="1"/>
  </si>
  <si>
    <t>様式Ⅲ－2　チームエントリー（男子）</t>
    <rPh sb="0" eb="2">
      <t>ヨウシキ</t>
    </rPh>
    <rPh sb="15" eb="17">
      <t>ダンシ</t>
    </rPh>
    <phoneticPr fontId="1"/>
  </si>
  <si>
    <t>様式Ⅲ－2　チームエントリー（女子）</t>
    <rPh sb="0" eb="2">
      <t>ヨウシキ</t>
    </rPh>
    <rPh sb="15" eb="17">
      <t>ジョシ</t>
    </rPh>
    <phoneticPr fontId="1"/>
  </si>
  <si>
    <t>tgrrkiroku@yahoo.co.jp</t>
    <phoneticPr fontId="1"/>
  </si>
  <si>
    <t>申込責任者</t>
    <rPh sb="0" eb="2">
      <t>モウシコミ</t>
    </rPh>
    <rPh sb="2" eb="5">
      <t>セキニンシャ</t>
    </rPh>
    <phoneticPr fontId="1"/>
  </si>
  <si>
    <t>記載責任者</t>
    <rPh sb="0" eb="5">
      <t>キサイセキニンシャ</t>
    </rPh>
    <phoneticPr fontId="1"/>
  </si>
  <si>
    <t>延べ人数</t>
    <rPh sb="0" eb="1">
      <t>ノ</t>
    </rPh>
    <rPh sb="2" eb="4">
      <t>ニンズウ</t>
    </rPh>
    <phoneticPr fontId="1"/>
  </si>
  <si>
    <t>参加料</t>
    <rPh sb="0" eb="3">
      <t>サンカリョウ</t>
    </rPh>
    <phoneticPr fontId="1"/>
  </si>
  <si>
    <t>印</t>
  </si>
  <si>
    <t>電話番号</t>
    <rPh sb="0" eb="4">
      <t>デンワバンゴウ</t>
    </rPh>
    <phoneticPr fontId="1"/>
  </si>
  <si>
    <t>20000円</t>
    <rPh sb="5" eb="6">
      <t>エン</t>
    </rPh>
    <phoneticPr fontId="1"/>
  </si>
  <si>
    <t>No.</t>
  </si>
  <si>
    <t>登録番号</t>
    <rPh sb="0" eb="2">
      <t>トウロク</t>
    </rPh>
    <rPh sb="2" eb="4">
      <t>バンゴウ</t>
    </rPh>
    <phoneticPr fontId="1"/>
  </si>
  <si>
    <t>氏名</t>
    <rPh sb="0" eb="2">
      <t>シメイ</t>
    </rPh>
    <phoneticPr fontId="1"/>
  </si>
  <si>
    <t>ﾌﾘｶﾞﾅ</t>
  </si>
  <si>
    <t>学年/登録陸協</t>
    <rPh sb="0" eb="2">
      <t>ガクネン</t>
    </rPh>
    <rPh sb="3" eb="5">
      <t>トウロク</t>
    </rPh>
    <rPh sb="5" eb="6">
      <t>リク</t>
    </rPh>
    <rPh sb="6" eb="7">
      <t>キョウ</t>
    </rPh>
    <phoneticPr fontId="1"/>
  </si>
  <si>
    <t>ＤＢ</t>
  </si>
  <si>
    <t>出場種目</t>
    <rPh sb="0" eb="2">
      <t>シュツジョウ</t>
    </rPh>
    <rPh sb="2" eb="4">
      <t>シュモク</t>
    </rPh>
    <phoneticPr fontId="1"/>
  </si>
  <si>
    <t>S1,S2,S3</t>
  </si>
  <si>
    <t>最高記録</t>
    <rPh sb="0" eb="2">
      <t>サイコウ</t>
    </rPh>
    <rPh sb="2" eb="4">
      <t>キロク</t>
    </rPh>
    <phoneticPr fontId="1"/>
  </si>
  <si>
    <t>Mat</t>
  </si>
  <si>
    <t>年月日</t>
    <rPh sb="0" eb="3">
      <t>ネンガッピ</t>
    </rPh>
    <phoneticPr fontId="1"/>
  </si>
  <si>
    <t>大会名</t>
    <rPh sb="0" eb="2">
      <t>タイカイ</t>
    </rPh>
    <rPh sb="2" eb="3">
      <t>メイ</t>
    </rPh>
    <phoneticPr fontId="1"/>
  </si>
  <si>
    <t>5-</t>
    <phoneticPr fontId="1"/>
  </si>
  <si>
    <t>種目①</t>
    <rPh sb="0" eb="2">
      <t>シュモク</t>
    </rPh>
    <phoneticPr fontId="1"/>
  </si>
  <si>
    <t>①</t>
  </si>
  <si>
    <t>種目②</t>
    <rPh sb="0" eb="2">
      <t>シュモク</t>
    </rPh>
    <phoneticPr fontId="1"/>
  </si>
  <si>
    <t>※備考欄：</t>
    <rPh sb="1" eb="3">
      <t>ビコウ</t>
    </rPh>
    <rPh sb="3" eb="4">
      <t>ラン</t>
    </rPh>
    <phoneticPr fontId="1"/>
  </si>
  <si>
    <t>種目③</t>
    <rPh sb="0" eb="2">
      <t>シュモク</t>
    </rPh>
    <phoneticPr fontId="1"/>
  </si>
  <si>
    <t>5-</t>
  </si>
  <si>
    <t>Bチーム3</t>
  </si>
  <si>
    <t>Bチーム4</t>
  </si>
  <si>
    <t>Bチーム5</t>
  </si>
  <si>
    <t>Bチーム6</t>
  </si>
  <si>
    <t>Bチーム7</t>
  </si>
  <si>
    <t>Bチーム8</t>
  </si>
  <si>
    <t>Bチーム9</t>
  </si>
  <si>
    <t>Bチーム10</t>
  </si>
  <si>
    <t>No.1</t>
    <phoneticPr fontId="1"/>
  </si>
  <si>
    <t>ﾌﾘｶﾞﾅ</t>
    <phoneticPr fontId="1"/>
  </si>
  <si>
    <t>区分</t>
    <rPh sb="0" eb="2">
      <t>クブン</t>
    </rPh>
    <phoneticPr fontId="1"/>
  </si>
  <si>
    <t>期日</t>
    <rPh sb="0" eb="2">
      <t>キジツ</t>
    </rPh>
    <phoneticPr fontId="1"/>
  </si>
  <si>
    <t>登録選手</t>
    <rPh sb="0" eb="2">
      <t>トウロク</t>
    </rPh>
    <rPh sb="2" eb="4">
      <t>センシュ</t>
    </rPh>
    <phoneticPr fontId="1"/>
  </si>
  <si>
    <t>No.</t>
    <phoneticPr fontId="1"/>
  </si>
  <si>
    <t>DB</t>
    <phoneticPr fontId="1"/>
  </si>
  <si>
    <t>名前</t>
    <rPh sb="0" eb="2">
      <t>ナマエ</t>
    </rPh>
    <phoneticPr fontId="1"/>
  </si>
  <si>
    <t>学年</t>
    <rPh sb="0" eb="2">
      <t>ガクネン</t>
    </rPh>
    <phoneticPr fontId="1"/>
  </si>
  <si>
    <t>登録陸協</t>
    <rPh sb="0" eb="2">
      <t>トウロク</t>
    </rPh>
    <rPh sb="2" eb="3">
      <t>リク</t>
    </rPh>
    <rPh sb="3" eb="4">
      <t>キョウ</t>
    </rPh>
    <phoneticPr fontId="1"/>
  </si>
  <si>
    <t>※備考：</t>
    <rPh sb="1" eb="3">
      <t>ビコウ</t>
    </rPh>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</si>
  <si>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</si>
  <si>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</si>
  <si>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</si>
  <si>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</si>
  <si>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</si>
  <si>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</si>
  <si>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</si>
  <si>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</si>
  <si>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</si>
  <si>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No.11</t>
    <phoneticPr fontId="1"/>
  </si>
  <si>
    <t>No.12</t>
    <phoneticPr fontId="1"/>
  </si>
  <si>
    <t>No.13</t>
    <phoneticPr fontId="1"/>
  </si>
  <si>
    <t>No.14</t>
    <phoneticPr fontId="1"/>
  </si>
  <si>
    <t>No.15</t>
    <phoneticPr fontId="1"/>
  </si>
  <si>
    <t>No.16</t>
    <phoneticPr fontId="1"/>
  </si>
  <si>
    <t>No.17</t>
    <phoneticPr fontId="1"/>
  </si>
  <si>
    <t>No.18</t>
    <phoneticPr fontId="1"/>
  </si>
  <si>
    <t>No.19</t>
    <phoneticPr fontId="1"/>
  </si>
  <si>
    <t>No.20</t>
    <phoneticPr fontId="1"/>
  </si>
  <si>
    <t>（様式Ⅲ－2）</t>
    <rPh sb="2" eb="3">
      <t>シキ</t>
    </rPh>
    <phoneticPr fontId="1"/>
  </si>
  <si>
    <t>　　チームエントリー</t>
    <phoneticPr fontId="1"/>
  </si>
  <si>
    <t>大学(正式)名</t>
    <rPh sb="0" eb="2">
      <t>ダイガク</t>
    </rPh>
    <rPh sb="3" eb="5">
      <t>セイシキ</t>
    </rPh>
    <rPh sb="6" eb="7">
      <t>メイ</t>
    </rPh>
    <phoneticPr fontId="2"/>
  </si>
  <si>
    <t>北海道</t>
  </si>
  <si>
    <t>青森県</t>
    <rPh sb="2" eb="3">
      <t>ケン</t>
    </rPh>
    <phoneticPr fontId="1"/>
  </si>
  <si>
    <t>監　　督　　名</t>
    <rPh sb="0" eb="1">
      <t>カン</t>
    </rPh>
    <rPh sb="3" eb="4">
      <t>ヨシ</t>
    </rPh>
    <rPh sb="6" eb="7">
      <t>メイ</t>
    </rPh>
    <phoneticPr fontId="2"/>
  </si>
  <si>
    <t>岩手県</t>
    <rPh sb="2" eb="3">
      <t>ケン</t>
    </rPh>
    <phoneticPr fontId="1"/>
  </si>
  <si>
    <t>印</t>
    <rPh sb="0" eb="1">
      <t>イン</t>
    </rPh>
    <phoneticPr fontId="2"/>
  </si>
  <si>
    <t>宮城県</t>
    <rPh sb="2" eb="3">
      <t>ケン</t>
    </rPh>
    <phoneticPr fontId="1"/>
  </si>
  <si>
    <t>秋田県</t>
    <rPh sb="2" eb="3">
      <t>ケン</t>
    </rPh>
    <phoneticPr fontId="1"/>
  </si>
  <si>
    <t>マネージャー名</t>
    <rPh sb="6" eb="7">
      <t>メイ</t>
    </rPh>
    <phoneticPr fontId="2"/>
  </si>
  <si>
    <t>山形県</t>
    <rPh sb="2" eb="3">
      <t>ケン</t>
    </rPh>
    <phoneticPr fontId="1"/>
  </si>
  <si>
    <t>福島県</t>
    <rPh sb="2" eb="3">
      <t>ケン</t>
    </rPh>
    <phoneticPr fontId="1"/>
  </si>
  <si>
    <t>茨城県</t>
    <rPh sb="2" eb="3">
      <t>ケン</t>
    </rPh>
    <phoneticPr fontId="1"/>
  </si>
  <si>
    <t>連絡責任者名</t>
    <rPh sb="0" eb="5">
      <t>レンラクセキニンシャ</t>
    </rPh>
    <rPh sb="5" eb="6">
      <t>メイ</t>
    </rPh>
    <phoneticPr fontId="2"/>
  </si>
  <si>
    <t>栃木県</t>
    <rPh sb="2" eb="3">
      <t>ケン</t>
    </rPh>
    <phoneticPr fontId="1"/>
  </si>
  <si>
    <t>群馬県</t>
    <rPh sb="2" eb="3">
      <t>ケン</t>
    </rPh>
    <phoneticPr fontId="1"/>
  </si>
  <si>
    <t>埼玉県</t>
    <rPh sb="2" eb="3">
      <t>ケン</t>
    </rPh>
    <phoneticPr fontId="1"/>
  </si>
  <si>
    <t>〒</t>
    <phoneticPr fontId="2"/>
  </si>
  <si>
    <t>-</t>
    <phoneticPr fontId="1"/>
  </si>
  <si>
    <t>TEL</t>
    <phoneticPr fontId="2"/>
  </si>
  <si>
    <t>（　　　）</t>
    <phoneticPr fontId="2"/>
  </si>
  <si>
    <t>千葉県</t>
    <rPh sb="2" eb="3">
      <t>ケン</t>
    </rPh>
    <phoneticPr fontId="1"/>
  </si>
  <si>
    <t>連　　絡　　先</t>
    <rPh sb="0" eb="1">
      <t>レン</t>
    </rPh>
    <rPh sb="3" eb="4">
      <t>ラク</t>
    </rPh>
    <rPh sb="6" eb="7">
      <t>サキ</t>
    </rPh>
    <phoneticPr fontId="2"/>
  </si>
  <si>
    <t>市・郡</t>
    <rPh sb="0" eb="1">
      <t>シ</t>
    </rPh>
    <rPh sb="2" eb="3">
      <t>グン</t>
    </rPh>
    <phoneticPr fontId="2"/>
  </si>
  <si>
    <t>東京都</t>
    <rPh sb="2" eb="3">
      <t>ト</t>
    </rPh>
    <phoneticPr fontId="1"/>
  </si>
  <si>
    <t>神奈川県</t>
    <rPh sb="3" eb="4">
      <t>ケン</t>
    </rPh>
    <phoneticPr fontId="1"/>
  </si>
  <si>
    <t>山梨県</t>
    <rPh sb="2" eb="3">
      <t>ケン</t>
    </rPh>
    <phoneticPr fontId="1"/>
  </si>
  <si>
    <t>新潟県</t>
    <rPh sb="2" eb="3">
      <t>ケン</t>
    </rPh>
    <phoneticPr fontId="1"/>
  </si>
  <si>
    <t>チーム
ナンバー</t>
    <phoneticPr fontId="2"/>
  </si>
  <si>
    <t>※</t>
    <phoneticPr fontId="2"/>
  </si>
  <si>
    <t>大学
略称名</t>
    <rPh sb="0" eb="2">
      <t>ダイガク</t>
    </rPh>
    <rPh sb="3" eb="5">
      <t>リャクショウ</t>
    </rPh>
    <rPh sb="5" eb="6">
      <t>メイ</t>
    </rPh>
    <phoneticPr fontId="2"/>
  </si>
  <si>
    <t>富山県</t>
    <rPh sb="2" eb="3">
      <t>ケン</t>
    </rPh>
    <phoneticPr fontId="1"/>
  </si>
  <si>
    <t>石川県</t>
    <rPh sb="2" eb="3">
      <t>ケン</t>
    </rPh>
    <phoneticPr fontId="1"/>
  </si>
  <si>
    <r>
      <rPr>
        <sz val="8"/>
        <color indexed="8"/>
        <rFont val="ＭＳ ゴシック"/>
        <family val="3"/>
        <charset val="128"/>
      </rPr>
      <t>フリガナ</t>
    </r>
    <r>
      <rPr>
        <sz val="11"/>
        <color theme="1"/>
        <rFont val="ＭＳ ゴシック"/>
        <family val="3"/>
        <charset val="128"/>
      </rPr>
      <t xml:space="preserve">
名前</t>
    </r>
    <rPh sb="5" eb="7">
      <t>ナマエ</t>
    </rPh>
    <phoneticPr fontId="2"/>
  </si>
  <si>
    <t>登録番号</t>
    <rPh sb="0" eb="2">
      <t>トウロク</t>
    </rPh>
    <rPh sb="2" eb="4">
      <t>バンゴウ</t>
    </rPh>
    <phoneticPr fontId="2"/>
  </si>
  <si>
    <t>学年</t>
    <rPh sb="0" eb="2">
      <t>ガクネン</t>
    </rPh>
    <phoneticPr fontId="2"/>
  </si>
  <si>
    <t>登録陸協</t>
    <rPh sb="0" eb="2">
      <t>トウロク</t>
    </rPh>
    <rPh sb="2" eb="3">
      <t>リッ</t>
    </rPh>
    <rPh sb="3" eb="4">
      <t>キョウ</t>
    </rPh>
    <phoneticPr fontId="2"/>
  </si>
  <si>
    <t>10000ｍ(5000m)
自己最高記録</t>
    <rPh sb="14" eb="16">
      <t>ジコ</t>
    </rPh>
    <rPh sb="16" eb="18">
      <t>サイコウ</t>
    </rPh>
    <rPh sb="18" eb="20">
      <t>キロク</t>
    </rPh>
    <phoneticPr fontId="2"/>
  </si>
  <si>
    <t>福井県</t>
    <rPh sb="2" eb="3">
      <t>ケン</t>
    </rPh>
    <phoneticPr fontId="1"/>
  </si>
  <si>
    <t>長野県</t>
    <rPh sb="2" eb="3">
      <t>ケン</t>
    </rPh>
    <phoneticPr fontId="1"/>
  </si>
  <si>
    <t>岐阜県</t>
    <rPh sb="2" eb="3">
      <t>ケン</t>
    </rPh>
    <phoneticPr fontId="1"/>
  </si>
  <si>
    <t>静岡県</t>
    <rPh sb="2" eb="3">
      <t>ケン</t>
    </rPh>
    <phoneticPr fontId="1"/>
  </si>
  <si>
    <t>愛知県</t>
    <rPh sb="2" eb="3">
      <t>ケン</t>
    </rPh>
    <phoneticPr fontId="1"/>
  </si>
  <si>
    <t>三重県</t>
    <rPh sb="2" eb="3">
      <t>ケン</t>
    </rPh>
    <phoneticPr fontId="1"/>
  </si>
  <si>
    <t>滋賀県</t>
    <rPh sb="2" eb="3">
      <t>ケン</t>
    </rPh>
    <phoneticPr fontId="1"/>
  </si>
  <si>
    <t>京都府</t>
    <rPh sb="2" eb="3">
      <t>フ</t>
    </rPh>
    <phoneticPr fontId="1"/>
  </si>
  <si>
    <t>大阪府</t>
    <rPh sb="2" eb="3">
      <t>フ</t>
    </rPh>
    <phoneticPr fontId="1"/>
  </si>
  <si>
    <t>兵庫県</t>
    <rPh sb="2" eb="3">
      <t>ケン</t>
    </rPh>
    <phoneticPr fontId="1"/>
  </si>
  <si>
    <t>奈良県</t>
    <rPh sb="2" eb="3">
      <t>ケン</t>
    </rPh>
    <phoneticPr fontId="1"/>
  </si>
  <si>
    <t>和歌山県</t>
    <rPh sb="3" eb="4">
      <t>ケン</t>
    </rPh>
    <phoneticPr fontId="1"/>
  </si>
  <si>
    <t>鳥取県</t>
    <rPh sb="2" eb="3">
      <t>ケン</t>
    </rPh>
    <phoneticPr fontId="1"/>
  </si>
  <si>
    <t>島根県</t>
    <rPh sb="2" eb="3">
      <t>ケン</t>
    </rPh>
    <phoneticPr fontId="1"/>
  </si>
  <si>
    <t>岡山県</t>
    <rPh sb="2" eb="3">
      <t>ケン</t>
    </rPh>
    <phoneticPr fontId="1"/>
  </si>
  <si>
    <t>広島県</t>
    <rPh sb="2" eb="3">
      <t>ケン</t>
    </rPh>
    <phoneticPr fontId="1"/>
  </si>
  <si>
    <t>山口県</t>
    <rPh sb="2" eb="3">
      <t>ケン</t>
    </rPh>
    <phoneticPr fontId="1"/>
  </si>
  <si>
    <t>徳島県</t>
    <rPh sb="2" eb="3">
      <t>ケン</t>
    </rPh>
    <phoneticPr fontId="1"/>
  </si>
  <si>
    <t>香川県</t>
    <rPh sb="2" eb="3">
      <t>ケン</t>
    </rPh>
    <phoneticPr fontId="1"/>
  </si>
  <si>
    <t>愛媛県</t>
    <rPh sb="2" eb="3">
      <t>ケン</t>
    </rPh>
    <phoneticPr fontId="1"/>
  </si>
  <si>
    <t>高知県</t>
    <rPh sb="2" eb="3">
      <t>ケン</t>
    </rPh>
    <phoneticPr fontId="1"/>
  </si>
  <si>
    <t>福岡県</t>
    <rPh sb="2" eb="3">
      <t>ケン</t>
    </rPh>
    <phoneticPr fontId="1"/>
  </si>
  <si>
    <t>佐賀県</t>
    <rPh sb="2" eb="3">
      <t>ケン</t>
    </rPh>
    <phoneticPr fontId="1"/>
  </si>
  <si>
    <t>(注)</t>
    <rPh sb="1" eb="2">
      <t>チュウ</t>
    </rPh>
    <phoneticPr fontId="2"/>
  </si>
  <si>
    <t>※は記入しないこと</t>
    <rPh sb="2" eb="4">
      <t>キニュウ</t>
    </rPh>
    <phoneticPr fontId="2"/>
  </si>
  <si>
    <t>長崎県</t>
    <rPh sb="2" eb="3">
      <t>ケン</t>
    </rPh>
    <phoneticPr fontId="1"/>
  </si>
  <si>
    <t>熊本県</t>
    <rPh sb="2" eb="3">
      <t>ケン</t>
    </rPh>
    <phoneticPr fontId="1"/>
  </si>
  <si>
    <t>10000mの記録を持っていない場合のみ、5000mの記録を記載しても良い</t>
  </si>
  <si>
    <t>大分県</t>
    <rPh sb="2" eb="3">
      <t>ケン</t>
    </rPh>
    <phoneticPr fontId="1"/>
  </si>
  <si>
    <t>東海学生陸上競技連盟</t>
    <rPh sb="0" eb="2">
      <t>トウカイ</t>
    </rPh>
    <rPh sb="2" eb="4">
      <t>ガクセイ</t>
    </rPh>
    <rPh sb="4" eb="6">
      <t>リクジョウ</t>
    </rPh>
    <rPh sb="6" eb="8">
      <t>キョウギ</t>
    </rPh>
    <rPh sb="8" eb="10">
      <t>レンメイ</t>
    </rPh>
    <phoneticPr fontId="2"/>
  </si>
  <si>
    <t>宮崎県</t>
    <rPh sb="2" eb="3">
      <t>ケン</t>
    </rPh>
    <phoneticPr fontId="1"/>
  </si>
  <si>
    <t>鹿児島県</t>
    <rPh sb="3" eb="4">
      <t>ケン</t>
    </rPh>
    <phoneticPr fontId="1"/>
  </si>
  <si>
    <t>沖縄県</t>
    <rPh sb="2" eb="3">
      <t>ケン</t>
    </rPh>
    <phoneticPr fontId="1"/>
  </si>
  <si>
    <t>（様式Ⅲ－2）</t>
    <phoneticPr fontId="1"/>
  </si>
  <si>
    <t>氏名（フリガナ）</t>
    <rPh sb="0" eb="2">
      <t>シメイ</t>
    </rPh>
    <phoneticPr fontId="2"/>
  </si>
  <si>
    <t>登録陸協</t>
    <rPh sb="0" eb="2">
      <t>トウロク</t>
    </rPh>
    <rPh sb="2" eb="4">
      <t>リッキョウ</t>
    </rPh>
    <phoneticPr fontId="2"/>
  </si>
  <si>
    <t>連絡先電話番号</t>
    <rPh sb="0" eb="3">
      <t>レンラクサキ</t>
    </rPh>
    <rPh sb="3" eb="5">
      <t>デンワ</t>
    </rPh>
    <rPh sb="5" eb="7">
      <t>バンゴウ</t>
    </rPh>
    <phoneticPr fontId="2"/>
  </si>
  <si>
    <t>大学名</t>
    <rPh sb="0" eb="3">
      <t>ダイガクメイ</t>
    </rPh>
    <phoneticPr fontId="2"/>
  </si>
  <si>
    <t>連絡先メールアドレス</t>
    <rPh sb="0" eb="3">
      <t>レンラクサキ</t>
    </rPh>
    <phoneticPr fontId="2"/>
  </si>
  <si>
    <t>分　　　　　　秒</t>
    <phoneticPr fontId="2"/>
  </si>
  <si>
    <t>Cチーム１</t>
    <phoneticPr fontId="1"/>
  </si>
  <si>
    <t>Cチーム２</t>
  </si>
  <si>
    <t>Cチーム３</t>
  </si>
  <si>
    <t>Cチーム４</t>
  </si>
  <si>
    <t>Cチーム５</t>
  </si>
  <si>
    <t>Cチーム６</t>
  </si>
  <si>
    <t>Cチーム７</t>
  </si>
  <si>
    <t>Cチーム８</t>
  </si>
  <si>
    <t>申込責任者名</t>
    <rPh sb="0" eb="2">
      <t>モウシコミ</t>
    </rPh>
    <rPh sb="2" eb="5">
      <t>セキニンシャ</t>
    </rPh>
    <rPh sb="5" eb="6">
      <t>メイ</t>
    </rPh>
    <phoneticPr fontId="1"/>
  </si>
  <si>
    <t>(明細)</t>
    <rPh sb="1" eb="3">
      <t>メイサイ</t>
    </rPh>
    <phoneticPr fontId="1"/>
  </si>
  <si>
    <t>男子</t>
    <rPh sb="0" eb="2">
      <t>ダンシ</t>
    </rPh>
    <phoneticPr fontId="1"/>
  </si>
  <si>
    <t>個人種目</t>
    <rPh sb="0" eb="2">
      <t>コジン</t>
    </rPh>
    <rPh sb="2" eb="4">
      <t>シュモク</t>
    </rPh>
    <phoneticPr fontId="1"/>
  </si>
  <si>
    <t>×</t>
    <phoneticPr fontId="1"/>
  </si>
  <si>
    <t>リレー</t>
    <phoneticPr fontId="1"/>
  </si>
  <si>
    <t>小計</t>
    <rPh sb="0" eb="2">
      <t>ショウケイ</t>
    </rPh>
    <phoneticPr fontId="1"/>
  </si>
  <si>
    <t>女子</t>
    <rPh sb="0" eb="2">
      <t>ジョシ</t>
    </rPh>
    <phoneticPr fontId="1"/>
  </si>
  <si>
    <t>広告補助金</t>
    <rPh sb="0" eb="2">
      <t>コウコク</t>
    </rPh>
    <rPh sb="2" eb="5">
      <t>ホジョキン</t>
    </rPh>
    <phoneticPr fontId="1"/>
  </si>
  <si>
    <t>実人数</t>
    <rPh sb="0" eb="1">
      <t>ジツ</t>
    </rPh>
    <rPh sb="1" eb="3">
      <t>ニンズウ</t>
    </rPh>
    <phoneticPr fontId="1"/>
  </si>
  <si>
    <t>合計</t>
    <rPh sb="0" eb="2">
      <t>ゴウケイ</t>
    </rPh>
    <phoneticPr fontId="1"/>
  </si>
  <si>
    <t>振込先</t>
    <rPh sb="0" eb="2">
      <t>フリコミ</t>
    </rPh>
    <rPh sb="2" eb="3">
      <t>サキ</t>
    </rPh>
    <phoneticPr fontId="1"/>
  </si>
  <si>
    <t>三菱UFJ銀行　八事支店　普通口座3351198</t>
    <rPh sb="0" eb="2">
      <t>ミツビシ</t>
    </rPh>
    <rPh sb="5" eb="7">
      <t>ギンコウ</t>
    </rPh>
    <rPh sb="8" eb="9">
      <t>ハチ</t>
    </rPh>
    <rPh sb="9" eb="10">
      <t>コト</t>
    </rPh>
    <rPh sb="10" eb="12">
      <t>シテン</t>
    </rPh>
    <rPh sb="13" eb="15">
      <t>フツウ</t>
    </rPh>
    <rPh sb="15" eb="17">
      <t>コウザ</t>
    </rPh>
    <phoneticPr fontId="1"/>
  </si>
  <si>
    <t>東海学生陸上競技連盟　黒須　雅弘</t>
    <rPh sb="0" eb="2">
      <t>トウカイ</t>
    </rPh>
    <rPh sb="2" eb="4">
      <t>ガクセイ</t>
    </rPh>
    <rPh sb="4" eb="6">
      <t>リクジョウ</t>
    </rPh>
    <rPh sb="6" eb="8">
      <t>キョウギ</t>
    </rPh>
    <rPh sb="8" eb="10">
      <t>レンメイ</t>
    </rPh>
    <rPh sb="11" eb="13">
      <t>クロス</t>
    </rPh>
    <rPh sb="14" eb="15">
      <t>マサ</t>
    </rPh>
    <rPh sb="15" eb="16">
      <t>ヒロ</t>
    </rPh>
    <phoneticPr fontId="1"/>
  </si>
  <si>
    <t>領収書（選択してください）</t>
    <rPh sb="0" eb="3">
      <t>リョウシュウショ</t>
    </rPh>
    <rPh sb="4" eb="6">
      <t>センタク</t>
    </rPh>
    <phoneticPr fontId="1"/>
  </si>
  <si>
    <t>必要</t>
    <rPh sb="0" eb="2">
      <t>ヒツヨウ</t>
    </rPh>
    <phoneticPr fontId="1"/>
  </si>
  <si>
    <t>領収書発行に関する備考：</t>
    <rPh sb="0" eb="3">
      <t>リョウシュウショ</t>
    </rPh>
    <rPh sb="3" eb="5">
      <t>ハッコウ</t>
    </rPh>
    <rPh sb="6" eb="7">
      <t>カン</t>
    </rPh>
    <rPh sb="9" eb="11">
      <t>ビコウ</t>
    </rPh>
    <phoneticPr fontId="1"/>
  </si>
  <si>
    <t>振込明細書
貼り付け欄</t>
    <rPh sb="0" eb="2">
      <t>フリコ</t>
    </rPh>
    <rPh sb="2" eb="5">
      <t>メイサイショ</t>
    </rPh>
    <rPh sb="6" eb="7">
      <t>ハ</t>
    </rPh>
    <rPh sb="8" eb="9">
      <t>ツ</t>
    </rPh>
    <rPh sb="10" eb="11">
      <t>ラン</t>
    </rPh>
    <phoneticPr fontId="1"/>
  </si>
  <si>
    <t>第３５回全日本大学女子駅伝対校選手権大会</t>
    <rPh sb="0" eb="1">
      <t>ダイ</t>
    </rPh>
    <rPh sb="3" eb="4">
      <t>カイ</t>
    </rPh>
    <rPh sb="4" eb="7">
      <t>ゼンニホン</t>
    </rPh>
    <rPh sb="7" eb="9">
      <t>ダイガク</t>
    </rPh>
    <rPh sb="9" eb="11">
      <t>ジョシ</t>
    </rPh>
    <rPh sb="11" eb="13">
      <t>エキデン</t>
    </rPh>
    <rPh sb="13" eb="15">
      <t>タイコウ</t>
    </rPh>
    <rPh sb="15" eb="18">
      <t>センシュケン</t>
    </rPh>
    <rPh sb="18" eb="20">
      <t>タイカイ</t>
    </rPh>
    <phoneticPr fontId="2"/>
  </si>
  <si>
    <t>東海地区選考会　チームエントリー</t>
    <rPh sb="0" eb="2">
      <t>トウカイ</t>
    </rPh>
    <rPh sb="2" eb="4">
      <t>チク</t>
    </rPh>
    <rPh sb="4" eb="7">
      <t>センコウカイ</t>
    </rPh>
    <phoneticPr fontId="2"/>
  </si>
  <si>
    <t>大学（正式）名</t>
    <rPh sb="0" eb="2">
      <t>ダイガク</t>
    </rPh>
    <rPh sb="3" eb="5">
      <t>セイシキ</t>
    </rPh>
    <rPh sb="6" eb="7">
      <t>メイ</t>
    </rPh>
    <phoneticPr fontId="2"/>
  </si>
  <si>
    <t>監　　督　　名</t>
    <rPh sb="0" eb="1">
      <t>カン</t>
    </rPh>
    <rPh sb="3" eb="4">
      <t>トク</t>
    </rPh>
    <rPh sb="6" eb="7">
      <t>メイ</t>
    </rPh>
    <phoneticPr fontId="2"/>
  </si>
  <si>
    <t>（　　　　）　　　　　-</t>
    <phoneticPr fontId="2"/>
  </si>
  <si>
    <t>県</t>
    <rPh sb="0" eb="1">
      <t>ケン</t>
    </rPh>
    <phoneticPr fontId="2"/>
  </si>
  <si>
    <t>大</t>
    <rPh sb="0" eb="1">
      <t>ダイ</t>
    </rPh>
    <phoneticPr fontId="2"/>
  </si>
  <si>
    <r>
      <rPr>
        <sz val="8"/>
        <color indexed="8"/>
        <rFont val="ＭＳ Ｐゴシック"/>
        <family val="3"/>
        <charset val="128"/>
      </rPr>
      <t>フリガナ</t>
    </r>
    <r>
      <rPr>
        <sz val="11"/>
        <color theme="1"/>
        <rFont val="ＭＳ Ｐゴシック"/>
        <family val="2"/>
        <charset val="128"/>
        <scheme val="minor"/>
      </rPr>
      <t xml:space="preserve">
名前</t>
    </r>
    <rPh sb="5" eb="7">
      <t>ナマエ</t>
    </rPh>
    <phoneticPr fontId="2"/>
  </si>
  <si>
    <t>5000ｍ
自己最高記録</t>
    <rPh sb="6" eb="8">
      <t>ジコ</t>
    </rPh>
    <rPh sb="8" eb="10">
      <t>サイコウ</t>
    </rPh>
    <rPh sb="10" eb="12">
      <t>キロク</t>
    </rPh>
    <phoneticPr fontId="2"/>
  </si>
  <si>
    <t>（　　　　）　　-</t>
    <phoneticPr fontId="2"/>
  </si>
  <si>
    <t>5000ｍ(3000m)
自己最高記録</t>
    <rPh sb="13" eb="15">
      <t>ジコ</t>
    </rPh>
    <rPh sb="15" eb="17">
      <t>サイコウ</t>
    </rPh>
    <rPh sb="17" eb="19">
      <t>キロク</t>
    </rPh>
    <phoneticPr fontId="2"/>
  </si>
  <si>
    <t>通しNo.</t>
    <rPh sb="0" eb="1">
      <t>トオ</t>
    </rPh>
    <phoneticPr fontId="1"/>
  </si>
  <si>
    <t>DB</t>
  </si>
  <si>
    <t>N1</t>
  </si>
  <si>
    <t>N2</t>
  </si>
  <si>
    <t>SX</t>
  </si>
  <si>
    <t>所属名</t>
    <rPh sb="0" eb="3">
      <t>ショゾクメイ</t>
    </rPh>
    <phoneticPr fontId="1"/>
  </si>
  <si>
    <t xml:space="preserve">MC </t>
  </si>
  <si>
    <t>ZK</t>
  </si>
  <si>
    <t>種目1</t>
    <rPh sb="0" eb="2">
      <t>シュモク</t>
    </rPh>
    <phoneticPr fontId="1"/>
  </si>
  <si>
    <t>S1</t>
  </si>
  <si>
    <t>種目2</t>
    <rPh sb="0" eb="2">
      <t>シュモク</t>
    </rPh>
    <phoneticPr fontId="1"/>
  </si>
  <si>
    <t>S2</t>
  </si>
  <si>
    <t>種目3</t>
    <rPh sb="0" eb="2">
      <t>シュモク</t>
    </rPh>
    <phoneticPr fontId="1"/>
  </si>
  <si>
    <t>S3</t>
    <phoneticPr fontId="1"/>
  </si>
  <si>
    <t>所属マスター</t>
    <rPh sb="0" eb="2">
      <t>ショゾク</t>
    </rPh>
    <phoneticPr fontId="1"/>
  </si>
  <si>
    <t>N1</t>
    <phoneticPr fontId="1"/>
  </si>
  <si>
    <t>N2</t>
    <phoneticPr fontId="1"/>
  </si>
  <si>
    <t>N3</t>
    <phoneticPr fontId="1"/>
  </si>
  <si>
    <t>KC</t>
    <phoneticPr fontId="1"/>
  </si>
  <si>
    <t>男子4×100mR</t>
    <rPh sb="0" eb="2">
      <t>ダンシ</t>
    </rPh>
    <phoneticPr fontId="1"/>
  </si>
  <si>
    <t>通し番号</t>
    <rPh sb="0" eb="1">
      <t>トオ</t>
    </rPh>
    <rPh sb="2" eb="4">
      <t>バンゴウ</t>
    </rPh>
    <phoneticPr fontId="1"/>
  </si>
  <si>
    <t>TM</t>
    <phoneticPr fontId="1"/>
  </si>
  <si>
    <t>S1</t>
    <phoneticPr fontId="1"/>
  </si>
  <si>
    <t>S2</t>
    <phoneticPr fontId="1"/>
  </si>
  <si>
    <t>S4</t>
    <phoneticPr fontId="1"/>
  </si>
  <si>
    <t>S5</t>
    <phoneticPr fontId="1"/>
  </si>
  <si>
    <t>S6</t>
    <phoneticPr fontId="1"/>
  </si>
  <si>
    <t>男子4×400mR</t>
    <rPh sb="0" eb="2">
      <t>ダンシ</t>
    </rPh>
    <phoneticPr fontId="1"/>
  </si>
  <si>
    <t>女子4×100mR</t>
    <rPh sb="0" eb="2">
      <t>ジョシ</t>
    </rPh>
    <phoneticPr fontId="1"/>
  </si>
  <si>
    <t>女子4×400mR</t>
    <phoneticPr fontId="1"/>
  </si>
  <si>
    <t>ｶﾅ</t>
    <phoneticPr fontId="1"/>
  </si>
  <si>
    <t>愛知大学</t>
  </si>
  <si>
    <t>愛知大</t>
  </si>
  <si>
    <t>大会名設定</t>
    <rPh sb="0" eb="2">
      <t>タイカイ</t>
    </rPh>
    <rPh sb="2" eb="3">
      <t>メイ</t>
    </rPh>
    <rPh sb="3" eb="5">
      <t>セッテイ</t>
    </rPh>
    <phoneticPr fontId="1"/>
  </si>
  <si>
    <t>愛知医科大学</t>
  </si>
  <si>
    <t>愛知医科大</t>
  </si>
  <si>
    <t>不必要</t>
    <rPh sb="0" eb="3">
      <t>フヒツヨウ</t>
    </rPh>
    <phoneticPr fontId="1"/>
  </si>
  <si>
    <t>冠名</t>
    <rPh sb="0" eb="1">
      <t>カンムリ</t>
    </rPh>
    <rPh sb="1" eb="2">
      <t>メイ</t>
    </rPh>
    <phoneticPr fontId="1"/>
  </si>
  <si>
    <t>第/年</t>
    <rPh sb="0" eb="1">
      <t>ダイ</t>
    </rPh>
    <rPh sb="2" eb="3">
      <t>ネン</t>
    </rPh>
    <phoneticPr fontId="1"/>
  </si>
  <si>
    <t>回数</t>
    <rPh sb="0" eb="2">
      <t>カイスウ</t>
    </rPh>
    <phoneticPr fontId="1"/>
  </si>
  <si>
    <t>名称</t>
    <rPh sb="0" eb="2">
      <t>メイショウ</t>
    </rPh>
    <phoneticPr fontId="1"/>
  </si>
  <si>
    <t>天皇賜杯</t>
    <rPh sb="0" eb="2">
      <t>テンノウ</t>
    </rPh>
    <rPh sb="2" eb="4">
      <t>シハイ</t>
    </rPh>
    <phoneticPr fontId="1"/>
  </si>
  <si>
    <t>第</t>
    <rPh sb="0" eb="1">
      <t>ダイ</t>
    </rPh>
    <phoneticPr fontId="1"/>
  </si>
  <si>
    <t>1回</t>
    <rPh sb="1" eb="2">
      <t>カイ</t>
    </rPh>
    <phoneticPr fontId="1"/>
  </si>
  <si>
    <t>日本学生陸上競技対校選手権大会</t>
    <rPh sb="0" eb="2">
      <t>ニホン</t>
    </rPh>
    <rPh sb="2" eb="4">
      <t>ガクセイ</t>
    </rPh>
    <rPh sb="4" eb="6">
      <t>リクジョウ</t>
    </rPh>
    <rPh sb="6" eb="8">
      <t>キョウギ</t>
    </rPh>
    <rPh sb="8" eb="10">
      <t>タイコウ</t>
    </rPh>
    <rPh sb="10" eb="13">
      <t>センシュケン</t>
    </rPh>
    <rPh sb="13" eb="15">
      <t>タイカイ</t>
    </rPh>
    <phoneticPr fontId="1"/>
  </si>
  <si>
    <t>愛知学院大学</t>
  </si>
  <si>
    <t>愛知学院大</t>
  </si>
  <si>
    <t>79回</t>
    <rPh sb="2" eb="3">
      <t>カイ</t>
    </rPh>
    <phoneticPr fontId="1"/>
  </si>
  <si>
    <t>秩父宮賜杯</t>
    <rPh sb="0" eb="3">
      <t>チチブノミヤ</t>
    </rPh>
    <rPh sb="3" eb="5">
      <t>シハイ</t>
    </rPh>
    <phoneticPr fontId="1"/>
  </si>
  <si>
    <t>2回</t>
    <rPh sb="1" eb="2">
      <t>カイ</t>
    </rPh>
    <phoneticPr fontId="1"/>
  </si>
  <si>
    <t>日本学生陸上競技個人選手権</t>
    <rPh sb="0" eb="2">
      <t>ニホン</t>
    </rPh>
    <rPh sb="2" eb="4">
      <t>ガクセイ</t>
    </rPh>
    <rPh sb="4" eb="6">
      <t>リクジョウ</t>
    </rPh>
    <rPh sb="6" eb="8">
      <t>キョウギ</t>
    </rPh>
    <rPh sb="8" eb="10">
      <t>コジン</t>
    </rPh>
    <rPh sb="10" eb="13">
      <t>センシュケン</t>
    </rPh>
    <phoneticPr fontId="1"/>
  </si>
  <si>
    <t>愛知教育大学</t>
  </si>
  <si>
    <t>愛知教育大</t>
  </si>
  <si>
    <t>平成新山島原学生駅伝</t>
    <rPh sb="0" eb="2">
      <t>ヘイセイ</t>
    </rPh>
    <rPh sb="2" eb="4">
      <t>シンザン</t>
    </rPh>
    <rPh sb="4" eb="6">
      <t>シマバラ</t>
    </rPh>
    <rPh sb="6" eb="8">
      <t>ガクセイ</t>
    </rPh>
    <rPh sb="8" eb="10">
      <t>エキデン</t>
    </rPh>
    <phoneticPr fontId="1"/>
  </si>
  <si>
    <t>3回</t>
    <rPh sb="1" eb="2">
      <t>カイ</t>
    </rPh>
    <phoneticPr fontId="1"/>
  </si>
  <si>
    <t>西日本学生陸上競技対校選手権大会</t>
    <rPh sb="0" eb="1">
      <t>ニシ</t>
    </rPh>
    <rPh sb="1" eb="3">
      <t>ニホン</t>
    </rPh>
    <rPh sb="3" eb="5">
      <t>ガクセイ</t>
    </rPh>
    <rPh sb="5" eb="7">
      <t>リクジョウ</t>
    </rPh>
    <rPh sb="7" eb="9">
      <t>キョウギ</t>
    </rPh>
    <rPh sb="9" eb="11">
      <t>タイコウ</t>
    </rPh>
    <rPh sb="11" eb="14">
      <t>センシュケン</t>
    </rPh>
    <rPh sb="14" eb="16">
      <t>タイカイ</t>
    </rPh>
    <phoneticPr fontId="1"/>
  </si>
  <si>
    <t>愛知県立大学</t>
  </si>
  <si>
    <t>愛知県立大</t>
  </si>
  <si>
    <t>4回</t>
    <rPh sb="1" eb="2">
      <t>カイ</t>
    </rPh>
    <phoneticPr fontId="1"/>
  </si>
  <si>
    <t>九州学生陸上競技対校選手権大会</t>
    <rPh sb="0" eb="2">
      <t>キュウシュウ</t>
    </rPh>
    <rPh sb="2" eb="4">
      <t>ガクセイ</t>
    </rPh>
    <rPh sb="4" eb="6">
      <t>リクジョウ</t>
    </rPh>
    <rPh sb="6" eb="8">
      <t>キョウギ</t>
    </rPh>
    <rPh sb="8" eb="10">
      <t>タイコウ</t>
    </rPh>
    <rPh sb="10" eb="13">
      <t>センシュケン</t>
    </rPh>
    <rPh sb="13" eb="15">
      <t>タイカイ</t>
    </rPh>
    <phoneticPr fontId="1"/>
  </si>
  <si>
    <t>愛知工業大学</t>
  </si>
  <si>
    <t>愛知工業大</t>
  </si>
  <si>
    <t>5回</t>
    <rPh sb="1" eb="2">
      <t>カイ</t>
    </rPh>
    <phoneticPr fontId="1"/>
  </si>
  <si>
    <t>九州学生陸上競技選手権大会</t>
    <rPh sb="0" eb="2">
      <t>キュウシュウ</t>
    </rPh>
    <rPh sb="2" eb="4">
      <t>ガクセイ</t>
    </rPh>
    <rPh sb="4" eb="6">
      <t>リクジョウ</t>
    </rPh>
    <rPh sb="6" eb="8">
      <t>キョウギ</t>
    </rPh>
    <rPh sb="8" eb="11">
      <t>センシュケン</t>
    </rPh>
    <rPh sb="11" eb="13">
      <t>タイカイ</t>
    </rPh>
    <phoneticPr fontId="1"/>
  </si>
  <si>
    <t>愛知淑徳大学</t>
  </si>
  <si>
    <t>愛知淑徳大</t>
  </si>
  <si>
    <t>6回</t>
    <rPh sb="1" eb="2">
      <t>カイ</t>
    </rPh>
    <phoneticPr fontId="1"/>
  </si>
  <si>
    <t>学連競技会</t>
    <rPh sb="0" eb="2">
      <t>ガクレン</t>
    </rPh>
    <rPh sb="2" eb="5">
      <t>キョウギカイ</t>
    </rPh>
    <phoneticPr fontId="1"/>
  </si>
  <si>
    <t>愛知東邦大学</t>
  </si>
  <si>
    <t>愛知東邦大</t>
  </si>
  <si>
    <t>7回</t>
    <rPh sb="1" eb="2">
      <t>カイ</t>
    </rPh>
    <phoneticPr fontId="1"/>
  </si>
  <si>
    <t>九州学生駅伝対校選手権大会</t>
    <rPh sb="0" eb="2">
      <t>キュウシュウ</t>
    </rPh>
    <rPh sb="2" eb="4">
      <t>ガクセイ</t>
    </rPh>
    <rPh sb="4" eb="6">
      <t>エキデン</t>
    </rPh>
    <rPh sb="6" eb="8">
      <t>タイコウ</t>
    </rPh>
    <rPh sb="8" eb="11">
      <t>センシュケン</t>
    </rPh>
    <rPh sb="11" eb="13">
      <t>タイカイ</t>
    </rPh>
    <phoneticPr fontId="1"/>
  </si>
  <si>
    <t>8回</t>
    <rPh sb="1" eb="2">
      <t>カイ</t>
    </rPh>
    <phoneticPr fontId="1"/>
  </si>
  <si>
    <t>九州学生女子駅伝対校選手権大会</t>
    <rPh sb="0" eb="2">
      <t>キュウシュウ</t>
    </rPh>
    <rPh sb="2" eb="4">
      <t>ガクセイ</t>
    </rPh>
    <rPh sb="4" eb="6">
      <t>ジョシ</t>
    </rPh>
    <rPh sb="6" eb="8">
      <t>エキデン</t>
    </rPh>
    <rPh sb="8" eb="10">
      <t>タイコウ</t>
    </rPh>
    <rPh sb="10" eb="13">
      <t>センシュケン</t>
    </rPh>
    <rPh sb="13" eb="15">
      <t>タイカイ</t>
    </rPh>
    <phoneticPr fontId="1"/>
  </si>
  <si>
    <t>岐阜大学</t>
  </si>
  <si>
    <t>岐阜大</t>
  </si>
  <si>
    <t>9回</t>
    <rPh sb="1" eb="2">
      <t>カイ</t>
    </rPh>
    <phoneticPr fontId="1"/>
  </si>
  <si>
    <t>福大競技会</t>
    <rPh sb="0" eb="2">
      <t>フクダイ</t>
    </rPh>
    <rPh sb="2" eb="5">
      <t>キョウギカイ</t>
    </rPh>
    <phoneticPr fontId="1"/>
  </si>
  <si>
    <t>岐阜経済大学</t>
  </si>
  <si>
    <t>10回</t>
    <rPh sb="2" eb="3">
      <t>カイ</t>
    </rPh>
    <phoneticPr fontId="1"/>
  </si>
  <si>
    <t>東海学生陸上競技対校選手権大会</t>
    <rPh sb="0" eb="2">
      <t>トウカイ</t>
    </rPh>
    <rPh sb="2" eb="4">
      <t>ガクセイ</t>
    </rPh>
    <rPh sb="4" eb="6">
      <t>リクジョウ</t>
    </rPh>
    <rPh sb="6" eb="8">
      <t>キョウギ</t>
    </rPh>
    <rPh sb="8" eb="10">
      <t>タイコウ</t>
    </rPh>
    <rPh sb="10" eb="13">
      <t>センシュケン</t>
    </rPh>
    <rPh sb="13" eb="15">
      <t>タイカイ</t>
    </rPh>
    <phoneticPr fontId="1"/>
  </si>
  <si>
    <t>岐阜工業高等専門学校</t>
  </si>
  <si>
    <t>11回</t>
    <rPh sb="2" eb="3">
      <t>カイ</t>
    </rPh>
    <phoneticPr fontId="1"/>
  </si>
  <si>
    <t>東海学生陸上競技秋季選手権大会</t>
    <phoneticPr fontId="1"/>
  </si>
  <si>
    <t>岐阜聖徳学園大学</t>
  </si>
  <si>
    <t>12回</t>
    <rPh sb="2" eb="3">
      <t>カイ</t>
    </rPh>
    <phoneticPr fontId="1"/>
  </si>
  <si>
    <t>全日本大学女子駅伝東海地区選考会</t>
    <rPh sb="0" eb="9">
      <t>ゼンニホンダイガクジョシエキデン</t>
    </rPh>
    <rPh sb="9" eb="11">
      <t>トウカイ</t>
    </rPh>
    <rPh sb="11" eb="13">
      <t>チク</t>
    </rPh>
    <rPh sb="13" eb="16">
      <t>センコウカイ</t>
    </rPh>
    <phoneticPr fontId="1"/>
  </si>
  <si>
    <t>岐阜薬科大学</t>
  </si>
  <si>
    <t>岐阜薬科大</t>
  </si>
  <si>
    <t>13回</t>
    <rPh sb="2" eb="3">
      <t>カイ</t>
    </rPh>
    <phoneticPr fontId="1"/>
  </si>
  <si>
    <t>近畿大学工業高等専門学校</t>
  </si>
  <si>
    <t>14回</t>
    <rPh sb="2" eb="3">
      <t>カイ</t>
    </rPh>
    <phoneticPr fontId="1"/>
  </si>
  <si>
    <t>金城学院大学</t>
  </si>
  <si>
    <t>15回</t>
    <rPh sb="2" eb="3">
      <t>カイ</t>
    </rPh>
    <phoneticPr fontId="1"/>
  </si>
  <si>
    <t>皇學館大学</t>
  </si>
  <si>
    <t>皇學館大</t>
  </si>
  <si>
    <t>16回</t>
    <rPh sb="2" eb="3">
      <t>カイ</t>
    </rPh>
    <phoneticPr fontId="1"/>
  </si>
  <si>
    <t>至学館大学</t>
  </si>
  <si>
    <t>至学館大</t>
  </si>
  <si>
    <t>17回</t>
    <rPh sb="2" eb="3">
      <t>カイ</t>
    </rPh>
    <phoneticPr fontId="1"/>
  </si>
  <si>
    <t>静岡大学</t>
  </si>
  <si>
    <t>静岡大</t>
  </si>
  <si>
    <t>18回</t>
    <rPh sb="2" eb="3">
      <t>カイ</t>
    </rPh>
    <phoneticPr fontId="1"/>
  </si>
  <si>
    <t>静岡県立大学</t>
  </si>
  <si>
    <t>静岡県立大</t>
  </si>
  <si>
    <t>19回</t>
    <rPh sb="2" eb="3">
      <t>カイ</t>
    </rPh>
    <phoneticPr fontId="1"/>
  </si>
  <si>
    <t>静岡産業大学</t>
  </si>
  <si>
    <t>静岡産業大</t>
  </si>
  <si>
    <t>20回</t>
    <rPh sb="2" eb="3">
      <t>カイ</t>
    </rPh>
    <phoneticPr fontId="1"/>
  </si>
  <si>
    <t>椙山女学園大学</t>
  </si>
  <si>
    <t>椙山女学園大</t>
  </si>
  <si>
    <t>21回</t>
    <rPh sb="2" eb="3">
      <t>カイ</t>
    </rPh>
    <phoneticPr fontId="1"/>
  </si>
  <si>
    <t>鈴鹿工業高等専門学校</t>
  </si>
  <si>
    <t>22回</t>
    <rPh sb="2" eb="3">
      <t>カイ</t>
    </rPh>
    <phoneticPr fontId="1"/>
  </si>
  <si>
    <t>大同大学</t>
  </si>
  <si>
    <t>大同大</t>
  </si>
  <si>
    <t>23回</t>
    <rPh sb="2" eb="3">
      <t>カイ</t>
    </rPh>
    <phoneticPr fontId="1"/>
  </si>
  <si>
    <t>中京大学</t>
  </si>
  <si>
    <t>中京大</t>
  </si>
  <si>
    <t>24回</t>
    <rPh sb="2" eb="3">
      <t>カイ</t>
    </rPh>
    <phoneticPr fontId="1"/>
  </si>
  <si>
    <t>中京学院大学</t>
  </si>
  <si>
    <t>中京学院大</t>
  </si>
  <si>
    <t>25回</t>
    <rPh sb="2" eb="3">
      <t>カイ</t>
    </rPh>
    <phoneticPr fontId="1"/>
  </si>
  <si>
    <t>中部大学</t>
  </si>
  <si>
    <t>中部大</t>
  </si>
  <si>
    <t>26回</t>
    <rPh sb="2" eb="3">
      <t>カイ</t>
    </rPh>
    <phoneticPr fontId="1"/>
  </si>
  <si>
    <t>中部学院大学</t>
  </si>
  <si>
    <t>中部学院大</t>
  </si>
  <si>
    <t>27回</t>
    <rPh sb="2" eb="3">
      <t>カイ</t>
    </rPh>
    <phoneticPr fontId="1"/>
  </si>
  <si>
    <t>東海学園大学</t>
  </si>
  <si>
    <t>東海学園大</t>
  </si>
  <si>
    <t>28回</t>
    <rPh sb="2" eb="3">
      <t>カイ</t>
    </rPh>
    <phoneticPr fontId="1"/>
  </si>
  <si>
    <t>東海大学東海</t>
  </si>
  <si>
    <t>29回</t>
    <rPh sb="2" eb="3">
      <t>カイ</t>
    </rPh>
    <phoneticPr fontId="1"/>
  </si>
  <si>
    <t>常葉大学</t>
  </si>
  <si>
    <t>常葉大</t>
  </si>
  <si>
    <t>30回</t>
    <rPh sb="2" eb="3">
      <t>カイ</t>
    </rPh>
    <phoneticPr fontId="1"/>
  </si>
  <si>
    <t>豊田工業高等専門学校</t>
  </si>
  <si>
    <t>31回</t>
    <rPh sb="2" eb="3">
      <t>カイ</t>
    </rPh>
    <phoneticPr fontId="1"/>
  </si>
  <si>
    <t>32回</t>
    <rPh sb="2" eb="3">
      <t>カイ</t>
    </rPh>
    <phoneticPr fontId="1"/>
  </si>
  <si>
    <t>33回</t>
    <rPh sb="2" eb="3">
      <t>カイ</t>
    </rPh>
    <phoneticPr fontId="1"/>
  </si>
  <si>
    <t>名古屋大学</t>
  </si>
  <si>
    <t>34回</t>
    <rPh sb="2" eb="3">
      <t>カイ</t>
    </rPh>
    <phoneticPr fontId="1"/>
  </si>
  <si>
    <t>35回</t>
    <rPh sb="2" eb="3">
      <t>カイ</t>
    </rPh>
    <phoneticPr fontId="1"/>
  </si>
  <si>
    <t>名古屋学院大学</t>
  </si>
  <si>
    <t>36回</t>
    <rPh sb="2" eb="3">
      <t>カイ</t>
    </rPh>
    <phoneticPr fontId="1"/>
  </si>
  <si>
    <t>37回</t>
    <rPh sb="2" eb="3">
      <t>カイ</t>
    </rPh>
    <phoneticPr fontId="1"/>
  </si>
  <si>
    <t>名古屋工業大学</t>
  </si>
  <si>
    <t>38回</t>
    <rPh sb="2" eb="3">
      <t>カイ</t>
    </rPh>
    <phoneticPr fontId="1"/>
  </si>
  <si>
    <t>39回</t>
    <rPh sb="2" eb="3">
      <t>カイ</t>
    </rPh>
    <phoneticPr fontId="1"/>
  </si>
  <si>
    <t>名古屋市立大学</t>
  </si>
  <si>
    <t>40回</t>
    <rPh sb="2" eb="3">
      <t>カイ</t>
    </rPh>
    <phoneticPr fontId="1"/>
  </si>
  <si>
    <t>南山大学</t>
  </si>
  <si>
    <t>南山大</t>
  </si>
  <si>
    <t>41回</t>
    <rPh sb="2" eb="3">
      <t>カイ</t>
    </rPh>
    <phoneticPr fontId="1"/>
  </si>
  <si>
    <t>日本福祉大学</t>
  </si>
  <si>
    <t>42回</t>
    <rPh sb="2" eb="3">
      <t>カイ</t>
    </rPh>
    <phoneticPr fontId="1"/>
  </si>
  <si>
    <t>43回</t>
    <rPh sb="2" eb="3">
      <t>カイ</t>
    </rPh>
    <phoneticPr fontId="1"/>
  </si>
  <si>
    <t>浜松医科大学</t>
  </si>
  <si>
    <t>浜松医科大</t>
  </si>
  <si>
    <t>44回</t>
    <rPh sb="2" eb="3">
      <t>カイ</t>
    </rPh>
    <phoneticPr fontId="1"/>
  </si>
  <si>
    <t>45回</t>
    <rPh sb="2" eb="3">
      <t>カイ</t>
    </rPh>
    <phoneticPr fontId="1"/>
  </si>
  <si>
    <t>三重大学</t>
  </si>
  <si>
    <t>三重大</t>
  </si>
  <si>
    <t>46回</t>
    <rPh sb="2" eb="3">
      <t>カイ</t>
    </rPh>
    <phoneticPr fontId="1"/>
  </si>
  <si>
    <t>名城大学</t>
  </si>
  <si>
    <t>名城大</t>
  </si>
  <si>
    <t>47回</t>
    <rPh sb="2" eb="3">
      <t>カイ</t>
    </rPh>
    <phoneticPr fontId="1"/>
  </si>
  <si>
    <t>48回</t>
    <rPh sb="2" eb="3">
      <t>カイ</t>
    </rPh>
    <phoneticPr fontId="1"/>
  </si>
  <si>
    <t>49回</t>
    <rPh sb="2" eb="3">
      <t>カイ</t>
    </rPh>
    <phoneticPr fontId="1"/>
  </si>
  <si>
    <t>50回</t>
    <rPh sb="2" eb="3">
      <t>カイ</t>
    </rPh>
    <phoneticPr fontId="1"/>
  </si>
  <si>
    <t>51回</t>
    <rPh sb="2" eb="3">
      <t>カイ</t>
    </rPh>
    <phoneticPr fontId="1"/>
  </si>
  <si>
    <t>52回</t>
    <rPh sb="2" eb="3">
      <t>カイ</t>
    </rPh>
    <phoneticPr fontId="1"/>
  </si>
  <si>
    <t>53回</t>
    <rPh sb="2" eb="3">
      <t>カイ</t>
    </rPh>
    <phoneticPr fontId="1"/>
  </si>
  <si>
    <t>54回</t>
    <rPh sb="2" eb="3">
      <t>カイ</t>
    </rPh>
    <phoneticPr fontId="1"/>
  </si>
  <si>
    <t>55回</t>
    <rPh sb="2" eb="3">
      <t>カイ</t>
    </rPh>
    <phoneticPr fontId="1"/>
  </si>
  <si>
    <t>56回</t>
    <rPh sb="2" eb="3">
      <t>カイ</t>
    </rPh>
    <phoneticPr fontId="1"/>
  </si>
  <si>
    <t>57回</t>
    <rPh sb="2" eb="3">
      <t>カイ</t>
    </rPh>
    <phoneticPr fontId="1"/>
  </si>
  <si>
    <t>58回</t>
    <rPh sb="2" eb="3">
      <t>カイ</t>
    </rPh>
    <phoneticPr fontId="1"/>
  </si>
  <si>
    <t>59回</t>
    <rPh sb="2" eb="3">
      <t>カイ</t>
    </rPh>
    <phoneticPr fontId="1"/>
  </si>
  <si>
    <t>60回</t>
    <rPh sb="2" eb="3">
      <t>カイ</t>
    </rPh>
    <phoneticPr fontId="1"/>
  </si>
  <si>
    <t>61回</t>
    <rPh sb="2" eb="3">
      <t>カイ</t>
    </rPh>
    <phoneticPr fontId="1"/>
  </si>
  <si>
    <t>62回</t>
    <rPh sb="2" eb="3">
      <t>カイ</t>
    </rPh>
    <phoneticPr fontId="1"/>
  </si>
  <si>
    <t>63回</t>
    <rPh sb="2" eb="3">
      <t>カイ</t>
    </rPh>
    <phoneticPr fontId="1"/>
  </si>
  <si>
    <t>64回</t>
    <rPh sb="2" eb="3">
      <t>カイ</t>
    </rPh>
    <phoneticPr fontId="1"/>
  </si>
  <si>
    <t>65回</t>
    <rPh sb="2" eb="3">
      <t>カイ</t>
    </rPh>
    <phoneticPr fontId="1"/>
  </si>
  <si>
    <t>66回</t>
    <rPh sb="2" eb="3">
      <t>カイ</t>
    </rPh>
    <phoneticPr fontId="1"/>
  </si>
  <si>
    <t>67回</t>
    <rPh sb="2" eb="3">
      <t>カイ</t>
    </rPh>
    <phoneticPr fontId="1"/>
  </si>
  <si>
    <t>68回</t>
    <rPh sb="2" eb="3">
      <t>カイ</t>
    </rPh>
    <phoneticPr fontId="1"/>
  </si>
  <si>
    <t>69回</t>
    <rPh sb="2" eb="3">
      <t>カイ</t>
    </rPh>
    <phoneticPr fontId="1"/>
  </si>
  <si>
    <t>70回</t>
    <rPh sb="2" eb="3">
      <t>カイ</t>
    </rPh>
    <phoneticPr fontId="1"/>
  </si>
  <si>
    <t>71回</t>
    <rPh sb="2" eb="3">
      <t>カイ</t>
    </rPh>
    <phoneticPr fontId="1"/>
  </si>
  <si>
    <t>72回</t>
    <rPh sb="2" eb="3">
      <t>カイ</t>
    </rPh>
    <phoneticPr fontId="1"/>
  </si>
  <si>
    <t>73回</t>
    <rPh sb="2" eb="3">
      <t>カイ</t>
    </rPh>
    <phoneticPr fontId="1"/>
  </si>
  <si>
    <t>74回</t>
    <rPh sb="2" eb="3">
      <t>カイ</t>
    </rPh>
    <phoneticPr fontId="1"/>
  </si>
  <si>
    <t>75回</t>
    <rPh sb="2" eb="3">
      <t>カイ</t>
    </rPh>
    <phoneticPr fontId="1"/>
  </si>
  <si>
    <t>76回</t>
    <rPh sb="2" eb="3">
      <t>カイ</t>
    </rPh>
    <phoneticPr fontId="1"/>
  </si>
  <si>
    <t>77回</t>
    <rPh sb="2" eb="3">
      <t>カイ</t>
    </rPh>
    <phoneticPr fontId="1"/>
  </si>
  <si>
    <t>78回</t>
    <rPh sb="2" eb="3">
      <t>カイ</t>
    </rPh>
    <phoneticPr fontId="1"/>
  </si>
  <si>
    <t>80回</t>
    <rPh sb="2" eb="3">
      <t>カイ</t>
    </rPh>
    <phoneticPr fontId="1"/>
  </si>
  <si>
    <t>81回</t>
    <rPh sb="2" eb="3">
      <t>カイ</t>
    </rPh>
    <phoneticPr fontId="1"/>
  </si>
  <si>
    <t>82回</t>
    <rPh sb="2" eb="3">
      <t>カイ</t>
    </rPh>
    <phoneticPr fontId="1"/>
  </si>
  <si>
    <t>83回</t>
    <rPh sb="2" eb="3">
      <t>カイ</t>
    </rPh>
    <phoneticPr fontId="1"/>
  </si>
  <si>
    <t>84回</t>
    <rPh sb="2" eb="3">
      <t>カイ</t>
    </rPh>
    <phoneticPr fontId="1"/>
  </si>
  <si>
    <t>85回</t>
    <rPh sb="2" eb="3">
      <t>カイ</t>
    </rPh>
    <phoneticPr fontId="1"/>
  </si>
  <si>
    <t>86回</t>
    <rPh sb="2" eb="3">
      <t>カイ</t>
    </rPh>
    <phoneticPr fontId="1"/>
  </si>
  <si>
    <t>87回</t>
    <rPh sb="2" eb="3">
      <t>カイ</t>
    </rPh>
    <phoneticPr fontId="1"/>
  </si>
  <si>
    <t>88回</t>
    <rPh sb="2" eb="3">
      <t>カイ</t>
    </rPh>
    <phoneticPr fontId="1"/>
  </si>
  <si>
    <t>89回</t>
    <rPh sb="2" eb="3">
      <t>カイ</t>
    </rPh>
    <phoneticPr fontId="1"/>
  </si>
  <si>
    <t>90回</t>
    <rPh sb="2" eb="3">
      <t>カイ</t>
    </rPh>
    <phoneticPr fontId="1"/>
  </si>
  <si>
    <t>91回</t>
    <rPh sb="2" eb="3">
      <t>カイ</t>
    </rPh>
    <phoneticPr fontId="1"/>
  </si>
  <si>
    <t>92回</t>
    <rPh sb="2" eb="3">
      <t>カイ</t>
    </rPh>
    <phoneticPr fontId="1"/>
  </si>
  <si>
    <t>93回</t>
    <rPh sb="2" eb="3">
      <t>カイ</t>
    </rPh>
    <phoneticPr fontId="1"/>
  </si>
  <si>
    <t>94回</t>
    <rPh sb="2" eb="3">
      <t>カイ</t>
    </rPh>
    <phoneticPr fontId="1"/>
  </si>
  <si>
    <t>95回</t>
    <rPh sb="2" eb="3">
      <t>カイ</t>
    </rPh>
    <phoneticPr fontId="1"/>
  </si>
  <si>
    <t>96回</t>
    <rPh sb="2" eb="3">
      <t>カイ</t>
    </rPh>
    <phoneticPr fontId="1"/>
  </si>
  <si>
    <t>97回</t>
    <rPh sb="2" eb="3">
      <t>カイ</t>
    </rPh>
    <phoneticPr fontId="1"/>
  </si>
  <si>
    <t>98回</t>
    <rPh sb="2" eb="3">
      <t>カイ</t>
    </rPh>
    <phoneticPr fontId="1"/>
  </si>
  <si>
    <t>99回</t>
    <rPh sb="2" eb="3">
      <t>カイ</t>
    </rPh>
    <phoneticPr fontId="1"/>
  </si>
  <si>
    <t>100回</t>
    <rPh sb="3" eb="4">
      <t>カイ</t>
    </rPh>
    <phoneticPr fontId="1"/>
  </si>
  <si>
    <t>101回</t>
    <rPh sb="3" eb="4">
      <t>カイ</t>
    </rPh>
    <phoneticPr fontId="1"/>
  </si>
  <si>
    <t>102回</t>
    <rPh sb="3" eb="4">
      <t>カイ</t>
    </rPh>
    <phoneticPr fontId="1"/>
  </si>
  <si>
    <t>103回</t>
    <rPh sb="3" eb="4">
      <t>カイ</t>
    </rPh>
    <phoneticPr fontId="1"/>
  </si>
  <si>
    <t>104回</t>
    <rPh sb="3" eb="4">
      <t>カイ</t>
    </rPh>
    <phoneticPr fontId="1"/>
  </si>
  <si>
    <t>105回</t>
    <rPh sb="3" eb="4">
      <t>カイ</t>
    </rPh>
    <phoneticPr fontId="1"/>
  </si>
  <si>
    <t>106回</t>
    <rPh sb="3" eb="4">
      <t>カイ</t>
    </rPh>
    <phoneticPr fontId="1"/>
  </si>
  <si>
    <t>107回</t>
    <rPh sb="3" eb="4">
      <t>カイ</t>
    </rPh>
    <phoneticPr fontId="1"/>
  </si>
  <si>
    <t>108回</t>
    <rPh sb="3" eb="4">
      <t>カイ</t>
    </rPh>
    <phoneticPr fontId="1"/>
  </si>
  <si>
    <t>109回</t>
    <rPh sb="3" eb="4">
      <t>カイ</t>
    </rPh>
    <phoneticPr fontId="1"/>
  </si>
  <si>
    <t>110回</t>
    <rPh sb="3" eb="4">
      <t>カイ</t>
    </rPh>
    <phoneticPr fontId="1"/>
  </si>
  <si>
    <t>111回</t>
    <rPh sb="3" eb="4">
      <t>カイ</t>
    </rPh>
    <phoneticPr fontId="1"/>
  </si>
  <si>
    <t>112回</t>
    <rPh sb="3" eb="4">
      <t>カイ</t>
    </rPh>
    <phoneticPr fontId="1"/>
  </si>
  <si>
    <t>113回</t>
    <rPh sb="3" eb="4">
      <t>カイ</t>
    </rPh>
    <phoneticPr fontId="1"/>
  </si>
  <si>
    <t>114回</t>
    <rPh sb="3" eb="4">
      <t>カイ</t>
    </rPh>
    <phoneticPr fontId="1"/>
  </si>
  <si>
    <t>115回</t>
    <rPh sb="3" eb="4">
      <t>カイ</t>
    </rPh>
    <phoneticPr fontId="1"/>
  </si>
  <si>
    <t>116回</t>
    <rPh sb="3" eb="4">
      <t>カイ</t>
    </rPh>
    <phoneticPr fontId="1"/>
  </si>
  <si>
    <t>117回</t>
    <rPh sb="3" eb="4">
      <t>カイ</t>
    </rPh>
    <phoneticPr fontId="1"/>
  </si>
  <si>
    <t>118回</t>
    <rPh sb="3" eb="4">
      <t>カイ</t>
    </rPh>
    <phoneticPr fontId="1"/>
  </si>
  <si>
    <t>119回</t>
    <rPh sb="3" eb="4">
      <t>カイ</t>
    </rPh>
    <phoneticPr fontId="1"/>
  </si>
  <si>
    <t>120回</t>
    <rPh sb="3" eb="4">
      <t>カイ</t>
    </rPh>
    <phoneticPr fontId="1"/>
  </si>
  <si>
    <t>121回</t>
    <rPh sb="3" eb="4">
      <t>カイ</t>
    </rPh>
    <phoneticPr fontId="1"/>
  </si>
  <si>
    <t>122回</t>
    <rPh sb="3" eb="4">
      <t>カイ</t>
    </rPh>
    <phoneticPr fontId="1"/>
  </si>
  <si>
    <t>123回</t>
    <rPh sb="3" eb="4">
      <t>カイ</t>
    </rPh>
    <phoneticPr fontId="1"/>
  </si>
  <si>
    <t>124回</t>
    <rPh sb="3" eb="4">
      <t>カイ</t>
    </rPh>
    <phoneticPr fontId="1"/>
  </si>
  <si>
    <t>125回</t>
    <rPh sb="3" eb="4">
      <t>カイ</t>
    </rPh>
    <phoneticPr fontId="1"/>
  </si>
  <si>
    <t>126回</t>
    <rPh sb="3" eb="4">
      <t>カイ</t>
    </rPh>
    <phoneticPr fontId="1"/>
  </si>
  <si>
    <t>127回</t>
    <rPh sb="3" eb="4">
      <t>カイ</t>
    </rPh>
    <phoneticPr fontId="1"/>
  </si>
  <si>
    <t>128回</t>
    <rPh sb="3" eb="4">
      <t>カイ</t>
    </rPh>
    <phoneticPr fontId="1"/>
  </si>
  <si>
    <t>129回</t>
    <rPh sb="3" eb="4">
      <t>カイ</t>
    </rPh>
    <phoneticPr fontId="1"/>
  </si>
  <si>
    <t>130回</t>
    <rPh sb="3" eb="4">
      <t>カイ</t>
    </rPh>
    <phoneticPr fontId="1"/>
  </si>
  <si>
    <t>131回</t>
    <rPh sb="3" eb="4">
      <t>カイ</t>
    </rPh>
    <phoneticPr fontId="1"/>
  </si>
  <si>
    <t>132回</t>
    <rPh sb="3" eb="4">
      <t>カイ</t>
    </rPh>
    <phoneticPr fontId="1"/>
  </si>
  <si>
    <t>133回</t>
    <rPh sb="3" eb="4">
      <t>カイ</t>
    </rPh>
    <phoneticPr fontId="1"/>
  </si>
  <si>
    <t>134回</t>
    <rPh sb="3" eb="4">
      <t>カイ</t>
    </rPh>
    <phoneticPr fontId="1"/>
  </si>
  <si>
    <t>135回</t>
    <rPh sb="3" eb="4">
      <t>カイ</t>
    </rPh>
    <phoneticPr fontId="1"/>
  </si>
  <si>
    <t>136回</t>
    <rPh sb="3" eb="4">
      <t>カイ</t>
    </rPh>
    <phoneticPr fontId="1"/>
  </si>
  <si>
    <t>137回</t>
    <rPh sb="3" eb="4">
      <t>カイ</t>
    </rPh>
    <phoneticPr fontId="1"/>
  </si>
  <si>
    <t>138回</t>
    <rPh sb="3" eb="4">
      <t>カイ</t>
    </rPh>
    <phoneticPr fontId="1"/>
  </si>
  <si>
    <t>139回</t>
    <rPh sb="3" eb="4">
      <t>カイ</t>
    </rPh>
    <phoneticPr fontId="1"/>
  </si>
  <si>
    <t>140回</t>
    <rPh sb="3" eb="4">
      <t>カイ</t>
    </rPh>
    <phoneticPr fontId="1"/>
  </si>
  <si>
    <t>141回</t>
    <rPh sb="3" eb="4">
      <t>カイ</t>
    </rPh>
    <phoneticPr fontId="1"/>
  </si>
  <si>
    <t>142回</t>
    <rPh sb="3" eb="4">
      <t>カイ</t>
    </rPh>
    <phoneticPr fontId="1"/>
  </si>
  <si>
    <t>143回</t>
    <rPh sb="3" eb="4">
      <t>カイ</t>
    </rPh>
    <phoneticPr fontId="1"/>
  </si>
  <si>
    <t>144回</t>
    <rPh sb="3" eb="4">
      <t>カイ</t>
    </rPh>
    <phoneticPr fontId="1"/>
  </si>
  <si>
    <t>145回</t>
    <rPh sb="3" eb="4">
      <t>カイ</t>
    </rPh>
    <phoneticPr fontId="1"/>
  </si>
  <si>
    <t>146回</t>
    <rPh sb="3" eb="4">
      <t>カイ</t>
    </rPh>
    <phoneticPr fontId="1"/>
  </si>
  <si>
    <t>147回</t>
    <rPh sb="3" eb="4">
      <t>カイ</t>
    </rPh>
    <phoneticPr fontId="1"/>
  </si>
  <si>
    <t>148回</t>
    <rPh sb="3" eb="4">
      <t>カイ</t>
    </rPh>
    <phoneticPr fontId="1"/>
  </si>
  <si>
    <t>149回</t>
    <rPh sb="3" eb="4">
      <t>カイ</t>
    </rPh>
    <phoneticPr fontId="1"/>
  </si>
  <si>
    <t>150回</t>
    <rPh sb="3" eb="4">
      <t>カイ</t>
    </rPh>
    <phoneticPr fontId="1"/>
  </si>
  <si>
    <t>氏名</t>
    <rPh sb="0" eb="2">
      <t>シメイ</t>
    </rPh>
    <phoneticPr fontId="2"/>
  </si>
  <si>
    <t>カナ氏名</t>
    <rPh sb="2" eb="4">
      <t>シメイ</t>
    </rPh>
    <phoneticPr fontId="2"/>
  </si>
  <si>
    <t>登録陸協</t>
    <rPh sb="0" eb="2">
      <t>トウロク</t>
    </rPh>
    <rPh sb="2" eb="4">
      <t>リッキョウ</t>
    </rPh>
    <phoneticPr fontId="3"/>
  </si>
  <si>
    <t>県コード</t>
    <rPh sb="0" eb="1">
      <t>ケン</t>
    </rPh>
    <phoneticPr fontId="2"/>
  </si>
  <si>
    <t>団体名</t>
    <rPh sb="0" eb="3">
      <t>ダンタイメイ</t>
    </rPh>
    <phoneticPr fontId="3"/>
  </si>
  <si>
    <t>都道府県名</t>
    <rPh sb="0" eb="4">
      <t>トドウフケン</t>
    </rPh>
    <rPh sb="4" eb="5">
      <t>メイ</t>
    </rPh>
    <phoneticPr fontId="1"/>
  </si>
  <si>
    <t>県コード(登録のコードと同じ)</t>
    <rPh sb="0" eb="1">
      <t>ケン</t>
    </rPh>
    <rPh sb="5" eb="7">
      <t>トウロク</t>
    </rPh>
    <rPh sb="12" eb="13">
      <t>オナ</t>
    </rPh>
    <phoneticPr fontId="1"/>
  </si>
  <si>
    <t>100000001</t>
  </si>
  <si>
    <t>愛知県</t>
  </si>
  <si>
    <t>100m</t>
  </si>
  <si>
    <t>00200</t>
  </si>
  <si>
    <t>○</t>
    <phoneticPr fontId="1"/>
  </si>
  <si>
    <t>A</t>
    <phoneticPr fontId="1"/>
  </si>
  <si>
    <t>100000002</t>
  </si>
  <si>
    <t>滋賀県</t>
  </si>
  <si>
    <t>200m</t>
  </si>
  <si>
    <t>00300</t>
  </si>
  <si>
    <t>B</t>
    <phoneticPr fontId="1"/>
  </si>
  <si>
    <t>100000003</t>
  </si>
  <si>
    <t>伊藤　裕也</t>
  </si>
  <si>
    <t>ｲﾄｳ ﾕｳﾔ</t>
  </si>
  <si>
    <t>400m</t>
  </si>
  <si>
    <t>00500</t>
  </si>
  <si>
    <t>C</t>
    <phoneticPr fontId="1"/>
  </si>
  <si>
    <t>100000004</t>
  </si>
  <si>
    <t>800m</t>
  </si>
  <si>
    <t>00600</t>
  </si>
  <si>
    <t>D</t>
    <phoneticPr fontId="1"/>
  </si>
  <si>
    <t>100000005</t>
  </si>
  <si>
    <t>M2</t>
  </si>
  <si>
    <t>1500m</t>
  </si>
  <si>
    <t>00800</t>
  </si>
  <si>
    <t>E</t>
    <phoneticPr fontId="1"/>
  </si>
  <si>
    <t>100000006</t>
  </si>
  <si>
    <t>M1</t>
  </si>
  <si>
    <t>5000m</t>
  </si>
  <si>
    <t>01100</t>
  </si>
  <si>
    <t>F</t>
    <phoneticPr fontId="1"/>
  </si>
  <si>
    <t>100000007</t>
  </si>
  <si>
    <t>三重県</t>
  </si>
  <si>
    <t>10000m</t>
  </si>
  <si>
    <t>01200</t>
  </si>
  <si>
    <t>G</t>
    <phoneticPr fontId="1"/>
  </si>
  <si>
    <t>100000008</t>
  </si>
  <si>
    <t>110mH</t>
  </si>
  <si>
    <t>03400</t>
  </si>
  <si>
    <t>H</t>
    <phoneticPr fontId="1"/>
  </si>
  <si>
    <t>100000009</t>
  </si>
  <si>
    <t>400mH</t>
  </si>
  <si>
    <t>03700</t>
  </si>
  <si>
    <t>I</t>
    <phoneticPr fontId="1"/>
  </si>
  <si>
    <t>100000010</t>
  </si>
  <si>
    <t>國司　寛人</t>
  </si>
  <si>
    <t>ｸﾆｼ ﾋﾛﾄ</t>
  </si>
  <si>
    <t>静岡県</t>
  </si>
  <si>
    <t>3000mSC</t>
  </si>
  <si>
    <t>05300</t>
  </si>
  <si>
    <t>J</t>
    <phoneticPr fontId="1"/>
  </si>
  <si>
    <t>100000011</t>
  </si>
  <si>
    <t>10000mW</t>
  </si>
  <si>
    <t>06200</t>
  </si>
  <si>
    <t>K</t>
    <phoneticPr fontId="1"/>
  </si>
  <si>
    <t>100000012</t>
  </si>
  <si>
    <t>石川県</t>
  </si>
  <si>
    <t>走高跳</t>
    <rPh sb="0" eb="1">
      <t>ハシ</t>
    </rPh>
    <rPh sb="1" eb="3">
      <t>タカト</t>
    </rPh>
    <phoneticPr fontId="2"/>
  </si>
  <si>
    <t>07100</t>
  </si>
  <si>
    <t>L</t>
    <phoneticPr fontId="1"/>
  </si>
  <si>
    <t>100000013</t>
  </si>
  <si>
    <t>棒高跳</t>
    <rPh sb="0" eb="1">
      <t>ボウ</t>
    </rPh>
    <rPh sb="1" eb="2">
      <t>タカ</t>
    </rPh>
    <rPh sb="2" eb="3">
      <t>ト</t>
    </rPh>
    <phoneticPr fontId="2"/>
  </si>
  <si>
    <t>07200</t>
  </si>
  <si>
    <t>M</t>
    <phoneticPr fontId="1"/>
  </si>
  <si>
    <t>100000014</t>
  </si>
  <si>
    <t>岐阜県</t>
  </si>
  <si>
    <t>走幅跳</t>
    <rPh sb="0" eb="1">
      <t>ハシ</t>
    </rPh>
    <rPh sb="1" eb="3">
      <t>ハバト</t>
    </rPh>
    <phoneticPr fontId="2"/>
  </si>
  <si>
    <t>07300</t>
  </si>
  <si>
    <t>N</t>
    <phoneticPr fontId="1"/>
  </si>
  <si>
    <t>100000015</t>
  </si>
  <si>
    <t>三段跳</t>
    <rPh sb="0" eb="3">
      <t>サンダントビ</t>
    </rPh>
    <phoneticPr fontId="2"/>
  </si>
  <si>
    <t>07400</t>
  </si>
  <si>
    <t>O</t>
    <phoneticPr fontId="1"/>
  </si>
  <si>
    <t>鳥取県</t>
  </si>
  <si>
    <t>100000016</t>
  </si>
  <si>
    <t>砲丸投</t>
    <rPh sb="0" eb="2">
      <t>ホウガン</t>
    </rPh>
    <rPh sb="2" eb="3">
      <t>ナ</t>
    </rPh>
    <phoneticPr fontId="2"/>
  </si>
  <si>
    <t>08100</t>
  </si>
  <si>
    <t>P</t>
    <phoneticPr fontId="1"/>
  </si>
  <si>
    <t>100000017</t>
  </si>
  <si>
    <t>円盤投</t>
    <rPh sb="0" eb="2">
      <t>エンバン</t>
    </rPh>
    <rPh sb="2" eb="3">
      <t>ナ</t>
    </rPh>
    <phoneticPr fontId="2"/>
  </si>
  <si>
    <t>08600</t>
  </si>
  <si>
    <t>Q</t>
    <phoneticPr fontId="1"/>
  </si>
  <si>
    <t>100000018</t>
  </si>
  <si>
    <t>ハンマー投</t>
    <rPh sb="4" eb="5">
      <t>ナ</t>
    </rPh>
    <phoneticPr fontId="2"/>
  </si>
  <si>
    <t>08900</t>
  </si>
  <si>
    <t>R</t>
    <phoneticPr fontId="1"/>
  </si>
  <si>
    <t>100000019</t>
  </si>
  <si>
    <t>やり投</t>
    <rPh sb="2" eb="3">
      <t>ナ</t>
    </rPh>
    <phoneticPr fontId="2"/>
  </si>
  <si>
    <t>09200</t>
  </si>
  <si>
    <t>S</t>
    <phoneticPr fontId="1"/>
  </si>
  <si>
    <t>100000020</t>
  </si>
  <si>
    <t>十種競技</t>
    <rPh sb="0" eb="2">
      <t>ジュッシュ</t>
    </rPh>
    <rPh sb="2" eb="4">
      <t>キョウギ</t>
    </rPh>
    <phoneticPr fontId="1"/>
  </si>
  <si>
    <t>20100</t>
    <phoneticPr fontId="1"/>
  </si>
  <si>
    <t>T</t>
    <phoneticPr fontId="1"/>
  </si>
  <si>
    <t>100000021</t>
  </si>
  <si>
    <t>100000022</t>
  </si>
  <si>
    <t>100000023</t>
  </si>
  <si>
    <t>100000024</t>
  </si>
  <si>
    <t>茨城県</t>
  </si>
  <si>
    <t>100000025</t>
  </si>
  <si>
    <t>100000026</t>
  </si>
  <si>
    <t>広島県</t>
  </si>
  <si>
    <t>100000027</t>
  </si>
  <si>
    <t>100000028</t>
  </si>
  <si>
    <t>100000029</t>
  </si>
  <si>
    <t>山梨県</t>
    <rPh sb="0" eb="3">
      <t>ヤマナシケン</t>
    </rPh>
    <phoneticPr fontId="1"/>
  </si>
  <si>
    <t>100000030</t>
  </si>
  <si>
    <t>100000031</t>
  </si>
  <si>
    <t>長野県</t>
  </si>
  <si>
    <t>100000032</t>
  </si>
  <si>
    <t>福井県</t>
  </si>
  <si>
    <t>富山県</t>
    <rPh sb="0" eb="3">
      <t>トヤマケン</t>
    </rPh>
    <phoneticPr fontId="1"/>
  </si>
  <si>
    <t>100000033</t>
  </si>
  <si>
    <t>新潟県</t>
    <rPh sb="0" eb="3">
      <t>ニイガタケン</t>
    </rPh>
    <phoneticPr fontId="1"/>
  </si>
  <si>
    <t>100000034</t>
  </si>
  <si>
    <t>100000035</t>
  </si>
  <si>
    <t>100000036</t>
  </si>
  <si>
    <t>100000037</t>
  </si>
  <si>
    <t>奈良県</t>
  </si>
  <si>
    <t>100000038</t>
  </si>
  <si>
    <t>100000039</t>
  </si>
  <si>
    <t>100000040</t>
  </si>
  <si>
    <t>100000041</t>
  </si>
  <si>
    <t>100000042</t>
  </si>
  <si>
    <t>100000043</t>
  </si>
  <si>
    <t>飯田　康平</t>
  </si>
  <si>
    <t>ｲｲﾀﾞ ｺｳﾍｲ</t>
  </si>
  <si>
    <t>100000044</t>
  </si>
  <si>
    <t>100000045</t>
  </si>
  <si>
    <t>100000046</t>
  </si>
  <si>
    <t>岩井　宏樹</t>
  </si>
  <si>
    <t>ｲﾜｲ ﾋﾛｷ</t>
  </si>
  <si>
    <t>100000047</t>
  </si>
  <si>
    <t>100000048</t>
  </si>
  <si>
    <t>100000049</t>
  </si>
  <si>
    <t>100000050</t>
  </si>
  <si>
    <t>100000051</t>
  </si>
  <si>
    <t>100000052</t>
  </si>
  <si>
    <t>100000053</t>
  </si>
  <si>
    <t>100000054</t>
  </si>
  <si>
    <t>鈴木　健弘</t>
  </si>
  <si>
    <t>ｽｽﾞｷ ﾀｹﾋﾛ</t>
  </si>
  <si>
    <t>100000055</t>
  </si>
  <si>
    <t>新潟県</t>
  </si>
  <si>
    <t>100000056</t>
  </si>
  <si>
    <t>角屋　喜基</t>
  </si>
  <si>
    <t>ｽﾐﾔ ﾖｼｷ</t>
  </si>
  <si>
    <t>100000057</t>
  </si>
  <si>
    <t>多賀　駿介</t>
  </si>
  <si>
    <t>ﾀｶﾞ ｼｭﾝｽｹ</t>
  </si>
  <si>
    <t>岡山県</t>
  </si>
  <si>
    <t>100000058</t>
  </si>
  <si>
    <t>100000059</t>
  </si>
  <si>
    <t>100000060</t>
  </si>
  <si>
    <t>群馬県</t>
  </si>
  <si>
    <t>100000061</t>
  </si>
  <si>
    <t>100000062</t>
  </si>
  <si>
    <t>100000063</t>
  </si>
  <si>
    <t>100000064</t>
  </si>
  <si>
    <t>100000065</t>
  </si>
  <si>
    <t>100000066</t>
  </si>
  <si>
    <t>真野　悠太郎</t>
  </si>
  <si>
    <t>ﾏﾉ ﾕｳﾀﾛｳ</t>
  </si>
  <si>
    <t>100000067</t>
  </si>
  <si>
    <t>100000068</t>
  </si>
  <si>
    <t>100000069</t>
  </si>
  <si>
    <t>100000070</t>
  </si>
  <si>
    <t>100000071</t>
  </si>
  <si>
    <t>ｲﾄｳ ｺｳﾀ</t>
  </si>
  <si>
    <t>100000072</t>
  </si>
  <si>
    <t>100000073</t>
  </si>
  <si>
    <t>100000074</t>
  </si>
  <si>
    <t>大内　慎也</t>
  </si>
  <si>
    <t>ｵｵｳﾁ ｼﾝﾔ</t>
  </si>
  <si>
    <t>100000075</t>
  </si>
  <si>
    <t>100000076</t>
  </si>
  <si>
    <t>100000077</t>
  </si>
  <si>
    <t>100000078</t>
  </si>
  <si>
    <t>100000079</t>
  </si>
  <si>
    <t>小山　航</t>
  </si>
  <si>
    <t>ｺﾔﾏ ﾜﾀﾙ</t>
  </si>
  <si>
    <t>100000080</t>
  </si>
  <si>
    <t>100000081</t>
  </si>
  <si>
    <t>100000082</t>
  </si>
  <si>
    <t>100000083</t>
  </si>
  <si>
    <t>100000084</t>
  </si>
  <si>
    <t>100000085</t>
  </si>
  <si>
    <t>新海　涼司</t>
  </si>
  <si>
    <t>ｼﾝｶｲ ﾘｮｳｼﾞ</t>
  </si>
  <si>
    <t>100000086</t>
  </si>
  <si>
    <t>100000087</t>
  </si>
  <si>
    <t>丸地　正人</t>
  </si>
  <si>
    <t>ﾏﾙﾁ ﾏｻﾄ</t>
  </si>
  <si>
    <t>100000088</t>
  </si>
  <si>
    <t>100000089</t>
  </si>
  <si>
    <t>森　信人</t>
  </si>
  <si>
    <t>ﾓﾘ ﾉﾌﾞﾋﾄ</t>
  </si>
  <si>
    <t>100000090</t>
  </si>
  <si>
    <t>100000091</t>
  </si>
  <si>
    <t>100000092</t>
  </si>
  <si>
    <t>100000093</t>
  </si>
  <si>
    <t>100000094</t>
  </si>
  <si>
    <t>100000095</t>
  </si>
  <si>
    <t>100000096</t>
  </si>
  <si>
    <t>100000097</t>
  </si>
  <si>
    <t>100000098</t>
  </si>
  <si>
    <t>100000099</t>
  </si>
  <si>
    <t>兵庫県</t>
  </si>
  <si>
    <t>100000100</t>
  </si>
  <si>
    <t>100000101</t>
  </si>
  <si>
    <t>100000102</t>
  </si>
  <si>
    <t>富山県</t>
  </si>
  <si>
    <t>100000103</t>
  </si>
  <si>
    <t>100000104</t>
  </si>
  <si>
    <t>高知県</t>
  </si>
  <si>
    <t>100000105</t>
  </si>
  <si>
    <t>100000106</t>
  </si>
  <si>
    <t>100000107</t>
  </si>
  <si>
    <t>100000108</t>
  </si>
  <si>
    <t>100000109</t>
  </si>
  <si>
    <t>100000110</t>
  </si>
  <si>
    <t>100000111</t>
  </si>
  <si>
    <t>100000112</t>
  </si>
  <si>
    <t>100000113</t>
  </si>
  <si>
    <t>100000114</t>
  </si>
  <si>
    <t>100000115</t>
  </si>
  <si>
    <t>100000116</t>
  </si>
  <si>
    <t>100000117</t>
  </si>
  <si>
    <t>100000118</t>
  </si>
  <si>
    <t>100000119</t>
  </si>
  <si>
    <t>100000120</t>
  </si>
  <si>
    <t>ﾆｼｵ ﾕｳｽｹ</t>
  </si>
  <si>
    <t>100000121</t>
  </si>
  <si>
    <t>100000122</t>
  </si>
  <si>
    <t>100000123</t>
  </si>
  <si>
    <t>100000124</t>
  </si>
  <si>
    <t>100000125</t>
  </si>
  <si>
    <t>100000126</t>
  </si>
  <si>
    <t>100000127</t>
  </si>
  <si>
    <t>100000128</t>
  </si>
  <si>
    <t>100000129</t>
  </si>
  <si>
    <t>谷川　友希</t>
  </si>
  <si>
    <t>ﾀﾆｶﾜ ﾄﾓｷ</t>
  </si>
  <si>
    <t>100000130</t>
  </si>
  <si>
    <t>100000131</t>
  </si>
  <si>
    <t>100000132</t>
  </si>
  <si>
    <t>100000133</t>
  </si>
  <si>
    <t>100000134</t>
  </si>
  <si>
    <t>100000135</t>
  </si>
  <si>
    <t>100000136</t>
  </si>
  <si>
    <t>100000137</t>
  </si>
  <si>
    <t>100000138</t>
  </si>
  <si>
    <t>100000139</t>
  </si>
  <si>
    <t>100000140</t>
  </si>
  <si>
    <t>100000141</t>
  </si>
  <si>
    <t>100000142</t>
  </si>
  <si>
    <t>100000143</t>
  </si>
  <si>
    <t>100000144</t>
  </si>
  <si>
    <t>100000145</t>
  </si>
  <si>
    <t>100000146</t>
  </si>
  <si>
    <t>100000147</t>
  </si>
  <si>
    <t>100000148</t>
  </si>
  <si>
    <t>100000149</t>
  </si>
  <si>
    <t>100000150</t>
  </si>
  <si>
    <t>100000151</t>
  </si>
  <si>
    <t>100000152</t>
  </si>
  <si>
    <t>100000153</t>
  </si>
  <si>
    <t>100000154</t>
  </si>
  <si>
    <t>100000155</t>
  </si>
  <si>
    <t>100000156</t>
  </si>
  <si>
    <t>神奈川県</t>
  </si>
  <si>
    <t>100000157</t>
  </si>
  <si>
    <t>100000158</t>
  </si>
  <si>
    <t>100000159</t>
  </si>
  <si>
    <t>山口県</t>
  </si>
  <si>
    <t>100000160</t>
  </si>
  <si>
    <t>京都府</t>
  </si>
  <si>
    <t>100000161</t>
  </si>
  <si>
    <t>和歌山県</t>
  </si>
  <si>
    <t>100000162</t>
  </si>
  <si>
    <t>100000163</t>
  </si>
  <si>
    <t>100000164</t>
  </si>
  <si>
    <t>100000165</t>
  </si>
  <si>
    <t>100000166</t>
  </si>
  <si>
    <t>福岡県</t>
  </si>
  <si>
    <t>100000167</t>
  </si>
  <si>
    <t>100000168</t>
  </si>
  <si>
    <t>100000169</t>
  </si>
  <si>
    <t>100000170</t>
  </si>
  <si>
    <t>100000171</t>
  </si>
  <si>
    <t>100000172</t>
  </si>
  <si>
    <t>100000173</t>
  </si>
  <si>
    <t>100000174</t>
  </si>
  <si>
    <t>大阪府</t>
  </si>
  <si>
    <t>100000175</t>
  </si>
  <si>
    <t>100000176</t>
  </si>
  <si>
    <t>宮崎県</t>
  </si>
  <si>
    <t>100000177</t>
  </si>
  <si>
    <t>100000178</t>
  </si>
  <si>
    <t>100000179</t>
  </si>
  <si>
    <t>100000180</t>
  </si>
  <si>
    <t>100000181</t>
  </si>
  <si>
    <t>ﾌﾅﾊｼ ﾕｳﾔ</t>
  </si>
  <si>
    <t>100000182</t>
  </si>
  <si>
    <t>100000183</t>
  </si>
  <si>
    <t>100000184</t>
  </si>
  <si>
    <t>大分県</t>
  </si>
  <si>
    <t>100000185</t>
  </si>
  <si>
    <t>100000186</t>
  </si>
  <si>
    <t>千葉県</t>
  </si>
  <si>
    <t>100000187</t>
  </si>
  <si>
    <t>100000188</t>
  </si>
  <si>
    <t>100000189</t>
  </si>
  <si>
    <t>ﾔﾏﾓﾄ ﾕｳﾀ</t>
  </si>
  <si>
    <t>100000190</t>
  </si>
  <si>
    <t>100000191</t>
  </si>
  <si>
    <t>100000192</t>
  </si>
  <si>
    <t>山形県</t>
  </si>
  <si>
    <t>100000193</t>
  </si>
  <si>
    <t>100000194</t>
  </si>
  <si>
    <t>100000195</t>
  </si>
  <si>
    <t>100000196</t>
  </si>
  <si>
    <t>100000197</t>
  </si>
  <si>
    <t>100000198</t>
  </si>
  <si>
    <t>100000199</t>
  </si>
  <si>
    <t>100000200</t>
  </si>
  <si>
    <t>近藤　雅哉</t>
  </si>
  <si>
    <t>ｺﾝﾄﾞｳ ﾏｻﾔ</t>
  </si>
  <si>
    <t>100000201</t>
  </si>
  <si>
    <t>愛媛県</t>
  </si>
  <si>
    <t>100000202</t>
  </si>
  <si>
    <t>100000203</t>
  </si>
  <si>
    <t>木村　颯</t>
  </si>
  <si>
    <t>ｷﾑﾗ ﾊﾔﾃ</t>
  </si>
  <si>
    <t>100000204</t>
  </si>
  <si>
    <t>100000205</t>
  </si>
  <si>
    <t>鹿児島県</t>
  </si>
  <si>
    <t>100000206</t>
  </si>
  <si>
    <t>樋口　智一</t>
  </si>
  <si>
    <t>ﾋｸﾞﾁ ﾄﾓｶｽﾞ</t>
  </si>
  <si>
    <t>100000207</t>
  </si>
  <si>
    <t>100000208</t>
  </si>
  <si>
    <t>100000209</t>
  </si>
  <si>
    <t>100000210</t>
  </si>
  <si>
    <t>100000211</t>
  </si>
  <si>
    <t>100000212</t>
  </si>
  <si>
    <t>100000213</t>
  </si>
  <si>
    <t>100000214</t>
  </si>
  <si>
    <t>100000215</t>
  </si>
  <si>
    <t>100000216</t>
  </si>
  <si>
    <t>100000217</t>
  </si>
  <si>
    <t>山本　武</t>
  </si>
  <si>
    <t>ﾔﾏﾓﾄ ﾀｹｼ</t>
  </si>
  <si>
    <t>山梨県</t>
  </si>
  <si>
    <t>100000218</t>
  </si>
  <si>
    <t>100000219</t>
  </si>
  <si>
    <t>100000220</t>
  </si>
  <si>
    <t>100000221</t>
  </si>
  <si>
    <t>100000222</t>
  </si>
  <si>
    <t>100000223</t>
  </si>
  <si>
    <t>100000224</t>
  </si>
  <si>
    <t>100000225</t>
  </si>
  <si>
    <t>100000226</t>
  </si>
  <si>
    <t>100000227</t>
  </si>
  <si>
    <t>100000228</t>
  </si>
  <si>
    <t>笠井　裕司</t>
  </si>
  <si>
    <t>ｶｻｲ ﾕｳｼﾞ</t>
  </si>
  <si>
    <t>香川県</t>
  </si>
  <si>
    <t>100000229</t>
  </si>
  <si>
    <t>100000230</t>
  </si>
  <si>
    <t>日置　佑輔</t>
  </si>
  <si>
    <t>ﾋｵｷ ﾕｳｽｹ</t>
  </si>
  <si>
    <t>100000231</t>
  </si>
  <si>
    <t>赤羽　勇哉</t>
  </si>
  <si>
    <t>ｱｶﾊﾈ ﾕｳﾔ</t>
  </si>
  <si>
    <t>100000232</t>
  </si>
  <si>
    <t>100000233</t>
  </si>
  <si>
    <t>古橋　侑季</t>
  </si>
  <si>
    <t>ﾌﾙﾊｼ ﾕｳｷ</t>
  </si>
  <si>
    <t>100000234</t>
  </si>
  <si>
    <t>100000235</t>
  </si>
  <si>
    <t>山本　幹也</t>
  </si>
  <si>
    <t>ﾔﾏﾓﾄ ﾐｷﾔ</t>
  </si>
  <si>
    <t>100000236</t>
  </si>
  <si>
    <t>吉本　昇平</t>
  </si>
  <si>
    <t>ﾖｼﾓﾄ ｼｮｳﾍｲ</t>
  </si>
  <si>
    <t>100000237</t>
  </si>
  <si>
    <t>100000238</t>
  </si>
  <si>
    <t>100000239</t>
  </si>
  <si>
    <t>100000240</t>
  </si>
  <si>
    <t>100000241</t>
  </si>
  <si>
    <t>100000242</t>
  </si>
  <si>
    <t>100000243</t>
  </si>
  <si>
    <t>100000244</t>
  </si>
  <si>
    <t>100000245</t>
  </si>
  <si>
    <t>100000246</t>
  </si>
  <si>
    <t>100000247</t>
  </si>
  <si>
    <t>100000248</t>
  </si>
  <si>
    <t>100000249</t>
  </si>
  <si>
    <t>100000250</t>
  </si>
  <si>
    <t>100000251</t>
  </si>
  <si>
    <t>100000252</t>
  </si>
  <si>
    <t>100000253</t>
  </si>
  <si>
    <t>100000254</t>
  </si>
  <si>
    <t>100000255</t>
  </si>
  <si>
    <t>100000256</t>
  </si>
  <si>
    <t>100000257</t>
  </si>
  <si>
    <t>100000258</t>
  </si>
  <si>
    <t>100000259</t>
  </si>
  <si>
    <t>100000260</t>
  </si>
  <si>
    <t>100000261</t>
  </si>
  <si>
    <t>ｲﾄｳ ｶｽﾞﾏ</t>
  </si>
  <si>
    <t>100000262</t>
  </si>
  <si>
    <t>100000263</t>
  </si>
  <si>
    <t>100000264</t>
  </si>
  <si>
    <t>100000265</t>
  </si>
  <si>
    <t>100000266</t>
  </si>
  <si>
    <t>100000267</t>
  </si>
  <si>
    <t>100000268</t>
  </si>
  <si>
    <t>100000269</t>
  </si>
  <si>
    <t>100000270</t>
  </si>
  <si>
    <t>100000271</t>
  </si>
  <si>
    <t>100000272</t>
  </si>
  <si>
    <t>100000273</t>
  </si>
  <si>
    <t>淺野　駿介</t>
  </si>
  <si>
    <t>ｱｻﾉ ｼｭﾝｽｹ</t>
  </si>
  <si>
    <t>100000274</t>
  </si>
  <si>
    <t>伊藤　聖也</t>
  </si>
  <si>
    <t>ｲﾄｳ ｾｲﾔ</t>
  </si>
  <si>
    <t>100000275</t>
  </si>
  <si>
    <t>沖田　龍誠</t>
  </si>
  <si>
    <t>ｵｷﾀ ﾘｭｳｾｲ</t>
  </si>
  <si>
    <t>100000276</t>
  </si>
  <si>
    <t>柏　智裕</t>
  </si>
  <si>
    <t>ｶｼﾜ ﾁﾋﾛ</t>
  </si>
  <si>
    <t>100000277</t>
  </si>
  <si>
    <t>100000278</t>
  </si>
  <si>
    <t>100000279</t>
  </si>
  <si>
    <t>100000280</t>
  </si>
  <si>
    <t>中村　聡志</t>
  </si>
  <si>
    <t>ﾅｶﾑﾗ ｻﾄｼ</t>
  </si>
  <si>
    <t>100000281</t>
  </si>
  <si>
    <t>日谷　優希</t>
  </si>
  <si>
    <t>ﾋﾀﾆ ﾕｳｷ</t>
  </si>
  <si>
    <t>100000282</t>
  </si>
  <si>
    <t>ﾏｽﾀﾞ ｹｲﾀ</t>
  </si>
  <si>
    <t>100000283</t>
  </si>
  <si>
    <t>村上　州</t>
  </si>
  <si>
    <t>ﾑﾗｶﾐ ｼｭｳ</t>
  </si>
  <si>
    <t>100000284</t>
  </si>
  <si>
    <t>100000285</t>
  </si>
  <si>
    <t>山城　広大</t>
  </si>
  <si>
    <t>ﾔﾏｼﾛ ｺｳﾀﾞｲ</t>
  </si>
  <si>
    <t>100000286</t>
  </si>
  <si>
    <t>100000287</t>
  </si>
  <si>
    <t>100000288</t>
  </si>
  <si>
    <t>100000289</t>
  </si>
  <si>
    <t>熊本県</t>
  </si>
  <si>
    <t>100000290</t>
  </si>
  <si>
    <t>100000291</t>
  </si>
  <si>
    <t>100000292</t>
  </si>
  <si>
    <t>100000293</t>
  </si>
  <si>
    <t>100000294</t>
  </si>
  <si>
    <t>100000295</t>
  </si>
  <si>
    <t>100000296</t>
  </si>
  <si>
    <t>100000297</t>
  </si>
  <si>
    <t>100000298</t>
  </si>
  <si>
    <t>100000299</t>
  </si>
  <si>
    <t>100000300</t>
  </si>
  <si>
    <t>100000301</t>
  </si>
  <si>
    <t>100000302</t>
  </si>
  <si>
    <t>100000303</t>
  </si>
  <si>
    <t>100000304</t>
  </si>
  <si>
    <t>100000305</t>
  </si>
  <si>
    <t>100000306</t>
  </si>
  <si>
    <t>100000307</t>
  </si>
  <si>
    <t>100000308</t>
  </si>
  <si>
    <t>100000309</t>
  </si>
  <si>
    <t>100000310</t>
  </si>
  <si>
    <t>100000311</t>
  </si>
  <si>
    <t>100000312</t>
  </si>
  <si>
    <t>100000313</t>
  </si>
  <si>
    <t>100000314</t>
  </si>
  <si>
    <t>100000315</t>
  </si>
  <si>
    <t>100000316</t>
  </si>
  <si>
    <t>100000317</t>
  </si>
  <si>
    <t>100000318</t>
  </si>
  <si>
    <t>100000319</t>
  </si>
  <si>
    <t>100000320</t>
  </si>
  <si>
    <t>100000321</t>
  </si>
  <si>
    <t>100000322</t>
  </si>
  <si>
    <t>ﾅｶﾑﾗ ｼｭﾝｽｹ</t>
  </si>
  <si>
    <t>100000323</t>
  </si>
  <si>
    <t>沖縄県</t>
  </si>
  <si>
    <t>100000324</t>
  </si>
  <si>
    <t>100000325</t>
  </si>
  <si>
    <t>100000326</t>
  </si>
  <si>
    <t>100000327</t>
  </si>
  <si>
    <t>100000328</t>
  </si>
  <si>
    <t>100000329</t>
  </si>
  <si>
    <t>100000330</t>
  </si>
  <si>
    <t>100000331</t>
  </si>
  <si>
    <t>100000332</t>
  </si>
  <si>
    <t>100000333</t>
  </si>
  <si>
    <t>100000334</t>
  </si>
  <si>
    <t>100000335</t>
  </si>
  <si>
    <t>100000336</t>
  </si>
  <si>
    <t>100000337</t>
  </si>
  <si>
    <t>100000338</t>
  </si>
  <si>
    <t>100000339</t>
  </si>
  <si>
    <t>100000340</t>
  </si>
  <si>
    <t>100000341</t>
  </si>
  <si>
    <t>100000342</t>
  </si>
  <si>
    <t>100000343</t>
  </si>
  <si>
    <t>100000344</t>
  </si>
  <si>
    <t>100000345</t>
  </si>
  <si>
    <t>100000346</t>
  </si>
  <si>
    <t>100000347</t>
  </si>
  <si>
    <t>100000348</t>
  </si>
  <si>
    <t>100000349</t>
  </si>
  <si>
    <t>100000350</t>
  </si>
  <si>
    <t>100000351</t>
  </si>
  <si>
    <t>100000352</t>
  </si>
  <si>
    <t>100000353</t>
  </si>
  <si>
    <t>杉本　康拓</t>
  </si>
  <si>
    <t>ｽｷﾞﾓﾄ ﾔｽﾋﾛ</t>
  </si>
  <si>
    <t>100000354</t>
  </si>
  <si>
    <t>100000355</t>
  </si>
  <si>
    <t>100000356</t>
  </si>
  <si>
    <t>100000357</t>
  </si>
  <si>
    <t>100000358</t>
  </si>
  <si>
    <t>100000359</t>
  </si>
  <si>
    <t>100000360</t>
  </si>
  <si>
    <t>100000361</t>
  </si>
  <si>
    <t>100000362</t>
  </si>
  <si>
    <t>100000363</t>
  </si>
  <si>
    <t>100000364</t>
  </si>
  <si>
    <t>100000365</t>
  </si>
  <si>
    <t>100000366</t>
  </si>
  <si>
    <t>徳島県</t>
  </si>
  <si>
    <t>100000367</t>
  </si>
  <si>
    <t>100000368</t>
  </si>
  <si>
    <t>100000369</t>
  </si>
  <si>
    <t>100000370</t>
  </si>
  <si>
    <t>100000371</t>
  </si>
  <si>
    <t>100000372</t>
  </si>
  <si>
    <t>100000373</t>
  </si>
  <si>
    <t>100000374</t>
  </si>
  <si>
    <t>100000375</t>
  </si>
  <si>
    <t>100000376</t>
  </si>
  <si>
    <t>100000377</t>
  </si>
  <si>
    <t>100000378</t>
  </si>
  <si>
    <t>100000379</t>
  </si>
  <si>
    <t>100000380</t>
  </si>
  <si>
    <t>栃木県</t>
  </si>
  <si>
    <t>100000381</t>
  </si>
  <si>
    <t>100000382</t>
  </si>
  <si>
    <t>100000383</t>
  </si>
  <si>
    <t>100000384</t>
  </si>
  <si>
    <t>100000385</t>
  </si>
  <si>
    <t>100000386</t>
  </si>
  <si>
    <t>100000387</t>
  </si>
  <si>
    <t>榎　将太</t>
  </si>
  <si>
    <t>ｴﾉｷ ｼｮｳﾀ</t>
  </si>
  <si>
    <t>100000388</t>
  </si>
  <si>
    <t>100000389</t>
  </si>
  <si>
    <t>佐賀県</t>
  </si>
  <si>
    <t>100000390</t>
  </si>
  <si>
    <t>100000391</t>
  </si>
  <si>
    <t>100000392</t>
  </si>
  <si>
    <t>100000393</t>
  </si>
  <si>
    <t>100000394</t>
  </si>
  <si>
    <t>100000395</t>
  </si>
  <si>
    <t>100000396</t>
  </si>
  <si>
    <t>100000397</t>
  </si>
  <si>
    <t>100000398</t>
  </si>
  <si>
    <t>100000399</t>
  </si>
  <si>
    <t>100000400</t>
  </si>
  <si>
    <t>100000401</t>
  </si>
  <si>
    <t>100000402</t>
  </si>
  <si>
    <t>100000403</t>
  </si>
  <si>
    <t>100000404</t>
  </si>
  <si>
    <t>100000405</t>
  </si>
  <si>
    <t>長崎県</t>
  </si>
  <si>
    <t>100000406</t>
  </si>
  <si>
    <t>100000407</t>
  </si>
  <si>
    <t>100000408</t>
  </si>
  <si>
    <t>100000409</t>
  </si>
  <si>
    <t>100000410</t>
  </si>
  <si>
    <t>100000411</t>
  </si>
  <si>
    <t>100000412</t>
  </si>
  <si>
    <t>100000413</t>
  </si>
  <si>
    <t>100000414</t>
  </si>
  <si>
    <t>100000415</t>
  </si>
  <si>
    <t>100000416</t>
  </si>
  <si>
    <t>100000417</t>
  </si>
  <si>
    <t>100000418</t>
  </si>
  <si>
    <t>100000419</t>
  </si>
  <si>
    <t>100000420</t>
  </si>
  <si>
    <t>100000421</t>
  </si>
  <si>
    <t>100000422</t>
  </si>
  <si>
    <t>100000423</t>
  </si>
  <si>
    <t>100000424</t>
  </si>
  <si>
    <t>100000425</t>
  </si>
  <si>
    <t>100000426</t>
  </si>
  <si>
    <t>100000427</t>
  </si>
  <si>
    <t>100000428</t>
  </si>
  <si>
    <t>100000429</t>
  </si>
  <si>
    <t>100000430</t>
  </si>
  <si>
    <t>100000431</t>
  </si>
  <si>
    <t>ﾐｽﾞﾉ ｼｮｳﾀ</t>
  </si>
  <si>
    <t>100000432</t>
  </si>
  <si>
    <t>100000433</t>
  </si>
  <si>
    <t>100000434</t>
  </si>
  <si>
    <t>100000435</t>
  </si>
  <si>
    <t>100000436</t>
  </si>
  <si>
    <t>100000437</t>
  </si>
  <si>
    <t>100000438</t>
  </si>
  <si>
    <t>100000439</t>
  </si>
  <si>
    <t>100000440</t>
  </si>
  <si>
    <t>蛭子屋　雄一</t>
  </si>
  <si>
    <t>ｴﾋﾞｽﾔ ﾕｳｲﾁ</t>
  </si>
  <si>
    <t>100000441</t>
  </si>
  <si>
    <t>100000442</t>
  </si>
  <si>
    <t>100000443</t>
  </si>
  <si>
    <t>100000444</t>
  </si>
  <si>
    <t>青森県</t>
  </si>
  <si>
    <t>100000445</t>
  </si>
  <si>
    <t>100000446</t>
  </si>
  <si>
    <t>100000447</t>
  </si>
  <si>
    <t>100000448</t>
  </si>
  <si>
    <t>100000449</t>
  </si>
  <si>
    <t>古旗　崇裕</t>
  </si>
  <si>
    <t>ｺﾊﾞﾀ ﾀｶﾋﾛ</t>
  </si>
  <si>
    <t>100000450</t>
  </si>
  <si>
    <t>100000451</t>
  </si>
  <si>
    <t>100000452</t>
  </si>
  <si>
    <t>100000453</t>
  </si>
  <si>
    <t>100000454</t>
  </si>
  <si>
    <t>100000455</t>
  </si>
  <si>
    <t>100000456</t>
  </si>
  <si>
    <t>100000457</t>
  </si>
  <si>
    <t>100000458</t>
  </si>
  <si>
    <t>福島県</t>
  </si>
  <si>
    <t>100000459</t>
  </si>
  <si>
    <t>100000460</t>
  </si>
  <si>
    <t>100000461</t>
  </si>
  <si>
    <t>100000462</t>
  </si>
  <si>
    <t>100000463</t>
  </si>
  <si>
    <t>100000464</t>
  </si>
  <si>
    <t>100000465</t>
  </si>
  <si>
    <t>100000466</t>
  </si>
  <si>
    <t>100000467</t>
  </si>
  <si>
    <t>100000468</t>
  </si>
  <si>
    <t>100000469</t>
  </si>
  <si>
    <t>100000470</t>
  </si>
  <si>
    <t>100000471</t>
  </si>
  <si>
    <t>100000472</t>
  </si>
  <si>
    <t>100000473</t>
  </si>
  <si>
    <t>100000474</t>
  </si>
  <si>
    <t>100000475</t>
  </si>
  <si>
    <t>100000476</t>
  </si>
  <si>
    <t>ﾜﾀﾅﾍﾞ ﾄﾓﾔ</t>
  </si>
  <si>
    <t>100000477</t>
  </si>
  <si>
    <t>100000478</t>
  </si>
  <si>
    <t>100000479</t>
  </si>
  <si>
    <t>100000480</t>
  </si>
  <si>
    <t>100000481</t>
  </si>
  <si>
    <t>100000482</t>
  </si>
  <si>
    <t>100000483</t>
  </si>
  <si>
    <t>100000484</t>
  </si>
  <si>
    <t>100000485</t>
  </si>
  <si>
    <t>100000486</t>
  </si>
  <si>
    <t>100000487</t>
  </si>
  <si>
    <t>100000488</t>
  </si>
  <si>
    <t>100000489</t>
  </si>
  <si>
    <t>100000490</t>
  </si>
  <si>
    <t>100000491</t>
  </si>
  <si>
    <t>100000492</t>
  </si>
  <si>
    <t>100000493</t>
  </si>
  <si>
    <t>100000494</t>
  </si>
  <si>
    <t>100000495</t>
  </si>
  <si>
    <t>100000496</t>
  </si>
  <si>
    <t>100000497</t>
  </si>
  <si>
    <t>100000498</t>
  </si>
  <si>
    <t>100000499</t>
  </si>
  <si>
    <t>100000500</t>
  </si>
  <si>
    <t>100000501</t>
  </si>
  <si>
    <t>100000502</t>
  </si>
  <si>
    <t>100000503</t>
  </si>
  <si>
    <t>100000504</t>
  </si>
  <si>
    <t>100000505</t>
  </si>
  <si>
    <t>100000506</t>
  </si>
  <si>
    <t>100000507</t>
  </si>
  <si>
    <t>100000508</t>
  </si>
  <si>
    <t>100000509</t>
  </si>
  <si>
    <t>100000510</t>
  </si>
  <si>
    <t>100000511</t>
  </si>
  <si>
    <t>100000512</t>
  </si>
  <si>
    <t>100000513</t>
  </si>
  <si>
    <t>100000514</t>
  </si>
  <si>
    <t>100000515</t>
  </si>
  <si>
    <t>100000516</t>
  </si>
  <si>
    <t>大脇　将史</t>
  </si>
  <si>
    <t>ｵｵﾜｷ ﾏｻｼ</t>
  </si>
  <si>
    <t>100000517</t>
  </si>
  <si>
    <t>100000518</t>
  </si>
  <si>
    <t>100000519</t>
  </si>
  <si>
    <t>100000520</t>
  </si>
  <si>
    <t>100000521</t>
  </si>
  <si>
    <t>100000522</t>
  </si>
  <si>
    <t>100000523</t>
  </si>
  <si>
    <t>100000524</t>
  </si>
  <si>
    <t>笠井　謙一朗</t>
  </si>
  <si>
    <t>ｶｻｲ ｹﾝｲﾁﾛｳ</t>
  </si>
  <si>
    <t>100000525</t>
  </si>
  <si>
    <t>100000526</t>
  </si>
  <si>
    <t>100000527</t>
  </si>
  <si>
    <t>100000528</t>
  </si>
  <si>
    <t>100000529</t>
  </si>
  <si>
    <t>100000530</t>
  </si>
  <si>
    <t>100000531</t>
  </si>
  <si>
    <t>100000532</t>
  </si>
  <si>
    <t>100000533</t>
  </si>
  <si>
    <t>新宮　良啓</t>
  </si>
  <si>
    <t>ｼﾝｸﾞｳ ﾖｼﾋﾛ</t>
  </si>
  <si>
    <t>100000534</t>
  </si>
  <si>
    <t>100000535</t>
  </si>
  <si>
    <t>100000536</t>
  </si>
  <si>
    <t>100000537</t>
  </si>
  <si>
    <t>100000538</t>
  </si>
  <si>
    <t>100000539</t>
  </si>
  <si>
    <t>100000540</t>
  </si>
  <si>
    <t>山田　剛大</t>
  </si>
  <si>
    <t>ﾔﾏﾀﾞ ﾀｹﾋﾛ</t>
  </si>
  <si>
    <t>100000541</t>
  </si>
  <si>
    <t>100000542</t>
  </si>
  <si>
    <t>100000543</t>
  </si>
  <si>
    <t>100000544</t>
  </si>
  <si>
    <t>100000545</t>
  </si>
  <si>
    <t>100000546</t>
  </si>
  <si>
    <t>100000547</t>
  </si>
  <si>
    <t>100000548</t>
  </si>
  <si>
    <t>100000549</t>
  </si>
  <si>
    <t>100000550</t>
  </si>
  <si>
    <t>100000551</t>
  </si>
  <si>
    <t>100000552</t>
  </si>
  <si>
    <t>100000553</t>
  </si>
  <si>
    <t>100000554</t>
  </si>
  <si>
    <t>100000555</t>
  </si>
  <si>
    <t>100000556</t>
  </si>
  <si>
    <t>100000557</t>
  </si>
  <si>
    <t>100000558</t>
  </si>
  <si>
    <t>100000559</t>
  </si>
  <si>
    <t>100000560</t>
  </si>
  <si>
    <t>100000561</t>
  </si>
  <si>
    <t>100000562</t>
  </si>
  <si>
    <t>100000563</t>
  </si>
  <si>
    <t>ﾔﾏﾓﾄ ｺｳｷ</t>
  </si>
  <si>
    <t>100000564</t>
  </si>
  <si>
    <t>100000565</t>
  </si>
  <si>
    <t>100000566</t>
  </si>
  <si>
    <t>100000567</t>
  </si>
  <si>
    <t>100000568</t>
  </si>
  <si>
    <t>100000569</t>
  </si>
  <si>
    <t>100000570</t>
  </si>
  <si>
    <t>100000571</t>
  </si>
  <si>
    <t>100000572</t>
  </si>
  <si>
    <t>100000573</t>
  </si>
  <si>
    <t>100000574</t>
  </si>
  <si>
    <t>100000575</t>
  </si>
  <si>
    <t>100000576</t>
  </si>
  <si>
    <t>100000577</t>
  </si>
  <si>
    <t>100000578</t>
  </si>
  <si>
    <t>藤井　直希</t>
  </si>
  <si>
    <t>ﾌｼﾞｲ ﾅｵｷ</t>
  </si>
  <si>
    <t>100000579</t>
  </si>
  <si>
    <t>100000580</t>
  </si>
  <si>
    <t>100000581</t>
  </si>
  <si>
    <t>100000582</t>
  </si>
  <si>
    <t>100000583</t>
  </si>
  <si>
    <t>100000584</t>
  </si>
  <si>
    <t>100000585</t>
  </si>
  <si>
    <t>100000586</t>
  </si>
  <si>
    <t>100000587</t>
  </si>
  <si>
    <t>100000588</t>
  </si>
  <si>
    <t>100000589</t>
  </si>
  <si>
    <t>100000590</t>
  </si>
  <si>
    <t>100000591</t>
  </si>
  <si>
    <t>100000592</t>
  </si>
  <si>
    <t>100000593</t>
  </si>
  <si>
    <t>100000594</t>
  </si>
  <si>
    <t>100000595</t>
  </si>
  <si>
    <t>100000596</t>
  </si>
  <si>
    <t>100000597</t>
  </si>
  <si>
    <t>100000598</t>
  </si>
  <si>
    <t>100000599</t>
  </si>
  <si>
    <t>100000600</t>
  </si>
  <si>
    <t>100000601</t>
  </si>
  <si>
    <t>100000602</t>
  </si>
  <si>
    <t>100000603</t>
  </si>
  <si>
    <t>100000604</t>
  </si>
  <si>
    <t>三摩　恭平</t>
  </si>
  <si>
    <t>ｻﾝﾏ ｷｮｳﾍｲ</t>
  </si>
  <si>
    <t>100000605</t>
  </si>
  <si>
    <t>100000606</t>
  </si>
  <si>
    <t>100000607</t>
  </si>
  <si>
    <t>100000608</t>
  </si>
  <si>
    <t>100000609</t>
  </si>
  <si>
    <t>100000610</t>
  </si>
  <si>
    <t>100000611</t>
  </si>
  <si>
    <t>100000612</t>
  </si>
  <si>
    <t>100000613</t>
  </si>
  <si>
    <t>100000614</t>
  </si>
  <si>
    <t>100000615</t>
  </si>
  <si>
    <t>100000616</t>
  </si>
  <si>
    <t>100000617</t>
  </si>
  <si>
    <t>100000618</t>
  </si>
  <si>
    <t>100000619</t>
  </si>
  <si>
    <t>100000620</t>
  </si>
  <si>
    <t>100000621</t>
  </si>
  <si>
    <t>100000622</t>
  </si>
  <si>
    <t>100000623</t>
  </si>
  <si>
    <t>100000624</t>
  </si>
  <si>
    <t>100000625</t>
  </si>
  <si>
    <t>100000626</t>
  </si>
  <si>
    <t>100000627</t>
  </si>
  <si>
    <t>100000628</t>
  </si>
  <si>
    <t>100000629</t>
  </si>
  <si>
    <t>100000630</t>
  </si>
  <si>
    <t>100000631</t>
  </si>
  <si>
    <t>100000632</t>
  </si>
  <si>
    <t>100000633</t>
  </si>
  <si>
    <t>100000634</t>
  </si>
  <si>
    <t>100000635</t>
  </si>
  <si>
    <t>100000636</t>
  </si>
  <si>
    <t>100000637</t>
  </si>
  <si>
    <t>100000638</t>
  </si>
  <si>
    <t>100000639</t>
  </si>
  <si>
    <t>100000640</t>
  </si>
  <si>
    <t>100000641</t>
  </si>
  <si>
    <t>100000642</t>
  </si>
  <si>
    <t>100000643</t>
  </si>
  <si>
    <t>100000644</t>
  </si>
  <si>
    <t>100000645</t>
  </si>
  <si>
    <t>100000646</t>
  </si>
  <si>
    <t>100000647</t>
  </si>
  <si>
    <t>100000648</t>
  </si>
  <si>
    <t>100000649</t>
  </si>
  <si>
    <t>100000650</t>
  </si>
  <si>
    <t>100000651</t>
  </si>
  <si>
    <t>木附　大晴</t>
  </si>
  <si>
    <t>ｷﾂｷ ﾀｲｾｲ</t>
  </si>
  <si>
    <t>100000652</t>
  </si>
  <si>
    <t>100000653</t>
  </si>
  <si>
    <t>河邊　健人</t>
  </si>
  <si>
    <t>ｶﾜﾍﾞ ｹﾝﾄ</t>
  </si>
  <si>
    <t>100000654</t>
  </si>
  <si>
    <t>100000655</t>
  </si>
  <si>
    <t>100000656</t>
  </si>
  <si>
    <t>100000657</t>
  </si>
  <si>
    <t>100000658</t>
  </si>
  <si>
    <t>100000659</t>
  </si>
  <si>
    <t>大石　紘之</t>
  </si>
  <si>
    <t>ｵｵｲｼ ﾋﾛﾕｷ</t>
  </si>
  <si>
    <t>100000660</t>
  </si>
  <si>
    <t>100000661</t>
  </si>
  <si>
    <t>100000662</t>
  </si>
  <si>
    <t>100000663</t>
  </si>
  <si>
    <t>100000664</t>
  </si>
  <si>
    <t>100000665</t>
  </si>
  <si>
    <t>100000666</t>
  </si>
  <si>
    <t>100000667</t>
  </si>
  <si>
    <t>100000668</t>
  </si>
  <si>
    <t>100000669</t>
  </si>
  <si>
    <t>100000670</t>
  </si>
  <si>
    <t>100000671</t>
  </si>
  <si>
    <t>100000672</t>
  </si>
  <si>
    <t>100000673</t>
  </si>
  <si>
    <t>100000674</t>
  </si>
  <si>
    <t>100000675</t>
  </si>
  <si>
    <t>100000676</t>
  </si>
  <si>
    <t>100000677</t>
  </si>
  <si>
    <t>100000678</t>
  </si>
  <si>
    <t>100000679</t>
  </si>
  <si>
    <t>100000680</t>
  </si>
  <si>
    <t>100000681</t>
  </si>
  <si>
    <t>100000682</t>
  </si>
  <si>
    <t>小林　宏輔</t>
  </si>
  <si>
    <t>ｺﾊﾞﾔｼ ｺｳｽｹ</t>
  </si>
  <si>
    <t>100000683</t>
  </si>
  <si>
    <t>鈴木　高虎</t>
  </si>
  <si>
    <t>ｽｽﾞｷ ﾀｶﾄﾗ</t>
  </si>
  <si>
    <t>100000684</t>
  </si>
  <si>
    <t>ﾀｸﾞﾁ ﾕｳｶﾞ</t>
  </si>
  <si>
    <t>100000685</t>
  </si>
  <si>
    <t>中村　正明</t>
  </si>
  <si>
    <t>ﾅｶﾑﾗ ﾏｻｱｷ</t>
  </si>
  <si>
    <t>100000686</t>
  </si>
  <si>
    <t>三浦　舜</t>
  </si>
  <si>
    <t>ﾐｳﾗ ｼｭﾝ</t>
  </si>
  <si>
    <t>100000687</t>
  </si>
  <si>
    <t>100000688</t>
  </si>
  <si>
    <t>100000689</t>
  </si>
  <si>
    <t>100000690</t>
  </si>
  <si>
    <t>100000691</t>
  </si>
  <si>
    <t>100000692</t>
  </si>
  <si>
    <t>100000693</t>
  </si>
  <si>
    <t>100000694</t>
  </si>
  <si>
    <t>100000695</t>
  </si>
  <si>
    <t>100000696</t>
  </si>
  <si>
    <t>100000697</t>
  </si>
  <si>
    <t>100000698</t>
  </si>
  <si>
    <t>100000699</t>
  </si>
  <si>
    <t>100000700</t>
  </si>
  <si>
    <t>100000701</t>
  </si>
  <si>
    <t>100000702</t>
  </si>
  <si>
    <t>100000703</t>
  </si>
  <si>
    <t>100000704</t>
  </si>
  <si>
    <t>100000705</t>
  </si>
  <si>
    <t>100000706</t>
  </si>
  <si>
    <t>100000707</t>
  </si>
  <si>
    <t>100000708</t>
  </si>
  <si>
    <t>100000709</t>
  </si>
  <si>
    <t>100000710</t>
  </si>
  <si>
    <t>100000711</t>
  </si>
  <si>
    <t>100000712</t>
  </si>
  <si>
    <t>100000713</t>
  </si>
  <si>
    <t>100000714</t>
  </si>
  <si>
    <t>100000715</t>
  </si>
  <si>
    <t>100000716</t>
  </si>
  <si>
    <t>100000717</t>
  </si>
  <si>
    <t>100000718</t>
  </si>
  <si>
    <t>100000719</t>
  </si>
  <si>
    <t>100000720</t>
  </si>
  <si>
    <t>100000721</t>
  </si>
  <si>
    <t>100000722</t>
  </si>
  <si>
    <t>100000723</t>
  </si>
  <si>
    <t>100000724</t>
  </si>
  <si>
    <t>100000725</t>
  </si>
  <si>
    <t>100000726</t>
  </si>
  <si>
    <t>100000727</t>
  </si>
  <si>
    <t>100000728</t>
  </si>
  <si>
    <t>100000729</t>
  </si>
  <si>
    <t>100000730</t>
  </si>
  <si>
    <t>100000731</t>
  </si>
  <si>
    <t>100000732</t>
  </si>
  <si>
    <t>100000733</t>
  </si>
  <si>
    <t>100000734</t>
  </si>
  <si>
    <t>100000735</t>
  </si>
  <si>
    <t>100000736</t>
  </si>
  <si>
    <t>100000737</t>
  </si>
  <si>
    <t>100000738</t>
  </si>
  <si>
    <t>100000739</t>
  </si>
  <si>
    <t>100000740</t>
  </si>
  <si>
    <t>100000741</t>
  </si>
  <si>
    <t>100000742</t>
  </si>
  <si>
    <t>100000743</t>
  </si>
  <si>
    <t>100000744</t>
  </si>
  <si>
    <t>100000745</t>
  </si>
  <si>
    <t>100000746</t>
  </si>
  <si>
    <t>鈴木　良太</t>
  </si>
  <si>
    <t>ｽｽﾞｷ ﾘｮｳﾀ</t>
  </si>
  <si>
    <t>100000747</t>
  </si>
  <si>
    <t>100000748</t>
  </si>
  <si>
    <t>100000749</t>
  </si>
  <si>
    <t>100000750</t>
  </si>
  <si>
    <t>100000751</t>
  </si>
  <si>
    <t>100000752</t>
  </si>
  <si>
    <t>100000753</t>
  </si>
  <si>
    <t>100000754</t>
  </si>
  <si>
    <t>100000755</t>
  </si>
  <si>
    <t>100000756</t>
  </si>
  <si>
    <t>100000757</t>
  </si>
  <si>
    <t>100000758</t>
  </si>
  <si>
    <t>100000759</t>
  </si>
  <si>
    <t>100000760</t>
  </si>
  <si>
    <t>100000761</t>
  </si>
  <si>
    <t>100000762</t>
  </si>
  <si>
    <t>100000763</t>
  </si>
  <si>
    <t>100000764</t>
  </si>
  <si>
    <t>100000765</t>
  </si>
  <si>
    <t>100000766</t>
  </si>
  <si>
    <t>100000767</t>
  </si>
  <si>
    <t>100000768</t>
  </si>
  <si>
    <t>100000769</t>
  </si>
  <si>
    <t>100000770</t>
  </si>
  <si>
    <t>100000771</t>
  </si>
  <si>
    <t>100000772</t>
  </si>
  <si>
    <t>100000773</t>
  </si>
  <si>
    <t>100000774</t>
  </si>
  <si>
    <t>100000775</t>
  </si>
  <si>
    <t>100000776</t>
  </si>
  <si>
    <t>100000777</t>
  </si>
  <si>
    <t>100000778</t>
  </si>
  <si>
    <t>100000779</t>
  </si>
  <si>
    <t>100000780</t>
  </si>
  <si>
    <t>100000781</t>
  </si>
  <si>
    <t>100000782</t>
  </si>
  <si>
    <t>100000783</t>
  </si>
  <si>
    <t>100000784</t>
  </si>
  <si>
    <t>100000785</t>
  </si>
  <si>
    <t>100000786</t>
  </si>
  <si>
    <t>100000787</t>
  </si>
  <si>
    <t>100000788</t>
  </si>
  <si>
    <t>100000789</t>
  </si>
  <si>
    <t>100000790</t>
  </si>
  <si>
    <t>100000791</t>
  </si>
  <si>
    <t>100000792</t>
  </si>
  <si>
    <t>100000793</t>
  </si>
  <si>
    <t>100000794</t>
  </si>
  <si>
    <t>100000795</t>
  </si>
  <si>
    <t>100000796</t>
  </si>
  <si>
    <t>100000797</t>
  </si>
  <si>
    <t>100000798</t>
  </si>
  <si>
    <t>100000799</t>
  </si>
  <si>
    <t>100000800</t>
  </si>
  <si>
    <t>100000801</t>
  </si>
  <si>
    <t>100000802</t>
  </si>
  <si>
    <t>石川　舜大</t>
  </si>
  <si>
    <t>ｲｼｶﾜ ｼｭﾝﾀ</t>
  </si>
  <si>
    <t>100000803</t>
  </si>
  <si>
    <t>魚浦　勇樹</t>
  </si>
  <si>
    <t>ｳｵｳﾗ ﾕｳｷ</t>
  </si>
  <si>
    <t>100000804</t>
  </si>
  <si>
    <t>100000805</t>
  </si>
  <si>
    <t>100000806</t>
  </si>
  <si>
    <t>100000807</t>
  </si>
  <si>
    <t>桂田　瑞貴</t>
  </si>
  <si>
    <t>ｶﾂﾗﾀﾞ ﾐｽﾞｷ</t>
  </si>
  <si>
    <t>秋田県</t>
  </si>
  <si>
    <t>100000808</t>
  </si>
  <si>
    <t>小林　ジュンオマードゥ</t>
  </si>
  <si>
    <t>ｺﾊﾞﾔｼ ｼﾞｭﾝｵﾏｰﾄﾞｩ</t>
  </si>
  <si>
    <t>100000809</t>
  </si>
  <si>
    <t>杉山　諒太郎</t>
  </si>
  <si>
    <t>ｽｷﾞﾔﾏ ﾘｮｳﾀﾛｳ</t>
  </si>
  <si>
    <t>100000810</t>
  </si>
  <si>
    <t>高橋　来唯</t>
  </si>
  <si>
    <t>ﾀｶﾊｼ ﾗｲ</t>
  </si>
  <si>
    <t>100000811</t>
  </si>
  <si>
    <t>田中　亮伍</t>
  </si>
  <si>
    <t>ﾀﾅｶ ﾘｮｳｺﾞ</t>
  </si>
  <si>
    <t>100000812</t>
  </si>
  <si>
    <t>棚橋　陸</t>
  </si>
  <si>
    <t>ﾀﾅﾊｼ ﾘｸ</t>
  </si>
  <si>
    <t>100000813</t>
  </si>
  <si>
    <t>100000814</t>
  </si>
  <si>
    <t>鶴　凌輔</t>
  </si>
  <si>
    <t>ﾂﾙ ﾘｮｳｽｹ</t>
  </si>
  <si>
    <t>100000815</t>
  </si>
  <si>
    <t>100000816</t>
  </si>
  <si>
    <t>野原　幹汰</t>
  </si>
  <si>
    <t>ﾉﾊﾗ ｶﾝﾀ</t>
  </si>
  <si>
    <t>100000817</t>
  </si>
  <si>
    <t>原　レノン</t>
  </si>
  <si>
    <t>ﾊﾗ ﾚﾉﾝ</t>
  </si>
  <si>
    <t>100000818</t>
  </si>
  <si>
    <t>藤澤　陽介</t>
  </si>
  <si>
    <t>ﾌｼﾞｻﾜ ﾖｳｽｹ</t>
  </si>
  <si>
    <t>100000819</t>
  </si>
  <si>
    <t>藤本　結仁</t>
  </si>
  <si>
    <t>ﾌｼﾞﾓﾄ ﾕｳｼﾞﾝ</t>
  </si>
  <si>
    <t>100000820</t>
  </si>
  <si>
    <t>古川　竜之介</t>
  </si>
  <si>
    <t>100000821</t>
  </si>
  <si>
    <t>100000822</t>
  </si>
  <si>
    <t>堀田　歩夢</t>
  </si>
  <si>
    <t>ﾎﾘﾀ ｱﾕﾑ</t>
  </si>
  <si>
    <t>100000823</t>
  </si>
  <si>
    <t>前粟蔵　孝太</t>
  </si>
  <si>
    <t>ﾏｴｱﾜｸﾗ ｺｳﾀ</t>
  </si>
  <si>
    <t>100000824</t>
  </si>
  <si>
    <t>100000825</t>
  </si>
  <si>
    <t>100000826</t>
  </si>
  <si>
    <t>100000827</t>
  </si>
  <si>
    <t>山本　兼也</t>
  </si>
  <si>
    <t>ﾔﾏﾓﾄ ｹﾝﾔ</t>
  </si>
  <si>
    <t>100000828</t>
  </si>
  <si>
    <t>100000829</t>
  </si>
  <si>
    <t>100000830</t>
  </si>
  <si>
    <t>100000831</t>
  </si>
  <si>
    <t>100000832</t>
  </si>
  <si>
    <t>100000833</t>
  </si>
  <si>
    <t>100000834</t>
  </si>
  <si>
    <t>100000835</t>
  </si>
  <si>
    <t>100000836</t>
  </si>
  <si>
    <t>100000837</t>
  </si>
  <si>
    <t>100000838</t>
  </si>
  <si>
    <t>100000839</t>
  </si>
  <si>
    <t>100000840</t>
  </si>
  <si>
    <t>齋藤　健一</t>
  </si>
  <si>
    <t>ｻｲﾄｳ ｹﾝｲﾁ</t>
  </si>
  <si>
    <t>100000841</t>
  </si>
  <si>
    <t>100000842</t>
  </si>
  <si>
    <t>山本　勝也</t>
  </si>
  <si>
    <t>ﾔﾏﾓﾄ ｶﾂﾔ</t>
  </si>
  <si>
    <t>100000843</t>
  </si>
  <si>
    <t>100000844</t>
  </si>
  <si>
    <t>100000845</t>
  </si>
  <si>
    <t>100000846</t>
  </si>
  <si>
    <t>100000847</t>
  </si>
  <si>
    <t>100000848</t>
  </si>
  <si>
    <t>100000849</t>
  </si>
  <si>
    <t>100000850</t>
  </si>
  <si>
    <t>100000851</t>
  </si>
  <si>
    <t>100000852</t>
  </si>
  <si>
    <t>100000853</t>
  </si>
  <si>
    <t>100000854</t>
  </si>
  <si>
    <t>100000855</t>
  </si>
  <si>
    <t>100000856</t>
  </si>
  <si>
    <t>100000857</t>
  </si>
  <si>
    <t>100000858</t>
  </si>
  <si>
    <t>100000859</t>
  </si>
  <si>
    <t>100000860</t>
  </si>
  <si>
    <t>100000861</t>
  </si>
  <si>
    <t>100000862</t>
  </si>
  <si>
    <t>100000863</t>
  </si>
  <si>
    <t>100000864</t>
  </si>
  <si>
    <t>100000865</t>
  </si>
  <si>
    <t>100000866</t>
  </si>
  <si>
    <t>100000867</t>
  </si>
  <si>
    <t>100000868</t>
  </si>
  <si>
    <t>100000869</t>
  </si>
  <si>
    <t>100000870</t>
  </si>
  <si>
    <t>100000871</t>
  </si>
  <si>
    <t>100000872</t>
  </si>
  <si>
    <t>100000873</t>
  </si>
  <si>
    <t>100000874</t>
  </si>
  <si>
    <t>100000875</t>
  </si>
  <si>
    <t>100000876</t>
  </si>
  <si>
    <t>100000877</t>
  </si>
  <si>
    <t>100000878</t>
  </si>
  <si>
    <t>100000879</t>
  </si>
  <si>
    <t>100000880</t>
  </si>
  <si>
    <t>100000881</t>
  </si>
  <si>
    <t>100000882</t>
  </si>
  <si>
    <t>100000883</t>
  </si>
  <si>
    <t>100000884</t>
  </si>
  <si>
    <t>100000885</t>
  </si>
  <si>
    <t>加藤　謙太</t>
  </si>
  <si>
    <t>ｶﾄｳ ｹﾝﾀ</t>
  </si>
  <si>
    <t>100000886</t>
  </si>
  <si>
    <t>三谷　大河</t>
  </si>
  <si>
    <t>ﾐﾀﾆ ﾀｲｶﾞ</t>
  </si>
  <si>
    <t>100000887</t>
  </si>
  <si>
    <t>三村　憲史</t>
  </si>
  <si>
    <t>ﾐﾑﾗ ｹﾝｼ</t>
  </si>
  <si>
    <t>100000888</t>
  </si>
  <si>
    <t>100000889</t>
  </si>
  <si>
    <t>100000890</t>
  </si>
  <si>
    <t>100000891</t>
  </si>
  <si>
    <t>100000892</t>
  </si>
  <si>
    <t>100000893</t>
  </si>
  <si>
    <t>100000894</t>
  </si>
  <si>
    <t>100000895</t>
  </si>
  <si>
    <t>100000896</t>
  </si>
  <si>
    <t>100000897</t>
  </si>
  <si>
    <t>100000898</t>
  </si>
  <si>
    <t>100000899</t>
  </si>
  <si>
    <t>100000900</t>
  </si>
  <si>
    <t>100000901</t>
  </si>
  <si>
    <t>100000902</t>
  </si>
  <si>
    <t>100000903</t>
  </si>
  <si>
    <t>100000904</t>
  </si>
  <si>
    <t>100000905</t>
  </si>
  <si>
    <t>100000906</t>
  </si>
  <si>
    <t>100000907</t>
  </si>
  <si>
    <t>100000908</t>
  </si>
  <si>
    <t>100000909</t>
  </si>
  <si>
    <t>100000910</t>
  </si>
  <si>
    <t>100000911</t>
  </si>
  <si>
    <t>100000912</t>
  </si>
  <si>
    <t>100000913</t>
  </si>
  <si>
    <t>100000914</t>
  </si>
  <si>
    <t>100000915</t>
  </si>
  <si>
    <t>100000916</t>
  </si>
  <si>
    <t>100000917</t>
  </si>
  <si>
    <t>100000918</t>
  </si>
  <si>
    <t>100000919</t>
  </si>
  <si>
    <t>100000920</t>
  </si>
  <si>
    <t>100000921</t>
  </si>
  <si>
    <t>100000922</t>
  </si>
  <si>
    <t>100000923</t>
  </si>
  <si>
    <t>100000924</t>
  </si>
  <si>
    <t>100000925</t>
  </si>
  <si>
    <t>100000926</t>
  </si>
  <si>
    <t>100000927</t>
  </si>
  <si>
    <t>100000928</t>
  </si>
  <si>
    <t>100000929</t>
  </si>
  <si>
    <t>100000930</t>
  </si>
  <si>
    <t>石黒　堅大</t>
  </si>
  <si>
    <t>ｲｼｸﾞﾛ ｹﾝﾀ</t>
  </si>
  <si>
    <t>100000931</t>
  </si>
  <si>
    <t>伊藤　弘大</t>
  </si>
  <si>
    <t>100000932</t>
  </si>
  <si>
    <t>梅田　孝哉</t>
  </si>
  <si>
    <t>ｳﾒﾀﾞ ﾀｶﾔ</t>
  </si>
  <si>
    <t>100000933</t>
  </si>
  <si>
    <t>100000934</t>
  </si>
  <si>
    <t>100000935</t>
  </si>
  <si>
    <t>大参　祐輝</t>
  </si>
  <si>
    <t>ｵｵﾐ ﾕｳｷ</t>
  </si>
  <si>
    <t>100000936</t>
  </si>
  <si>
    <t>尾関　拓実</t>
  </si>
  <si>
    <t>ｵｾﾞｷ ﾀｸﾐ</t>
  </si>
  <si>
    <t>100000937</t>
  </si>
  <si>
    <t>椛澤　俊哉</t>
  </si>
  <si>
    <t>100000938</t>
  </si>
  <si>
    <t>川島　颯太</t>
  </si>
  <si>
    <t>ｶﾜｼﾏ ｿｳﾀ</t>
  </si>
  <si>
    <t>100000939</t>
  </si>
  <si>
    <t>劒物　太一</t>
  </si>
  <si>
    <t>ｹﾝﾓﾂ ﾀｲﾁ</t>
  </si>
  <si>
    <t>100000940</t>
  </si>
  <si>
    <t>100000941</t>
  </si>
  <si>
    <t>佐野　斗和</t>
  </si>
  <si>
    <t>ｻﾉ ﾄﾜ</t>
  </si>
  <si>
    <t>100000942</t>
  </si>
  <si>
    <t>100000943</t>
  </si>
  <si>
    <t>100000944</t>
  </si>
  <si>
    <t>辻村　駿介</t>
  </si>
  <si>
    <t>ﾂｼﾞﾑﾗ ｼｭﾝｽｹ</t>
  </si>
  <si>
    <t>100000945</t>
  </si>
  <si>
    <t>中澤　悠哉</t>
  </si>
  <si>
    <t>ﾅｶｻﾞﾜ ﾕｳﾔ</t>
  </si>
  <si>
    <t>100000946</t>
  </si>
  <si>
    <t>村瀬　巧夕</t>
  </si>
  <si>
    <t>ﾑﾗｾ ｺｳﾕｳ</t>
  </si>
  <si>
    <t>100000947</t>
  </si>
  <si>
    <t>森澤　航</t>
  </si>
  <si>
    <t>ﾓﾘｻﾞﾜ ｺｳ</t>
  </si>
  <si>
    <t>100000948</t>
  </si>
  <si>
    <t>100000949</t>
  </si>
  <si>
    <t>依田　祥吾</t>
  </si>
  <si>
    <t>ﾖﾀﾞ ｼｮｳｺﾞ</t>
  </si>
  <si>
    <t>100000950</t>
  </si>
  <si>
    <t>渡邉　稔元</t>
  </si>
  <si>
    <t>ﾜﾀﾅﾍﾞ ﾄｼﾊﾙ</t>
  </si>
  <si>
    <t>100000951</t>
  </si>
  <si>
    <t>100000952</t>
  </si>
  <si>
    <t>100000953</t>
  </si>
  <si>
    <t>100000954</t>
  </si>
  <si>
    <t>100000955</t>
  </si>
  <si>
    <t>100000956</t>
  </si>
  <si>
    <t>100000957</t>
  </si>
  <si>
    <t>100000958</t>
  </si>
  <si>
    <t>100000959</t>
  </si>
  <si>
    <t>100000960</t>
  </si>
  <si>
    <t>100000961</t>
  </si>
  <si>
    <t>100000962</t>
  </si>
  <si>
    <t>100000963</t>
  </si>
  <si>
    <t>100000964</t>
  </si>
  <si>
    <t>100000965</t>
  </si>
  <si>
    <t>100000966</t>
  </si>
  <si>
    <t>100000967</t>
  </si>
  <si>
    <t>100000968</t>
  </si>
  <si>
    <t>100000969</t>
  </si>
  <si>
    <t>100000970</t>
  </si>
  <si>
    <t>100000971</t>
  </si>
  <si>
    <t>100000972</t>
  </si>
  <si>
    <t>100000973</t>
  </si>
  <si>
    <t>鈴木　健生</t>
  </si>
  <si>
    <t>100000974</t>
  </si>
  <si>
    <t>100000975</t>
  </si>
  <si>
    <t>100000976</t>
  </si>
  <si>
    <t>100000977</t>
  </si>
  <si>
    <t>100000978</t>
  </si>
  <si>
    <t>100000979</t>
  </si>
  <si>
    <t>100000980</t>
  </si>
  <si>
    <t>100000981</t>
  </si>
  <si>
    <t>100000982</t>
  </si>
  <si>
    <t>100000983</t>
  </si>
  <si>
    <t>100000984</t>
  </si>
  <si>
    <t>100000985</t>
  </si>
  <si>
    <t>100000986</t>
  </si>
  <si>
    <t>100000987</t>
  </si>
  <si>
    <t>100000988</t>
  </si>
  <si>
    <t>100000989</t>
  </si>
  <si>
    <t>100000990</t>
  </si>
  <si>
    <t>100000991</t>
  </si>
  <si>
    <t>100000992</t>
  </si>
  <si>
    <t>100000993</t>
  </si>
  <si>
    <t>100000994</t>
  </si>
  <si>
    <t>100000995</t>
  </si>
  <si>
    <t>100000996</t>
  </si>
  <si>
    <t>100000997</t>
  </si>
  <si>
    <t>100000998</t>
  </si>
  <si>
    <t>100000999</t>
  </si>
  <si>
    <t>100001000</t>
  </si>
  <si>
    <t>100001001</t>
  </si>
  <si>
    <t>100001002</t>
  </si>
  <si>
    <t>100001003</t>
  </si>
  <si>
    <t>100001004</t>
  </si>
  <si>
    <t>100001005</t>
  </si>
  <si>
    <t>100001006</t>
  </si>
  <si>
    <t>100001007</t>
  </si>
  <si>
    <t>上野　想</t>
  </si>
  <si>
    <t>ｳｴﾉ ｿｳ</t>
  </si>
  <si>
    <t>100001008</t>
  </si>
  <si>
    <t>100001009</t>
  </si>
  <si>
    <t>100001010</t>
  </si>
  <si>
    <t>100001011</t>
  </si>
  <si>
    <t>100001012</t>
  </si>
  <si>
    <t>100001013</t>
  </si>
  <si>
    <t>100001014</t>
  </si>
  <si>
    <t>100001015</t>
  </si>
  <si>
    <t>100001016</t>
  </si>
  <si>
    <t>100001017</t>
  </si>
  <si>
    <t>100001018</t>
  </si>
  <si>
    <t>100001019</t>
  </si>
  <si>
    <t>100001020</t>
  </si>
  <si>
    <t>100001021</t>
  </si>
  <si>
    <t>100001022</t>
  </si>
  <si>
    <t>100001023</t>
  </si>
  <si>
    <t>100001024</t>
  </si>
  <si>
    <t>100001025</t>
  </si>
  <si>
    <t>ﾅｶﾔﾏ ｼｭﾝﾔ</t>
  </si>
  <si>
    <t>100001026</t>
  </si>
  <si>
    <t>100001027</t>
  </si>
  <si>
    <t>100001028</t>
  </si>
  <si>
    <t>100001029</t>
  </si>
  <si>
    <t>100001030</t>
  </si>
  <si>
    <t>100001031</t>
  </si>
  <si>
    <t>100001032</t>
  </si>
  <si>
    <t>100001033</t>
  </si>
  <si>
    <t>100001034</t>
  </si>
  <si>
    <t>100001035</t>
  </si>
  <si>
    <t>100001036</t>
  </si>
  <si>
    <t>100001037</t>
  </si>
  <si>
    <t>100001038</t>
  </si>
  <si>
    <t>100001039</t>
  </si>
  <si>
    <t>ｽｽﾞｷ ｹﾝﾀ</t>
  </si>
  <si>
    <t>100001040</t>
  </si>
  <si>
    <t>100001041</t>
  </si>
  <si>
    <t>100001042</t>
  </si>
  <si>
    <t>100001043</t>
  </si>
  <si>
    <t>100001044</t>
  </si>
  <si>
    <t>市橋　直也</t>
  </si>
  <si>
    <t>ｲﾁﾊｼ ﾅｵﾔ</t>
  </si>
  <si>
    <t>100001045</t>
  </si>
  <si>
    <t>井上　隼</t>
  </si>
  <si>
    <t>ｲﾉｳｴ ﾊﾔ</t>
  </si>
  <si>
    <t>100001046</t>
  </si>
  <si>
    <t>川端　魁人</t>
  </si>
  <si>
    <t>ｶﾜﾊﾞﾀ ｶｲﾄ</t>
  </si>
  <si>
    <t>100001047</t>
  </si>
  <si>
    <t>岩田　朋也</t>
  </si>
  <si>
    <t>ｲﾜﾀ ﾄﾓﾔ</t>
  </si>
  <si>
    <t>100001048</t>
  </si>
  <si>
    <t>100001049</t>
  </si>
  <si>
    <t>児玉　粹</t>
  </si>
  <si>
    <t>ｺﾀﾞﾏ ｲｷ</t>
  </si>
  <si>
    <t>100001050</t>
  </si>
  <si>
    <t>福永　凌太</t>
  </si>
  <si>
    <t>ﾌｸﾅｶﾞ ﾘｮｳﾀ</t>
  </si>
  <si>
    <t>100001051</t>
  </si>
  <si>
    <t>野村　勇輝</t>
  </si>
  <si>
    <t>ﾉﾑﾗ ﾕｳｷ</t>
  </si>
  <si>
    <t>100001052</t>
  </si>
  <si>
    <t>川久保　友博</t>
  </si>
  <si>
    <t>ｶﾜｸﾎﾞ ﾄﾓﾋﾛ</t>
  </si>
  <si>
    <t>100001053</t>
  </si>
  <si>
    <t>藤原　将司</t>
  </si>
  <si>
    <t>ﾌｼﾞﾜﾗ ﾏｻｼ</t>
  </si>
  <si>
    <t>100001054</t>
  </si>
  <si>
    <t>目時　崚</t>
  </si>
  <si>
    <t>ﾒﾄｷ ﾘｮｳ</t>
  </si>
  <si>
    <t>岩手県</t>
  </si>
  <si>
    <t>100001055</t>
  </si>
  <si>
    <t>服部　優允</t>
  </si>
  <si>
    <t>ﾊｯﾄﾘ ﾏｻﾉﾌﾞ</t>
  </si>
  <si>
    <t>100001056</t>
  </si>
  <si>
    <t>彦坂　陽平</t>
  </si>
  <si>
    <t>ﾋｺｻｶ ﾖｳﾍｲ</t>
  </si>
  <si>
    <t>100001057</t>
  </si>
  <si>
    <t>伊藤　壮太</t>
  </si>
  <si>
    <t>ｲﾄｳ ｿｳﾀ</t>
  </si>
  <si>
    <t>100001058</t>
  </si>
  <si>
    <t>100001059</t>
  </si>
  <si>
    <t>水野　駿佑</t>
  </si>
  <si>
    <t>ﾐｽﾞﾉ ｼｭﾝｽｹ</t>
  </si>
  <si>
    <t>100001060</t>
  </si>
  <si>
    <t>西尾　勇佑</t>
  </si>
  <si>
    <t>100001061</t>
  </si>
  <si>
    <t>福岡　秀太</t>
  </si>
  <si>
    <t>ﾌｸｵｶ ｼｭｳﾀ</t>
  </si>
  <si>
    <t>100001062</t>
  </si>
  <si>
    <t>中井　康二</t>
  </si>
  <si>
    <t>ﾅｶｲ ｺｳｼﾞ</t>
  </si>
  <si>
    <t>100001063</t>
  </si>
  <si>
    <t>川田　敦斗</t>
  </si>
  <si>
    <t>ｶﾜﾀ ｱﾂﾄ</t>
  </si>
  <si>
    <t>100001064</t>
  </si>
  <si>
    <t>吉留　涼太</t>
  </si>
  <si>
    <t>ﾖｼﾄﾒ ﾘｮｳﾀ</t>
  </si>
  <si>
    <t>100001065</t>
  </si>
  <si>
    <t>100001066</t>
  </si>
  <si>
    <t>相澤　潤一郎</t>
  </si>
  <si>
    <t>ｱｲｻﾞﾜ ｼﾞｭﾝｲﾁﾛｳ</t>
  </si>
  <si>
    <t>埼玉県</t>
  </si>
  <si>
    <t>100001067</t>
  </si>
  <si>
    <t>久次米　悠雅</t>
  </si>
  <si>
    <t>ｸｼﾞﾒ ﾕｳｶﾞ</t>
  </si>
  <si>
    <t>100001068</t>
  </si>
  <si>
    <t>100001069</t>
  </si>
  <si>
    <t>100001070</t>
  </si>
  <si>
    <t>100001071</t>
  </si>
  <si>
    <t>100001072</t>
  </si>
  <si>
    <t>100001073</t>
  </si>
  <si>
    <t>100001074</t>
  </si>
  <si>
    <t>100001075</t>
  </si>
  <si>
    <t>100001076</t>
  </si>
  <si>
    <t>100001077</t>
  </si>
  <si>
    <t>100001078</t>
  </si>
  <si>
    <t>100001079</t>
  </si>
  <si>
    <t>ｻﾄｳ ﾖｼｷ</t>
  </si>
  <si>
    <t>100001080</t>
  </si>
  <si>
    <t>100001081</t>
  </si>
  <si>
    <t>100001082</t>
  </si>
  <si>
    <t>100001083</t>
  </si>
  <si>
    <t>100001084</t>
  </si>
  <si>
    <t>100001085</t>
  </si>
  <si>
    <t>100001086</t>
  </si>
  <si>
    <t>100001087</t>
  </si>
  <si>
    <t>100001088</t>
  </si>
  <si>
    <t>ｶﾄｳ ｺｳﾀ</t>
  </si>
  <si>
    <t>100001089</t>
  </si>
  <si>
    <t>100001090</t>
  </si>
  <si>
    <t>100001091</t>
  </si>
  <si>
    <t>100001092</t>
  </si>
  <si>
    <t>渡邊　晴貴</t>
  </si>
  <si>
    <t>ﾜﾀﾅﾍﾞ ﾊﾙｷ</t>
  </si>
  <si>
    <t>100001093</t>
  </si>
  <si>
    <t>100001094</t>
  </si>
  <si>
    <t>100001095</t>
  </si>
  <si>
    <t>100001096</t>
  </si>
  <si>
    <t>100001097</t>
  </si>
  <si>
    <t>100001098</t>
  </si>
  <si>
    <t>100001099</t>
  </si>
  <si>
    <t>100001100</t>
  </si>
  <si>
    <t>100001101</t>
  </si>
  <si>
    <t>100001102</t>
  </si>
  <si>
    <t>100001103</t>
  </si>
  <si>
    <t>100001104</t>
  </si>
  <si>
    <t>100001105</t>
  </si>
  <si>
    <t>100001106</t>
  </si>
  <si>
    <t>100001107</t>
  </si>
  <si>
    <t>100001108</t>
  </si>
  <si>
    <t>100001109</t>
  </si>
  <si>
    <t>100001110</t>
  </si>
  <si>
    <t>100001111</t>
  </si>
  <si>
    <t>100001112</t>
  </si>
  <si>
    <t>100001113</t>
  </si>
  <si>
    <t>100001114</t>
  </si>
  <si>
    <t>100001115</t>
  </si>
  <si>
    <t>100001116</t>
  </si>
  <si>
    <t>100001117</t>
  </si>
  <si>
    <t>100001118</t>
  </si>
  <si>
    <t>100001119</t>
  </si>
  <si>
    <t>100001120</t>
  </si>
  <si>
    <t>100001121</t>
  </si>
  <si>
    <t>100001122</t>
  </si>
  <si>
    <t>100001123</t>
  </si>
  <si>
    <t>藤谷　雄紀</t>
  </si>
  <si>
    <t>ﾌｼﾞﾔ ﾕｳｷ</t>
  </si>
  <si>
    <t>100001124</t>
  </si>
  <si>
    <t>100001125</t>
  </si>
  <si>
    <t>100001126</t>
  </si>
  <si>
    <t>東　大吉</t>
  </si>
  <si>
    <t>ｱｽﾞﾏ ﾀﾞｲｷﾁ</t>
  </si>
  <si>
    <t>100001127</t>
  </si>
  <si>
    <t>100001128</t>
  </si>
  <si>
    <t>松下　陸</t>
  </si>
  <si>
    <t>ﾏﾂｼﾀ ﾘｸ</t>
  </si>
  <si>
    <t>100001129</t>
  </si>
  <si>
    <t>山田　祥真</t>
  </si>
  <si>
    <t>ﾔﾏﾀﾞ ｼｮｳﾏ</t>
  </si>
  <si>
    <t>100001130</t>
  </si>
  <si>
    <t>100001131</t>
  </si>
  <si>
    <t>100001132</t>
  </si>
  <si>
    <t>100001133</t>
  </si>
  <si>
    <t>100001134</t>
  </si>
  <si>
    <t>100001135</t>
  </si>
  <si>
    <t>100001136</t>
  </si>
  <si>
    <t>100001137</t>
  </si>
  <si>
    <t>渡辺　歩夢</t>
  </si>
  <si>
    <t>ﾜﾀﾅﾍﾞ ｱﾕﾑ</t>
  </si>
  <si>
    <t>100001138</t>
  </si>
  <si>
    <t>上田　良樹</t>
  </si>
  <si>
    <t>ｳｴﾀﾞ ﾖｼｷ</t>
  </si>
  <si>
    <t>100001139</t>
  </si>
  <si>
    <t>100001140</t>
  </si>
  <si>
    <t>100001141</t>
  </si>
  <si>
    <t>津曲　章太</t>
  </si>
  <si>
    <t>ﾂﾏｶﾞﾘ ｼｮｳﾀ</t>
  </si>
  <si>
    <t>100001142</t>
  </si>
  <si>
    <t>増子　良平</t>
  </si>
  <si>
    <t>ﾏｽｺ ﾘｮｳﾍｲ</t>
  </si>
  <si>
    <t>100001143</t>
  </si>
  <si>
    <t>100001144</t>
  </si>
  <si>
    <t>100001145</t>
  </si>
  <si>
    <t>100001146</t>
  </si>
  <si>
    <t>100001147</t>
  </si>
  <si>
    <t>100001148</t>
  </si>
  <si>
    <t>100001149</t>
  </si>
  <si>
    <t>100001150</t>
  </si>
  <si>
    <t>100001151</t>
  </si>
  <si>
    <t>100001152</t>
  </si>
  <si>
    <t>100001153</t>
  </si>
  <si>
    <t>伊藤　俊輝</t>
  </si>
  <si>
    <t>ｲﾄｳ ﾄｼｷ</t>
  </si>
  <si>
    <t>100001154</t>
  </si>
  <si>
    <t>小松　勁太</t>
  </si>
  <si>
    <t>ｺﾏﾂ ｹｲﾀ</t>
  </si>
  <si>
    <t>100001155</t>
  </si>
  <si>
    <t>100001156</t>
  </si>
  <si>
    <t>100001157</t>
  </si>
  <si>
    <t>100001158</t>
  </si>
  <si>
    <t>100001159</t>
  </si>
  <si>
    <t>山内　佑太</t>
  </si>
  <si>
    <t>ﾔﾏｳﾁ ﾕｳﾀ</t>
  </si>
  <si>
    <t>100001160</t>
  </si>
  <si>
    <t>榎本　智哉</t>
  </si>
  <si>
    <t>ｴﾉﾓﾄ ﾄﾓﾔ</t>
  </si>
  <si>
    <t>100001161</t>
  </si>
  <si>
    <t>時光　修平</t>
  </si>
  <si>
    <t>ﾄｷﾐﾂ ｼｭｳﾍｲ</t>
  </si>
  <si>
    <t>100001162</t>
  </si>
  <si>
    <t>100001163</t>
  </si>
  <si>
    <t>100001164</t>
  </si>
  <si>
    <t>100001165</t>
  </si>
  <si>
    <t>100001166</t>
  </si>
  <si>
    <t>野田　将弘</t>
  </si>
  <si>
    <t>ﾉﾀﾞ ﾏｻﾋﾛ</t>
  </si>
  <si>
    <t>100001167</t>
  </si>
  <si>
    <t>天野　智貴</t>
  </si>
  <si>
    <t>ｱﾏﾉ ﾄﾓｷ</t>
  </si>
  <si>
    <t>100001168</t>
  </si>
  <si>
    <t>村上　裕貴</t>
  </si>
  <si>
    <t>ﾑﾗｶﾐ ﾕﾀｶ</t>
  </si>
  <si>
    <t>100001169</t>
  </si>
  <si>
    <t>福岡　崚生</t>
  </si>
  <si>
    <t>ﾌｸｵｶ ﾘｮｳｾｲ</t>
  </si>
  <si>
    <t>100001170</t>
  </si>
  <si>
    <t>100001171</t>
  </si>
  <si>
    <t>100001172</t>
  </si>
  <si>
    <t>100001173</t>
  </si>
  <si>
    <t>100001174</t>
  </si>
  <si>
    <t>山本　渓秋</t>
  </si>
  <si>
    <t>ﾔﾏﾓﾄ ｹｲｼｭｳ</t>
  </si>
  <si>
    <t>100001175</t>
  </si>
  <si>
    <t>100001176</t>
  </si>
  <si>
    <t>100001177</t>
  </si>
  <si>
    <t>100001178</t>
  </si>
  <si>
    <t>100001179</t>
  </si>
  <si>
    <t>100001180</t>
  </si>
  <si>
    <t>100001181</t>
  </si>
  <si>
    <t>吉岡　優希</t>
  </si>
  <si>
    <t>ﾖｼｵｶ ﾕｳｷ</t>
  </si>
  <si>
    <t>100001182</t>
  </si>
  <si>
    <t>100001183</t>
  </si>
  <si>
    <t>100001184</t>
  </si>
  <si>
    <t>100001185</t>
  </si>
  <si>
    <t>100001186</t>
  </si>
  <si>
    <t>100001187</t>
  </si>
  <si>
    <t>100001188</t>
  </si>
  <si>
    <t>100001189</t>
  </si>
  <si>
    <t>天野　快聖</t>
  </si>
  <si>
    <t>ｱﾏﾉ ｶｲｾｲ</t>
  </si>
  <si>
    <t>100001190</t>
  </si>
  <si>
    <t>石川　大介</t>
  </si>
  <si>
    <t>ｲｼｶﾜ ﾀﾞｲｽｹ</t>
  </si>
  <si>
    <t>100001191</t>
  </si>
  <si>
    <t>100001192</t>
  </si>
  <si>
    <t>100001193</t>
  </si>
  <si>
    <t>兼山　天志</t>
  </si>
  <si>
    <t>ｶﾈﾔﾏ ﾀｶﾕｷ</t>
  </si>
  <si>
    <t>100001194</t>
  </si>
  <si>
    <t>100001195</t>
  </si>
  <si>
    <t>100001196</t>
  </si>
  <si>
    <t>100001197</t>
  </si>
  <si>
    <t>田原　蓮</t>
  </si>
  <si>
    <t>ﾀﾊﾗ ﾚﾝ</t>
  </si>
  <si>
    <t>100001198</t>
  </si>
  <si>
    <t>100001199</t>
  </si>
  <si>
    <t>100001200</t>
  </si>
  <si>
    <t>松本　稜河</t>
  </si>
  <si>
    <t>ﾏﾂﾓﾄ ﾘｮｳｶﾞ</t>
  </si>
  <si>
    <t>100001201</t>
  </si>
  <si>
    <t>100001202</t>
  </si>
  <si>
    <t>100001203</t>
  </si>
  <si>
    <t>100001204</t>
  </si>
  <si>
    <t>100001205</t>
  </si>
  <si>
    <t>100001206</t>
  </si>
  <si>
    <t>100001207</t>
  </si>
  <si>
    <t>100001208</t>
  </si>
  <si>
    <t>100001209</t>
  </si>
  <si>
    <t>100001210</t>
  </si>
  <si>
    <t>100001211</t>
  </si>
  <si>
    <t>100001212</t>
  </si>
  <si>
    <t>100001213</t>
  </si>
  <si>
    <t>100001214</t>
  </si>
  <si>
    <t>100001215</t>
  </si>
  <si>
    <t>100001216</t>
  </si>
  <si>
    <t>100001217</t>
  </si>
  <si>
    <t>100001218</t>
  </si>
  <si>
    <t>100001219</t>
  </si>
  <si>
    <t>100001220</t>
  </si>
  <si>
    <t>100001221</t>
  </si>
  <si>
    <t>100001222</t>
  </si>
  <si>
    <t>浅野　智成</t>
  </si>
  <si>
    <t>ｱｻﾉ ﾄﾓﾅﾘ</t>
  </si>
  <si>
    <t>100001223</t>
  </si>
  <si>
    <t>100001224</t>
  </si>
  <si>
    <t>100001225</t>
  </si>
  <si>
    <t>谷川原　龍之介</t>
  </si>
  <si>
    <t>ﾀﾆｶﾞﾜﾗ ﾘｭｳﾉｽｹ</t>
  </si>
  <si>
    <t>100001226</t>
  </si>
  <si>
    <t>深松　佳範</t>
  </si>
  <si>
    <t>ﾌｶﾏﾂ ﾖｼﾉﾘ</t>
  </si>
  <si>
    <t>100001227</t>
  </si>
  <si>
    <t>松井　利晃</t>
  </si>
  <si>
    <t>ﾏﾂｲ ﾄｼｱｷ</t>
  </si>
  <si>
    <t>100001228</t>
  </si>
  <si>
    <t>100001229</t>
  </si>
  <si>
    <t>100001230</t>
  </si>
  <si>
    <t>岡野　宇真</t>
  </si>
  <si>
    <t>ｵｶﾉ ﾀｶﾏｻ</t>
  </si>
  <si>
    <t>100001231</t>
  </si>
  <si>
    <t>笠原　大暉</t>
  </si>
  <si>
    <t>ｶｻﾊﾗ ﾀﾞｲｷ</t>
  </si>
  <si>
    <t>100001232</t>
  </si>
  <si>
    <t>宗宮　大起</t>
  </si>
  <si>
    <t>ｿｳﾐﾔ ﾀｲｷ</t>
  </si>
  <si>
    <t>100001233</t>
  </si>
  <si>
    <t>100001234</t>
  </si>
  <si>
    <t>ﾅﾙｾ ﾏｻﾔ</t>
  </si>
  <si>
    <t>100001235</t>
  </si>
  <si>
    <t>水野　将志</t>
  </si>
  <si>
    <t>ﾐｽﾞﾉ ﾏｻｼ</t>
  </si>
  <si>
    <t>100001236</t>
  </si>
  <si>
    <t>100001237</t>
  </si>
  <si>
    <t>ﾐﾔｻﾞｷ ｶｹﾙ</t>
  </si>
  <si>
    <t>100001238</t>
  </si>
  <si>
    <t>山下　遼真</t>
  </si>
  <si>
    <t>ﾔﾏｼﾀ ﾘｮｳﾏ</t>
  </si>
  <si>
    <t>100001239</t>
  </si>
  <si>
    <t>上村　直也</t>
  </si>
  <si>
    <t>ｶﾐﾑﾗ ﾅｵﾔ</t>
  </si>
  <si>
    <t>100001240</t>
  </si>
  <si>
    <t>桑山　楓矢</t>
  </si>
  <si>
    <t>ｸﾜﾔﾏ ﾌｳﾔ</t>
  </si>
  <si>
    <t>100001241</t>
  </si>
  <si>
    <t>川瀬　翔矢</t>
  </si>
  <si>
    <t>ｶﾜｾ ｼｮｳﾔ</t>
  </si>
  <si>
    <t>100001242</t>
  </si>
  <si>
    <t>100001243</t>
  </si>
  <si>
    <t>宮城　響</t>
  </si>
  <si>
    <t>ﾐﾔｷﾞ ﾋﾋﾞｷ</t>
  </si>
  <si>
    <t>100001244</t>
  </si>
  <si>
    <t>平山　寛人</t>
  </si>
  <si>
    <t>ﾋﾗﾔﾏ ﾋﾛﾄ</t>
  </si>
  <si>
    <t>100001245</t>
  </si>
  <si>
    <t>金森　拳之介</t>
  </si>
  <si>
    <t>ｶﾅﾓﾘ ｹﾝﾉｽｹ</t>
  </si>
  <si>
    <t>100001246</t>
  </si>
  <si>
    <t>田邊　隼都</t>
  </si>
  <si>
    <t>ﾀﾅﾍﾞ ﾊﾔﾄ</t>
  </si>
  <si>
    <t>100001247</t>
  </si>
  <si>
    <t>100001248</t>
  </si>
  <si>
    <t>岩田　京樹</t>
  </si>
  <si>
    <t>ｲﾜﾀ ｹｲｼﾞｭ</t>
  </si>
  <si>
    <t>100001249</t>
  </si>
  <si>
    <t>大崎　修汰</t>
  </si>
  <si>
    <t>ｵｵｻｷ ｼｭｳﾀ</t>
  </si>
  <si>
    <t>100001250</t>
  </si>
  <si>
    <t>100001251</t>
  </si>
  <si>
    <t>出島　典斗</t>
  </si>
  <si>
    <t>ﾃﾞｼﾞﾏ ﾃﾝﾄ</t>
  </si>
  <si>
    <t>100001252</t>
  </si>
  <si>
    <t>100001253</t>
  </si>
  <si>
    <t>100001254</t>
  </si>
  <si>
    <t>100001255</t>
  </si>
  <si>
    <t>100001256</t>
  </si>
  <si>
    <t>100001257</t>
  </si>
  <si>
    <t>舟橋　透志</t>
  </si>
  <si>
    <t>ﾌﾅﾊｼ ﾄｳｼ</t>
  </si>
  <si>
    <t>100001258</t>
  </si>
  <si>
    <t>100001259</t>
  </si>
  <si>
    <t>ﾔﾏｻﾞｷ ﾋﾛﾑ</t>
  </si>
  <si>
    <t>100001260</t>
  </si>
  <si>
    <t>100001261</t>
  </si>
  <si>
    <t>100001262</t>
  </si>
  <si>
    <t>落合　壱星</t>
  </si>
  <si>
    <t>ｵﾁｱｲ ｲｯｾｲ</t>
  </si>
  <si>
    <t>100001263</t>
  </si>
  <si>
    <t>100001264</t>
  </si>
  <si>
    <t>100001265</t>
  </si>
  <si>
    <t>河島　慧佑</t>
  </si>
  <si>
    <t>ｶﾜｼﾏ ｹｲｽｹ</t>
  </si>
  <si>
    <t>100001266</t>
  </si>
  <si>
    <t>100001267</t>
  </si>
  <si>
    <t>幸塚　一晃</t>
  </si>
  <si>
    <t>ｺｳﾂﾞｶ ｶｽﾞｱｷ</t>
  </si>
  <si>
    <t>100001268</t>
  </si>
  <si>
    <t>100001269</t>
  </si>
  <si>
    <t>100001270</t>
  </si>
  <si>
    <t>ﾜﾀﾅﾍﾞ ﾅｵｷ</t>
  </si>
  <si>
    <t>100001271</t>
  </si>
  <si>
    <t>成宮　壮</t>
  </si>
  <si>
    <t>ﾅﾙﾐﾔ ﾀｹｼ</t>
  </si>
  <si>
    <t>100001272</t>
  </si>
  <si>
    <t>100001273</t>
  </si>
  <si>
    <t>西辻　和暉</t>
  </si>
  <si>
    <t>ﾆｼﾂｼﾞ ｶｽﾞｷ</t>
  </si>
  <si>
    <t>100001274</t>
  </si>
  <si>
    <t>大畑　伸太郎</t>
  </si>
  <si>
    <t>ｵｵﾊﾀ ｼﾝﾀﾛｳ</t>
  </si>
  <si>
    <t>100001275</t>
  </si>
  <si>
    <t>髙田　浩道</t>
  </si>
  <si>
    <t>ﾀｶﾀﾞ ﾋﾛﾐﾁ</t>
  </si>
  <si>
    <t>100001276</t>
  </si>
  <si>
    <t>久住　恵太</t>
  </si>
  <si>
    <t>100001277</t>
  </si>
  <si>
    <t>泉　主馬</t>
  </si>
  <si>
    <t>ｲｽﾞﾐ ｶｽﾞﾏ</t>
  </si>
  <si>
    <t>100001278</t>
  </si>
  <si>
    <t>長谷川　遥貴</t>
  </si>
  <si>
    <t>ﾊｾｶﾞﾜ ﾊﾙｷ</t>
  </si>
  <si>
    <t>100001279</t>
  </si>
  <si>
    <t>三宅　浩生</t>
  </si>
  <si>
    <t>ﾐﾔｹ ﾋﾛｷ</t>
  </si>
  <si>
    <t>100001280</t>
  </si>
  <si>
    <t>伊藤　泰治</t>
  </si>
  <si>
    <t>ｲﾄｳ ﾔｽﾊﾙ</t>
  </si>
  <si>
    <t>100001281</t>
  </si>
  <si>
    <t>中島　由来</t>
  </si>
  <si>
    <t>ﾅｶｼﾞﾏ ﾕﾗ</t>
  </si>
  <si>
    <t>東京都</t>
  </si>
  <si>
    <t>100001282</t>
  </si>
  <si>
    <t>100001283</t>
  </si>
  <si>
    <t>東松　賢也</t>
  </si>
  <si>
    <t>ﾄｳﾏﾂ ｹﾝﾔ</t>
  </si>
  <si>
    <t>100001284</t>
  </si>
  <si>
    <t>大久保　光祐</t>
  </si>
  <si>
    <t>ｵｵｸﾎﾞ ｺｳｽｹ</t>
  </si>
  <si>
    <t>100001285</t>
  </si>
  <si>
    <t>前畑　有輝</t>
  </si>
  <si>
    <t>ﾏｴﾊﾀ ﾕｳｷ</t>
  </si>
  <si>
    <t>100001286</t>
  </si>
  <si>
    <t>前田　能宜</t>
  </si>
  <si>
    <t>ﾏｴﾀﾞ ﾄｳｷ</t>
  </si>
  <si>
    <t>100001287</t>
  </si>
  <si>
    <t>西川　悠斗</t>
  </si>
  <si>
    <t>ﾆｼｶﾜ ﾕｳﾄ</t>
  </si>
  <si>
    <t>100001288</t>
  </si>
  <si>
    <t>林　誉大</t>
  </si>
  <si>
    <t>ﾊﾔｼ ﾀｶﾋﾛ</t>
  </si>
  <si>
    <t>100001289</t>
  </si>
  <si>
    <t>山田　佑輔</t>
  </si>
  <si>
    <t>ﾔﾏﾀﾞ ﾕｳｽｹ</t>
  </si>
  <si>
    <t>100001290</t>
  </si>
  <si>
    <t>100001291</t>
  </si>
  <si>
    <t>100001292</t>
  </si>
  <si>
    <t>100001293</t>
  </si>
  <si>
    <t>100001294</t>
  </si>
  <si>
    <t>100001295</t>
  </si>
  <si>
    <t>高橋　峻也</t>
  </si>
  <si>
    <t>ﾀｶﾊｼ ｼｭﾝﾔ</t>
  </si>
  <si>
    <t>100001296</t>
  </si>
  <si>
    <t>100001297</t>
  </si>
  <si>
    <t>ﾀｶﾂｼﾞ ﾏｻﾔ</t>
  </si>
  <si>
    <t>100001298</t>
  </si>
  <si>
    <t>100001299</t>
  </si>
  <si>
    <t>100001300</t>
  </si>
  <si>
    <t>100001301</t>
  </si>
  <si>
    <t>山本　成輝</t>
  </si>
  <si>
    <t>ﾔﾏﾓﾄ ｾｲｷ</t>
  </si>
  <si>
    <t>100001302</t>
  </si>
  <si>
    <t>岩本　恭平</t>
  </si>
  <si>
    <t>ｲﾜﾓﾄ ｷｮｳﾍｲ</t>
  </si>
  <si>
    <t>100001303</t>
  </si>
  <si>
    <t>100001304</t>
  </si>
  <si>
    <t>大原　拓人</t>
  </si>
  <si>
    <t>ｵｵﾊﾗ ﾀｸﾄ</t>
  </si>
  <si>
    <t>100001305</t>
  </si>
  <si>
    <t>100001306</t>
  </si>
  <si>
    <t>100001307</t>
  </si>
  <si>
    <t>野村　昂生</t>
  </si>
  <si>
    <t>ﾉﾑﾗ ﾀｶｷ</t>
  </si>
  <si>
    <t>100001308</t>
  </si>
  <si>
    <t>100001309</t>
  </si>
  <si>
    <t>谷口　唯都</t>
  </si>
  <si>
    <t>ﾀﾆｸﾞﾁ ﾕｲﾄ</t>
  </si>
  <si>
    <t>100001310</t>
  </si>
  <si>
    <t>100001311</t>
  </si>
  <si>
    <t>藤澤　健一</t>
  </si>
  <si>
    <t>ﾌｼﾞｻﾜ ｹﾝｲﾁ</t>
  </si>
  <si>
    <t>100001312</t>
  </si>
  <si>
    <t>100001313</t>
  </si>
  <si>
    <t>100001314</t>
  </si>
  <si>
    <t>児玉　一</t>
  </si>
  <si>
    <t>ｺﾀﾞﾏ ｶｽﾞ</t>
  </si>
  <si>
    <t>100001315</t>
  </si>
  <si>
    <t>100001316</t>
  </si>
  <si>
    <t>岡村　泰青</t>
  </si>
  <si>
    <t>ｵｶﾑﾗ ﾀｲｾｲ</t>
  </si>
  <si>
    <t>100001317</t>
  </si>
  <si>
    <t>100001318</t>
  </si>
  <si>
    <t>100001319</t>
  </si>
  <si>
    <t>野村　隆太郎</t>
  </si>
  <si>
    <t>ﾉﾑﾗ ﾘｭｳﾀﾛｳ</t>
  </si>
  <si>
    <t>100001320</t>
  </si>
  <si>
    <t>中本　雄大</t>
  </si>
  <si>
    <t>ﾅｶﾓﾄ ﾕｳﾀ</t>
  </si>
  <si>
    <t>100001321</t>
  </si>
  <si>
    <t>澤井　奎志</t>
  </si>
  <si>
    <t>ｻﾜｲ ｹｲｼ</t>
  </si>
  <si>
    <t>100001322</t>
  </si>
  <si>
    <t>三栖　勇輝</t>
  </si>
  <si>
    <t>ﾐｽ ﾕｳｷ</t>
  </si>
  <si>
    <t>100001323</t>
  </si>
  <si>
    <t>100001324</t>
  </si>
  <si>
    <t>山田　祐輔</t>
  </si>
  <si>
    <t>100001325</t>
  </si>
  <si>
    <t>ﾆｼﾔﾏ ｺｳｷ</t>
  </si>
  <si>
    <t>100001326</t>
  </si>
  <si>
    <t>100001327</t>
  </si>
  <si>
    <t>100001328</t>
  </si>
  <si>
    <t>100001329</t>
  </si>
  <si>
    <t>100001330</t>
  </si>
  <si>
    <t>100001331</t>
  </si>
  <si>
    <t>100001332</t>
  </si>
  <si>
    <t>100001333</t>
  </si>
  <si>
    <t>100001334</t>
  </si>
  <si>
    <t>100001335</t>
  </si>
  <si>
    <t>吉村　仁汰</t>
  </si>
  <si>
    <t>ﾖｼﾑﾗ ｼﾞﾝﾀ</t>
  </si>
  <si>
    <t>100001336</t>
  </si>
  <si>
    <t>石川　陽一</t>
  </si>
  <si>
    <t>ｲｼｶﾜ ﾖｳｲﾁ</t>
  </si>
  <si>
    <t>100001337</t>
  </si>
  <si>
    <t>100001338</t>
  </si>
  <si>
    <t>100001339</t>
  </si>
  <si>
    <t>100001340</t>
  </si>
  <si>
    <t>100001341</t>
  </si>
  <si>
    <t>100001342</t>
  </si>
  <si>
    <t>三輪　賢治</t>
  </si>
  <si>
    <t>ﾐﾜ ｹﾝｼﾞ</t>
  </si>
  <si>
    <t>100001343</t>
  </si>
  <si>
    <t>間瀬　智哉</t>
  </si>
  <si>
    <t>ﾏｾ ﾄﾓﾔ</t>
  </si>
  <si>
    <t>100001344</t>
  </si>
  <si>
    <t>100001345</t>
  </si>
  <si>
    <t>100001346</t>
  </si>
  <si>
    <t>100001347</t>
  </si>
  <si>
    <t>小川　善也</t>
  </si>
  <si>
    <t>ｵｶﾞﾜ ﾖｼﾅﾘ</t>
  </si>
  <si>
    <t>100001348</t>
  </si>
  <si>
    <t>100001349</t>
  </si>
  <si>
    <t>100001350</t>
  </si>
  <si>
    <t>和田　雄也</t>
  </si>
  <si>
    <t>ﾜﾀﾞ ﾕｳﾔ</t>
  </si>
  <si>
    <t>100001351</t>
  </si>
  <si>
    <t>100001352</t>
  </si>
  <si>
    <t>100001353</t>
  </si>
  <si>
    <t>安田　啓人</t>
  </si>
  <si>
    <t>ﾔｽﾀﾞ ﾋﾛﾄ</t>
  </si>
  <si>
    <t>100001354</t>
  </si>
  <si>
    <t>山田　雄太郎</t>
  </si>
  <si>
    <t>ﾔﾏﾀﾞ ﾕｳﾀﾛｳ</t>
  </si>
  <si>
    <t>100001355</t>
  </si>
  <si>
    <t>100001356</t>
  </si>
  <si>
    <t>100001357</t>
  </si>
  <si>
    <t>沼津工業高等専門学校</t>
  </si>
  <si>
    <t>100001358</t>
  </si>
  <si>
    <t>100001359</t>
  </si>
  <si>
    <t>100001360</t>
  </si>
  <si>
    <t>100001361</t>
  </si>
  <si>
    <t>100001362</t>
  </si>
  <si>
    <t>100001363</t>
  </si>
  <si>
    <t>100001364</t>
  </si>
  <si>
    <t>100001365</t>
  </si>
  <si>
    <t>村松　諒哉</t>
  </si>
  <si>
    <t>ﾑﾗﾏﾂ ﾘｮｳﾔ</t>
  </si>
  <si>
    <t>100001366</t>
  </si>
  <si>
    <t>100001367</t>
  </si>
  <si>
    <t>桝田　和哉</t>
  </si>
  <si>
    <t>ﾏｽﾀﾞ ｶｽﾞﾔ</t>
  </si>
  <si>
    <t>100001368</t>
  </si>
  <si>
    <t>中村　文哉</t>
  </si>
  <si>
    <t>ﾅｶﾑﾗ ﾌﾐﾔ</t>
  </si>
  <si>
    <t>100001369</t>
  </si>
  <si>
    <t>井上　晧太</t>
  </si>
  <si>
    <t>ｲﾉｳｴ ｺｳﾀ</t>
  </si>
  <si>
    <t>100001370</t>
  </si>
  <si>
    <t>宇野　智希</t>
  </si>
  <si>
    <t>ｳﾉ ﾄﾓｷ</t>
  </si>
  <si>
    <t>100001371</t>
  </si>
  <si>
    <t>100001372</t>
  </si>
  <si>
    <t>100001373</t>
  </si>
  <si>
    <t>100001374</t>
  </si>
  <si>
    <t>馬場　隆夫</t>
  </si>
  <si>
    <t>ﾊﾞﾊﾞ ﾀｶｵ</t>
  </si>
  <si>
    <t>100001375</t>
  </si>
  <si>
    <t>100001376</t>
  </si>
  <si>
    <t>松石　直樹</t>
  </si>
  <si>
    <t>ﾏﾂｲｼ ﾅｵｷ</t>
  </si>
  <si>
    <t>100001377</t>
  </si>
  <si>
    <t>豊田　将司</t>
  </si>
  <si>
    <t>ﾄﾖﾀﾞ ﾏｻｼ</t>
  </si>
  <si>
    <t>100001378</t>
  </si>
  <si>
    <t>福田　敦大</t>
  </si>
  <si>
    <t>ﾌｸﾀﾞ ｱﾂﾋﾛ</t>
  </si>
  <si>
    <t>100001379</t>
  </si>
  <si>
    <t>和仁　滉我</t>
  </si>
  <si>
    <t>ﾜﾆ ｺｳｶﾞ</t>
  </si>
  <si>
    <t>100001380</t>
  </si>
  <si>
    <t>100001381</t>
  </si>
  <si>
    <t>本村　旬</t>
  </si>
  <si>
    <t>ﾓﾄﾑﾗ ｼﾞｭﾝ</t>
  </si>
  <si>
    <t>100001382</t>
  </si>
  <si>
    <t>100001383</t>
  </si>
  <si>
    <t>100001384</t>
  </si>
  <si>
    <t>100001385</t>
  </si>
  <si>
    <t>100001386</t>
  </si>
  <si>
    <t>100001387</t>
  </si>
  <si>
    <t>100001388</t>
  </si>
  <si>
    <t>100001389</t>
  </si>
  <si>
    <t>100001390</t>
  </si>
  <si>
    <t>100001391</t>
  </si>
  <si>
    <t>100001392</t>
  </si>
  <si>
    <t>100001393</t>
  </si>
  <si>
    <t>100001394</t>
  </si>
  <si>
    <t>100001395</t>
  </si>
  <si>
    <t>100001396</t>
  </si>
  <si>
    <t>100001397</t>
  </si>
  <si>
    <t>100001398</t>
  </si>
  <si>
    <t>100001399</t>
  </si>
  <si>
    <t>100001400</t>
  </si>
  <si>
    <t>100001401</t>
  </si>
  <si>
    <t>100001402</t>
  </si>
  <si>
    <t>100001403</t>
  </si>
  <si>
    <t>山田　華生</t>
  </si>
  <si>
    <t>ﾔﾏﾀﾞ ｶｾｲ</t>
  </si>
  <si>
    <t>100001404</t>
  </si>
  <si>
    <t>100001405</t>
  </si>
  <si>
    <t>樋口　元汰</t>
  </si>
  <si>
    <t>ﾋｸﾞﾁ ｹﾞﾝﾀ</t>
  </si>
  <si>
    <t>100001406</t>
  </si>
  <si>
    <t>田中　樹生</t>
  </si>
  <si>
    <t>ﾀﾅｶ ﾐｷｵ</t>
  </si>
  <si>
    <t>100001407</t>
  </si>
  <si>
    <t>徳江　航己</t>
  </si>
  <si>
    <t>ﾄｸｴ ｺｳｷ</t>
  </si>
  <si>
    <t>100001408</t>
  </si>
  <si>
    <t>100001409</t>
  </si>
  <si>
    <t>大地　陽斗</t>
  </si>
  <si>
    <t>ｵｵｼﾞ ｱｷﾄ</t>
  </si>
  <si>
    <t>100001410</t>
  </si>
  <si>
    <t>新美　秀悟</t>
  </si>
  <si>
    <t>ﾆｲﾐ ｼｭｳｺﾞ</t>
  </si>
  <si>
    <t>100001411</t>
  </si>
  <si>
    <t>水野　佑亮</t>
  </si>
  <si>
    <t>ﾐｽﾞﾉ ﾕｳｽｹ</t>
  </si>
  <si>
    <t>100001412</t>
  </si>
  <si>
    <t>100001413</t>
  </si>
  <si>
    <t>100001414</t>
  </si>
  <si>
    <t>100001415</t>
  </si>
  <si>
    <t>榊原　章人</t>
  </si>
  <si>
    <t>ｻｶｷﾊﾞﾗ ｱｷﾋﾄ</t>
  </si>
  <si>
    <t>100001416</t>
  </si>
  <si>
    <t>100001417</t>
  </si>
  <si>
    <t>100001418</t>
  </si>
  <si>
    <t>100001419</t>
  </si>
  <si>
    <t>森岡　隆文</t>
  </si>
  <si>
    <t>ﾓﾘｵｶ ﾀｶﾌﾐ</t>
  </si>
  <si>
    <t>100001420</t>
  </si>
  <si>
    <t>100001421</t>
  </si>
  <si>
    <t>100001422</t>
  </si>
  <si>
    <t>100001423</t>
  </si>
  <si>
    <t>ﾅﾙｾ ﾀｶﾌﾐ</t>
  </si>
  <si>
    <t>100001424</t>
  </si>
  <si>
    <t>100001425</t>
  </si>
  <si>
    <t>100001426</t>
  </si>
  <si>
    <t>100001427</t>
  </si>
  <si>
    <t>100001428</t>
  </si>
  <si>
    <t>100001429</t>
  </si>
  <si>
    <t>安達　晴哉</t>
  </si>
  <si>
    <t>ｱﾀﾞﾁ ｾｲﾔ</t>
  </si>
  <si>
    <t>100001430</t>
  </si>
  <si>
    <t>内田　朋秀</t>
  </si>
  <si>
    <t>ｳﾁﾀﾞ ﾄﾓﾋﾃﾞ</t>
  </si>
  <si>
    <t>100001431</t>
  </si>
  <si>
    <t>大江　崇</t>
  </si>
  <si>
    <t>ｵｵｴ ﾀｶｼ</t>
  </si>
  <si>
    <t>100001432</t>
  </si>
  <si>
    <t>沖島　祐輝</t>
  </si>
  <si>
    <t>ｵｷｼﾞﾏ ﾕｳｷ</t>
  </si>
  <si>
    <t>100001433</t>
  </si>
  <si>
    <t>勝田　哲史</t>
  </si>
  <si>
    <t>ｶｯﾀ ﾃﾂﾌﾐ</t>
  </si>
  <si>
    <t>100001434</t>
  </si>
  <si>
    <t>河上　知良</t>
  </si>
  <si>
    <t>ｶﾜｶﾐ ﾁｶﾗ</t>
  </si>
  <si>
    <t>100001435</t>
  </si>
  <si>
    <t>100001436</t>
  </si>
  <si>
    <t>清原　和真</t>
  </si>
  <si>
    <t>ｷﾖﾊﾗ ｶｽﾞﾏ</t>
  </si>
  <si>
    <t>100001437</t>
  </si>
  <si>
    <t>小林　篤生</t>
  </si>
  <si>
    <t>ｺﾊﾞﾔｼ ｱﾂｷ</t>
  </si>
  <si>
    <t>100001438</t>
  </si>
  <si>
    <t>冨田　諒</t>
  </si>
  <si>
    <t>ﾄﾐﾀﾞ ﾘｮｳ</t>
  </si>
  <si>
    <t>100001439</t>
  </si>
  <si>
    <t>中村　光志</t>
  </si>
  <si>
    <t>ﾅｶﾑﾗ ｺｳｼ</t>
  </si>
  <si>
    <t>100001440</t>
  </si>
  <si>
    <t>長谷川　和紀</t>
  </si>
  <si>
    <t>ﾊｾｶﾞﾜ ｶｽﾞｷ</t>
  </si>
  <si>
    <t>100001441</t>
  </si>
  <si>
    <t>100001442</t>
  </si>
  <si>
    <t>町田　弦</t>
  </si>
  <si>
    <t>ﾏﾁﾀﾞ ｹﾞﾝ</t>
  </si>
  <si>
    <t>100001443</t>
  </si>
  <si>
    <t>100001444</t>
  </si>
  <si>
    <t>和田　慎太郎</t>
  </si>
  <si>
    <t>ﾜﾀﾞ ｼﾝﾀﾛｳ</t>
  </si>
  <si>
    <t>100001445</t>
  </si>
  <si>
    <t>三浦　颯士</t>
  </si>
  <si>
    <t>ﾐｳﾗ ｿｳｼ</t>
  </si>
  <si>
    <t>100001446</t>
  </si>
  <si>
    <t>100001447</t>
  </si>
  <si>
    <t>100001448</t>
  </si>
  <si>
    <t>100001449</t>
  </si>
  <si>
    <t>100001450</t>
  </si>
  <si>
    <t>中山　貴登</t>
  </si>
  <si>
    <t>ﾅｶﾔﾏ ﾀｶﾄ</t>
  </si>
  <si>
    <t>100001451</t>
  </si>
  <si>
    <t>100001452</t>
  </si>
  <si>
    <t>ﾌﾅﾊｼ ｺｳｽｹ</t>
  </si>
  <si>
    <t>100001453</t>
  </si>
  <si>
    <t>100001454</t>
  </si>
  <si>
    <t>100001455</t>
  </si>
  <si>
    <t>100001456</t>
  </si>
  <si>
    <t>100001457</t>
  </si>
  <si>
    <t>服部　大暉</t>
  </si>
  <si>
    <t>ﾊｯﾄﾘ ﾀﾞｲｷ</t>
  </si>
  <si>
    <t>100001458</t>
  </si>
  <si>
    <t>100001459</t>
  </si>
  <si>
    <t>100001460</t>
  </si>
  <si>
    <t>野瀬　優太</t>
  </si>
  <si>
    <t>ﾉｾ ﾕｳﾀ</t>
  </si>
  <si>
    <t>100001461</t>
  </si>
  <si>
    <t>100001462</t>
  </si>
  <si>
    <t>100001463</t>
  </si>
  <si>
    <t>100001464</t>
  </si>
  <si>
    <t>100001465</t>
  </si>
  <si>
    <t>100001466</t>
  </si>
  <si>
    <t>川島　大輝</t>
  </si>
  <si>
    <t>ｶﾜｼﾏ ﾀｲｷ</t>
  </si>
  <si>
    <t>100001467</t>
  </si>
  <si>
    <t>100001468</t>
  </si>
  <si>
    <t>100001469</t>
  </si>
  <si>
    <t>100001470</t>
  </si>
  <si>
    <t>100001471</t>
  </si>
  <si>
    <t>100001472</t>
  </si>
  <si>
    <t>100001473</t>
  </si>
  <si>
    <t>出川　正章</t>
  </si>
  <si>
    <t>ﾃﾞｶﾞﾜ ﾏｻｱｷ</t>
  </si>
  <si>
    <t>100001474</t>
  </si>
  <si>
    <t>100001475</t>
  </si>
  <si>
    <t>100001476</t>
  </si>
  <si>
    <t>100001477</t>
  </si>
  <si>
    <t>100001478</t>
  </si>
  <si>
    <t>100001479</t>
  </si>
  <si>
    <t>水越　朝陽</t>
  </si>
  <si>
    <t>ﾐｽﾞｺｼ ｱｻﾋ</t>
  </si>
  <si>
    <t>100001480</t>
  </si>
  <si>
    <t>平井　悠喜</t>
  </si>
  <si>
    <t>ﾋﾗｲ ﾊﾙｷ</t>
  </si>
  <si>
    <t>100001481</t>
  </si>
  <si>
    <t>藤田　悠真</t>
  </si>
  <si>
    <t>ﾌｼﾞﾀ ﾕｳﾏ</t>
  </si>
  <si>
    <t>100001482</t>
  </si>
  <si>
    <t>100001483</t>
  </si>
  <si>
    <t>100001484</t>
  </si>
  <si>
    <t>100001485</t>
  </si>
  <si>
    <t>100001486</t>
  </si>
  <si>
    <t>100001487</t>
  </si>
  <si>
    <t>100001488</t>
  </si>
  <si>
    <t>山原　光太朗</t>
  </si>
  <si>
    <t>ﾔﾏﾊﾗ ｺｳﾀﾛｳ</t>
  </si>
  <si>
    <t>100001489</t>
  </si>
  <si>
    <t>ｲｿﾍﾞ ﾕｳﾄ</t>
  </si>
  <si>
    <t>100001490</t>
  </si>
  <si>
    <t>阪口　日向</t>
  </si>
  <si>
    <t>ｻｶｸﾞﾁ ﾋﾅﾀ</t>
  </si>
  <si>
    <t>100001491</t>
  </si>
  <si>
    <t>曽我　司</t>
  </si>
  <si>
    <t>ｿｶﾞ ﾂｶｻ</t>
  </si>
  <si>
    <t>100001492</t>
  </si>
  <si>
    <t>田中　翔也</t>
  </si>
  <si>
    <t>ﾀﾅｶ ｼｮｳﾔ</t>
  </si>
  <si>
    <t>100001493</t>
  </si>
  <si>
    <t>100001494</t>
  </si>
  <si>
    <t>北川　翔悟</t>
  </si>
  <si>
    <t>ｷﾀｶﾞﾜ ｼｮｳｺﾞ</t>
  </si>
  <si>
    <t>100001495</t>
  </si>
  <si>
    <t>100001496</t>
  </si>
  <si>
    <t>100001497</t>
  </si>
  <si>
    <t>100001498</t>
  </si>
  <si>
    <t>100001499</t>
  </si>
  <si>
    <t>100001500</t>
  </si>
  <si>
    <t>100001501</t>
  </si>
  <si>
    <t>池田　周樹</t>
  </si>
  <si>
    <t>ｲｹﾀﾞ ｼｭｳｷ</t>
  </si>
  <si>
    <t>100001502</t>
  </si>
  <si>
    <t>中西　壮登</t>
  </si>
  <si>
    <t>ﾅｶﾆｼ ﾏｻﾄ</t>
  </si>
  <si>
    <t>100001503</t>
  </si>
  <si>
    <t>100001504</t>
  </si>
  <si>
    <t>100001505</t>
  </si>
  <si>
    <t>100001506</t>
  </si>
  <si>
    <t>100001507</t>
  </si>
  <si>
    <t>100001508</t>
  </si>
  <si>
    <t>100001509</t>
  </si>
  <si>
    <t>永戸　悠太郎</t>
  </si>
  <si>
    <t>ﾅｶﾞﾄ ﾕｳﾀﾛｳ</t>
  </si>
  <si>
    <t>100001510</t>
  </si>
  <si>
    <t>ｲｼﾏﾂ ﾘﾝﾍﾟｲ</t>
  </si>
  <si>
    <t>100001511</t>
  </si>
  <si>
    <t>澤村　健斗</t>
  </si>
  <si>
    <t>ｻﾜﾑﾗ ｹﾝﾄ</t>
  </si>
  <si>
    <t>100001512</t>
  </si>
  <si>
    <t>竹村　颯真</t>
  </si>
  <si>
    <t>ﾀｹﾑﾗ ｿｳﾏ</t>
  </si>
  <si>
    <t>100001513</t>
  </si>
  <si>
    <t>100001514</t>
  </si>
  <si>
    <t>100001515</t>
  </si>
  <si>
    <t>100001516</t>
  </si>
  <si>
    <t>長屋　暁大</t>
  </si>
  <si>
    <t>ﾅｶﾞﾔ ｱｷﾋﾛ</t>
  </si>
  <si>
    <t>100001517</t>
  </si>
  <si>
    <t>100001518</t>
  </si>
  <si>
    <t>ｽｷﾞﾔﾏ ﾖｼｷ</t>
  </si>
  <si>
    <t>100001519</t>
  </si>
  <si>
    <t>菊池　昌太郎</t>
  </si>
  <si>
    <t>ｷｸﾁ ｼｮｳﾀﾛｳ</t>
  </si>
  <si>
    <t>100001520</t>
  </si>
  <si>
    <t>田畑　論太郎</t>
  </si>
  <si>
    <t>100001521</t>
  </si>
  <si>
    <t>100001522</t>
  </si>
  <si>
    <t>100001523</t>
  </si>
  <si>
    <t>100001524</t>
  </si>
  <si>
    <t>100001525</t>
  </si>
  <si>
    <t>平野　和弥</t>
  </si>
  <si>
    <t>ﾋﾗﾉ ｶｽﾞﾔ</t>
  </si>
  <si>
    <t>100001526</t>
  </si>
  <si>
    <t>100001527</t>
  </si>
  <si>
    <t>千野　雅人</t>
  </si>
  <si>
    <t>ﾁﾉ ﾏｻﾄ</t>
  </si>
  <si>
    <t>100001528</t>
  </si>
  <si>
    <t>100001529</t>
  </si>
  <si>
    <t>100001530</t>
  </si>
  <si>
    <t>100001531</t>
  </si>
  <si>
    <t>100001532</t>
  </si>
  <si>
    <t>100001533</t>
  </si>
  <si>
    <t>100001534</t>
  </si>
  <si>
    <t>100001535</t>
  </si>
  <si>
    <t>井桜　佑斗</t>
  </si>
  <si>
    <t>ｲｻﾞｸﾗ ﾕｳﾄ</t>
  </si>
  <si>
    <t>100001536</t>
  </si>
  <si>
    <t>100001537</t>
  </si>
  <si>
    <t>100001538</t>
  </si>
  <si>
    <t>鈴木　拓斗</t>
  </si>
  <si>
    <t>ｽｽﾞｷ ﾀｸﾄ</t>
  </si>
  <si>
    <t>100001539</t>
  </si>
  <si>
    <t>100001540</t>
  </si>
  <si>
    <t>100001541</t>
  </si>
  <si>
    <t>100001542</t>
  </si>
  <si>
    <t>100001543</t>
  </si>
  <si>
    <t>100001544</t>
  </si>
  <si>
    <t>100001545</t>
  </si>
  <si>
    <t>100001546</t>
  </si>
  <si>
    <t>ｾｷﾉｳ ﾕｳﾀﾞｲ</t>
  </si>
  <si>
    <t>100001547</t>
  </si>
  <si>
    <t>100001548</t>
  </si>
  <si>
    <t>100001549</t>
  </si>
  <si>
    <t>100001550</t>
  </si>
  <si>
    <t>服部　奨世</t>
  </si>
  <si>
    <t>ﾊｯﾄﾘ ｼｮｳｾｲ</t>
  </si>
  <si>
    <t>100001551</t>
  </si>
  <si>
    <t>100001552</t>
  </si>
  <si>
    <t>100001553</t>
  </si>
  <si>
    <t>100001554</t>
  </si>
  <si>
    <t>100001555</t>
  </si>
  <si>
    <t>100001556</t>
  </si>
  <si>
    <t>100001557</t>
  </si>
  <si>
    <t>100001558</t>
  </si>
  <si>
    <t>100001559</t>
  </si>
  <si>
    <t>100001560</t>
  </si>
  <si>
    <t>100001561</t>
  </si>
  <si>
    <t>100001562</t>
  </si>
  <si>
    <t>100001563</t>
  </si>
  <si>
    <t>100001564</t>
  </si>
  <si>
    <t>100001565</t>
  </si>
  <si>
    <t>100001566</t>
  </si>
  <si>
    <t>100001567</t>
  </si>
  <si>
    <t>100001568</t>
  </si>
  <si>
    <t>100001569</t>
  </si>
  <si>
    <t>100001570</t>
  </si>
  <si>
    <t>100001571</t>
  </si>
  <si>
    <t>100001572</t>
  </si>
  <si>
    <t>100001573</t>
  </si>
  <si>
    <t>100001574</t>
  </si>
  <si>
    <t>100001575</t>
  </si>
  <si>
    <t>100001576</t>
  </si>
  <si>
    <t>100001577</t>
  </si>
  <si>
    <t>100001578</t>
  </si>
  <si>
    <t>100001579</t>
  </si>
  <si>
    <t>100001580</t>
  </si>
  <si>
    <t>100001581</t>
  </si>
  <si>
    <t>100001582</t>
  </si>
  <si>
    <t>100001583</t>
  </si>
  <si>
    <t>100001584</t>
  </si>
  <si>
    <t>100001585</t>
  </si>
  <si>
    <t>100001586</t>
  </si>
  <si>
    <t>100001587</t>
  </si>
  <si>
    <t>100001588</t>
  </si>
  <si>
    <t>100001589</t>
  </si>
  <si>
    <t>100001590</t>
  </si>
  <si>
    <t>100001591</t>
  </si>
  <si>
    <t>100001592</t>
  </si>
  <si>
    <t>100001593</t>
  </si>
  <si>
    <t>100001594</t>
  </si>
  <si>
    <t>100001595</t>
  </si>
  <si>
    <t>100001596</t>
  </si>
  <si>
    <t>100001597</t>
  </si>
  <si>
    <t>100001598</t>
  </si>
  <si>
    <t>100001599</t>
  </si>
  <si>
    <t>100001600</t>
  </si>
  <si>
    <t>100001601</t>
  </si>
  <si>
    <t>100001602</t>
  </si>
  <si>
    <t>100001603</t>
  </si>
  <si>
    <t>100001604</t>
  </si>
  <si>
    <t>100001605</t>
  </si>
  <si>
    <t>100001606</t>
  </si>
  <si>
    <t>100001607</t>
  </si>
  <si>
    <t>100001608</t>
  </si>
  <si>
    <t>100001609</t>
  </si>
  <si>
    <t>100001610</t>
  </si>
  <si>
    <t>100001611</t>
  </si>
  <si>
    <t>100001612</t>
  </si>
  <si>
    <t>100001613</t>
  </si>
  <si>
    <t>100001614</t>
  </si>
  <si>
    <t>100001615</t>
  </si>
  <si>
    <t>100001616</t>
  </si>
  <si>
    <t>100001617</t>
  </si>
  <si>
    <t>100001618</t>
  </si>
  <si>
    <t>100001619</t>
  </si>
  <si>
    <t>100001620</t>
  </si>
  <si>
    <t>100001621</t>
  </si>
  <si>
    <t>100001622</t>
  </si>
  <si>
    <t>100001623</t>
  </si>
  <si>
    <t>100001624</t>
  </si>
  <si>
    <t>100001625</t>
  </si>
  <si>
    <t>100001626</t>
  </si>
  <si>
    <t>100001627</t>
  </si>
  <si>
    <t>100001628</t>
  </si>
  <si>
    <t>100001629</t>
  </si>
  <si>
    <t>100001630</t>
  </si>
  <si>
    <t>100001631</t>
  </si>
  <si>
    <t>100001632</t>
  </si>
  <si>
    <t>100001633</t>
  </si>
  <si>
    <t>100001634</t>
  </si>
  <si>
    <t>100001635</t>
  </si>
  <si>
    <t>100001636</t>
  </si>
  <si>
    <t>100001637</t>
  </si>
  <si>
    <t>100001638</t>
  </si>
  <si>
    <t>100001639</t>
  </si>
  <si>
    <t>100001640</t>
  </si>
  <si>
    <t>100001641</t>
  </si>
  <si>
    <t>100001642</t>
  </si>
  <si>
    <t>100001643</t>
  </si>
  <si>
    <t>100001644</t>
  </si>
  <si>
    <t>100001645</t>
  </si>
  <si>
    <t>100001646</t>
  </si>
  <si>
    <t>100001647</t>
  </si>
  <si>
    <t>100001648</t>
  </si>
  <si>
    <t>100001649</t>
  </si>
  <si>
    <t>100001650</t>
  </si>
  <si>
    <t>100001651</t>
  </si>
  <si>
    <t>100001652</t>
  </si>
  <si>
    <t>100001653</t>
  </si>
  <si>
    <t>100001654</t>
  </si>
  <si>
    <t>100001655</t>
  </si>
  <si>
    <t>100001656</t>
  </si>
  <si>
    <t>100001657</t>
  </si>
  <si>
    <t>100001658</t>
  </si>
  <si>
    <t>100001659</t>
  </si>
  <si>
    <t>100001660</t>
  </si>
  <si>
    <t>100001661</t>
  </si>
  <si>
    <t>100001662</t>
  </si>
  <si>
    <t>100001663</t>
  </si>
  <si>
    <t>100001664</t>
  </si>
  <si>
    <t>100001665</t>
  </si>
  <si>
    <t>100001666</t>
  </si>
  <si>
    <t>100001667</t>
  </si>
  <si>
    <t>100001668</t>
  </si>
  <si>
    <t>100001669</t>
  </si>
  <si>
    <t>100001670</t>
  </si>
  <si>
    <t>100001671</t>
  </si>
  <si>
    <t>100001672</t>
  </si>
  <si>
    <t>100001673</t>
  </si>
  <si>
    <t>100001674</t>
  </si>
  <si>
    <t>100001675</t>
  </si>
  <si>
    <t>100001676</t>
  </si>
  <si>
    <t>100001677</t>
  </si>
  <si>
    <t>100001678</t>
  </si>
  <si>
    <t>100001679</t>
  </si>
  <si>
    <t>100001680</t>
  </si>
  <si>
    <t>100001681</t>
  </si>
  <si>
    <t>100001682</t>
  </si>
  <si>
    <t>100001683</t>
  </si>
  <si>
    <t>100001684</t>
  </si>
  <si>
    <t>100001685</t>
  </si>
  <si>
    <t>100001686</t>
  </si>
  <si>
    <t>100001687</t>
  </si>
  <si>
    <t>100001688</t>
  </si>
  <si>
    <t>100001689</t>
  </si>
  <si>
    <t>100001690</t>
  </si>
  <si>
    <t>100001691</t>
  </si>
  <si>
    <t>100001692</t>
  </si>
  <si>
    <t>100001693</t>
  </si>
  <si>
    <t>100001694</t>
  </si>
  <si>
    <t>100001695</t>
  </si>
  <si>
    <t>100001696</t>
  </si>
  <si>
    <t>100001697</t>
  </si>
  <si>
    <t>100001698</t>
  </si>
  <si>
    <t>100001699</t>
  </si>
  <si>
    <t>100001700</t>
  </si>
  <si>
    <t>100001701</t>
  </si>
  <si>
    <t>100001702</t>
  </si>
  <si>
    <t>100001703</t>
  </si>
  <si>
    <t>100001704</t>
  </si>
  <si>
    <t>100001705</t>
  </si>
  <si>
    <t>100001706</t>
  </si>
  <si>
    <t>100001707</t>
  </si>
  <si>
    <t>100001708</t>
  </si>
  <si>
    <t>100001709</t>
  </si>
  <si>
    <t>100001710</t>
  </si>
  <si>
    <t>100001711</t>
  </si>
  <si>
    <t>100001712</t>
  </si>
  <si>
    <t>100001713</t>
  </si>
  <si>
    <t>100001714</t>
  </si>
  <si>
    <t>100001715</t>
  </si>
  <si>
    <t>100001716</t>
  </si>
  <si>
    <t>100001717</t>
  </si>
  <si>
    <t>100001718</t>
  </si>
  <si>
    <t>100001719</t>
  </si>
  <si>
    <t>100001720</t>
  </si>
  <si>
    <t>100001721</t>
  </si>
  <si>
    <t>100001722</t>
  </si>
  <si>
    <t>100001723</t>
  </si>
  <si>
    <t>100001724</t>
  </si>
  <si>
    <t>100001725</t>
  </si>
  <si>
    <t>100001726</t>
  </si>
  <si>
    <t>100001727</t>
  </si>
  <si>
    <t>100001728</t>
  </si>
  <si>
    <t>100001729</t>
  </si>
  <si>
    <t>100001730</t>
  </si>
  <si>
    <t>100001731</t>
  </si>
  <si>
    <t>100001732</t>
  </si>
  <si>
    <t>100001733</t>
  </si>
  <si>
    <t>100001734</t>
  </si>
  <si>
    <t>100001735</t>
  </si>
  <si>
    <t>100001736</t>
  </si>
  <si>
    <t>100001737</t>
  </si>
  <si>
    <t>100001738</t>
  </si>
  <si>
    <t>100001739</t>
  </si>
  <si>
    <t>100001740</t>
  </si>
  <si>
    <t>100001741</t>
  </si>
  <si>
    <t>100001742</t>
  </si>
  <si>
    <t>100001743</t>
  </si>
  <si>
    <t>100001744</t>
  </si>
  <si>
    <t>100001745</t>
  </si>
  <si>
    <t>100001746</t>
  </si>
  <si>
    <t>100001747</t>
  </si>
  <si>
    <t>100001748</t>
  </si>
  <si>
    <t>100001749</t>
  </si>
  <si>
    <t>100001750</t>
  </si>
  <si>
    <t>100001751</t>
  </si>
  <si>
    <t>100001752</t>
  </si>
  <si>
    <t>100001753</t>
  </si>
  <si>
    <t>100001754</t>
  </si>
  <si>
    <t>100001755</t>
  </si>
  <si>
    <t>100001756</t>
  </si>
  <si>
    <t>100001757</t>
  </si>
  <si>
    <t>100001758</t>
  </si>
  <si>
    <t>100001759</t>
  </si>
  <si>
    <t>100001760</t>
  </si>
  <si>
    <t>100001761</t>
  </si>
  <si>
    <t>100001762</t>
  </si>
  <si>
    <t>100001763</t>
  </si>
  <si>
    <t>100001764</t>
  </si>
  <si>
    <t>100001765</t>
  </si>
  <si>
    <t>100001766</t>
  </si>
  <si>
    <t>100001767</t>
  </si>
  <si>
    <t>100001768</t>
  </si>
  <si>
    <t>100001769</t>
  </si>
  <si>
    <t>100001770</t>
  </si>
  <si>
    <t>100001771</t>
  </si>
  <si>
    <t>100001772</t>
  </si>
  <si>
    <t>100001773</t>
  </si>
  <si>
    <t>100001774</t>
  </si>
  <si>
    <t>100001775</t>
  </si>
  <si>
    <t>100001776</t>
  </si>
  <si>
    <t>100001777</t>
  </si>
  <si>
    <t>100001778</t>
  </si>
  <si>
    <t>100001779</t>
  </si>
  <si>
    <t>100001780</t>
  </si>
  <si>
    <t>100001781</t>
  </si>
  <si>
    <t>100001782</t>
  </si>
  <si>
    <t>100001783</t>
  </si>
  <si>
    <t>100001784</t>
  </si>
  <si>
    <t>100001785</t>
  </si>
  <si>
    <t>100001786</t>
  </si>
  <si>
    <t>100001787</t>
  </si>
  <si>
    <t>100001788</t>
  </si>
  <si>
    <t>100001789</t>
  </si>
  <si>
    <t>100001790</t>
  </si>
  <si>
    <t>100001791</t>
  </si>
  <si>
    <t>100001792</t>
  </si>
  <si>
    <t>100001793</t>
  </si>
  <si>
    <t>100001794</t>
  </si>
  <si>
    <t>100001795</t>
  </si>
  <si>
    <t>100001796</t>
  </si>
  <si>
    <t>100001797</t>
  </si>
  <si>
    <t>100001798</t>
  </si>
  <si>
    <t>100001799</t>
  </si>
  <si>
    <t>100001800</t>
  </si>
  <si>
    <t>100001801</t>
  </si>
  <si>
    <t>100001802</t>
  </si>
  <si>
    <t>100001803</t>
  </si>
  <si>
    <t>100001804</t>
  </si>
  <si>
    <t>100001805</t>
  </si>
  <si>
    <t>100001806</t>
  </si>
  <si>
    <t>100001807</t>
  </si>
  <si>
    <t>100001808</t>
  </si>
  <si>
    <t>100001809</t>
  </si>
  <si>
    <t>100001810</t>
  </si>
  <si>
    <t>100001811</t>
  </si>
  <si>
    <t>100001812</t>
  </si>
  <si>
    <t>100001813</t>
  </si>
  <si>
    <t>100001814</t>
  </si>
  <si>
    <t>100001815</t>
  </si>
  <si>
    <t>100001816</t>
  </si>
  <si>
    <t>100001817</t>
  </si>
  <si>
    <t>100001818</t>
  </si>
  <si>
    <t>100001819</t>
  </si>
  <si>
    <t>100001820</t>
  </si>
  <si>
    <t>100001821</t>
  </si>
  <si>
    <t>100001822</t>
  </si>
  <si>
    <t>100001823</t>
  </si>
  <si>
    <t>100001824</t>
  </si>
  <si>
    <t>100001825</t>
  </si>
  <si>
    <t>100001826</t>
  </si>
  <si>
    <t>100001827</t>
  </si>
  <si>
    <t>100001828</t>
  </si>
  <si>
    <t>100001829</t>
  </si>
  <si>
    <t>100001830</t>
  </si>
  <si>
    <t>100001831</t>
  </si>
  <si>
    <t>100001832</t>
  </si>
  <si>
    <t>100001833</t>
  </si>
  <si>
    <t>100001834</t>
  </si>
  <si>
    <t>100001835</t>
  </si>
  <si>
    <t>100001836</t>
  </si>
  <si>
    <t>100001837</t>
  </si>
  <si>
    <t>100001838</t>
  </si>
  <si>
    <t>100001839</t>
  </si>
  <si>
    <t>100001840</t>
  </si>
  <si>
    <t>100001841</t>
  </si>
  <si>
    <t>100001842</t>
  </si>
  <si>
    <t>100001843</t>
  </si>
  <si>
    <t>100001844</t>
  </si>
  <si>
    <t>100001845</t>
  </si>
  <si>
    <t>100001846</t>
  </si>
  <si>
    <t>100001847</t>
  </si>
  <si>
    <t>100001848</t>
  </si>
  <si>
    <t>100001849</t>
  </si>
  <si>
    <t>100001850</t>
  </si>
  <si>
    <t>100001851</t>
  </si>
  <si>
    <t>100001852</t>
  </si>
  <si>
    <t>100001853</t>
  </si>
  <si>
    <t>100001854</t>
  </si>
  <si>
    <t>100001855</t>
  </si>
  <si>
    <t>100001856</t>
  </si>
  <si>
    <t>100001857</t>
  </si>
  <si>
    <t>100001858</t>
  </si>
  <si>
    <t>100001859</t>
  </si>
  <si>
    <t>100001860</t>
  </si>
  <si>
    <t>100001861</t>
  </si>
  <si>
    <t>100001862</t>
  </si>
  <si>
    <t>100001863</t>
  </si>
  <si>
    <t>100001864</t>
  </si>
  <si>
    <t>100001865</t>
  </si>
  <si>
    <t>100001866</t>
  </si>
  <si>
    <t>100001867</t>
  </si>
  <si>
    <t>100001868</t>
  </si>
  <si>
    <t>100001869</t>
  </si>
  <si>
    <t>100001870</t>
  </si>
  <si>
    <t>100001871</t>
  </si>
  <si>
    <t>100001872</t>
  </si>
  <si>
    <t>100001873</t>
  </si>
  <si>
    <t>100001874</t>
  </si>
  <si>
    <t>100001875</t>
  </si>
  <si>
    <t>100001876</t>
  </si>
  <si>
    <t>100001877</t>
  </si>
  <si>
    <t>100001878</t>
  </si>
  <si>
    <t>100001879</t>
  </si>
  <si>
    <t>100001880</t>
  </si>
  <si>
    <t>100001881</t>
  </si>
  <si>
    <t>100001882</t>
  </si>
  <si>
    <t>100001883</t>
  </si>
  <si>
    <t>100001884</t>
  </si>
  <si>
    <t>100001885</t>
  </si>
  <si>
    <t>100001886</t>
  </si>
  <si>
    <t>100001887</t>
  </si>
  <si>
    <t>100001888</t>
  </si>
  <si>
    <t>100001889</t>
  </si>
  <si>
    <t>100001890</t>
  </si>
  <si>
    <t>100001891</t>
  </si>
  <si>
    <t>100001892</t>
  </si>
  <si>
    <t>100001893</t>
  </si>
  <si>
    <t>100001894</t>
  </si>
  <si>
    <t>100001895</t>
  </si>
  <si>
    <t>100001896</t>
  </si>
  <si>
    <t>100001897</t>
  </si>
  <si>
    <t>100001898</t>
  </si>
  <si>
    <t>100001899</t>
  </si>
  <si>
    <t>100001900</t>
  </si>
  <si>
    <t>100001901</t>
  </si>
  <si>
    <t>100001902</t>
  </si>
  <si>
    <t>100001903</t>
  </si>
  <si>
    <t>100001904</t>
  </si>
  <si>
    <t>100001905</t>
  </si>
  <si>
    <t>100001906</t>
  </si>
  <si>
    <t>100001907</t>
  </si>
  <si>
    <t>100001908</t>
  </si>
  <si>
    <t>100001909</t>
  </si>
  <si>
    <t>100001910</t>
  </si>
  <si>
    <t>100001911</t>
  </si>
  <si>
    <t>100001912</t>
  </si>
  <si>
    <t>100001913</t>
  </si>
  <si>
    <t>100001914</t>
  </si>
  <si>
    <t>100001915</t>
  </si>
  <si>
    <t>100001916</t>
  </si>
  <si>
    <t>100001917</t>
  </si>
  <si>
    <t>100001918</t>
  </si>
  <si>
    <t>100001919</t>
  </si>
  <si>
    <t>100001920</t>
  </si>
  <si>
    <t>100001921</t>
  </si>
  <si>
    <t>100001922</t>
  </si>
  <si>
    <t>100001923</t>
  </si>
  <si>
    <t>100001924</t>
  </si>
  <si>
    <t>100001925</t>
  </si>
  <si>
    <t>100001926</t>
  </si>
  <si>
    <t>100001927</t>
  </si>
  <si>
    <t>100001928</t>
  </si>
  <si>
    <t>100001929</t>
  </si>
  <si>
    <t>100001930</t>
  </si>
  <si>
    <t>100001931</t>
  </si>
  <si>
    <t>100001932</t>
  </si>
  <si>
    <t>100001933</t>
  </si>
  <si>
    <t>100001934</t>
  </si>
  <si>
    <t>100001935</t>
  </si>
  <si>
    <t>100001936</t>
  </si>
  <si>
    <t>100001937</t>
  </si>
  <si>
    <t>100001938</t>
  </si>
  <si>
    <t>100001939</t>
  </si>
  <si>
    <t>100001940</t>
  </si>
  <si>
    <t>100001941</t>
  </si>
  <si>
    <t>100001942</t>
  </si>
  <si>
    <t>100001943</t>
  </si>
  <si>
    <t>100001944</t>
  </si>
  <si>
    <t>100001945</t>
  </si>
  <si>
    <t>100001946</t>
  </si>
  <si>
    <t>100001947</t>
  </si>
  <si>
    <t>100001948</t>
  </si>
  <si>
    <t>100001949</t>
  </si>
  <si>
    <t>100001950</t>
  </si>
  <si>
    <t>100001951</t>
  </si>
  <si>
    <t>100001952</t>
  </si>
  <si>
    <t>100001953</t>
  </si>
  <si>
    <t>100001954</t>
  </si>
  <si>
    <t>100001955</t>
  </si>
  <si>
    <t>100001956</t>
  </si>
  <si>
    <t>100001957</t>
  </si>
  <si>
    <t>100001958</t>
  </si>
  <si>
    <t>100001959</t>
  </si>
  <si>
    <t>100001960</t>
  </si>
  <si>
    <t>100001961</t>
  </si>
  <si>
    <t>100001962</t>
  </si>
  <si>
    <t>100001963</t>
  </si>
  <si>
    <t>100001964</t>
  </si>
  <si>
    <t>100001965</t>
  </si>
  <si>
    <t>100001966</t>
  </si>
  <si>
    <t>100001967</t>
  </si>
  <si>
    <t>100001968</t>
  </si>
  <si>
    <t>100001969</t>
  </si>
  <si>
    <t>100001970</t>
  </si>
  <si>
    <t>100001971</t>
  </si>
  <si>
    <t>100001972</t>
  </si>
  <si>
    <t>100001973</t>
  </si>
  <si>
    <t>100001974</t>
  </si>
  <si>
    <t>100001975</t>
  </si>
  <si>
    <t>100001976</t>
  </si>
  <si>
    <t>100001977</t>
  </si>
  <si>
    <t>100001978</t>
  </si>
  <si>
    <t>100001979</t>
  </si>
  <si>
    <t>100001980</t>
  </si>
  <si>
    <t>100001981</t>
  </si>
  <si>
    <t>100001982</t>
  </si>
  <si>
    <t>100001983</t>
  </si>
  <si>
    <t>100001984</t>
  </si>
  <si>
    <t>100001985</t>
  </si>
  <si>
    <t>100001986</t>
  </si>
  <si>
    <t>100001987</t>
  </si>
  <si>
    <t>100001988</t>
  </si>
  <si>
    <t>100001989</t>
  </si>
  <si>
    <t>100001990</t>
  </si>
  <si>
    <t>100001991</t>
  </si>
  <si>
    <t>100001992</t>
  </si>
  <si>
    <t>100001993</t>
  </si>
  <si>
    <t>100001994</t>
  </si>
  <si>
    <t>100001995</t>
  </si>
  <si>
    <t>100001996</t>
  </si>
  <si>
    <t>100001997</t>
  </si>
  <si>
    <t>100001998</t>
  </si>
  <si>
    <t>100m</t>
    <phoneticPr fontId="2"/>
  </si>
  <si>
    <t>00200</t>
    <phoneticPr fontId="2"/>
  </si>
  <si>
    <t>吉田　有美香</t>
  </si>
  <si>
    <t>ﾖｼﾀﾞ ﾕﾐｶ</t>
  </si>
  <si>
    <t>200m</t>
    <phoneticPr fontId="2"/>
  </si>
  <si>
    <t>00300</t>
    <phoneticPr fontId="2"/>
  </si>
  <si>
    <t>OP100m</t>
    <phoneticPr fontId="1"/>
  </si>
  <si>
    <t>002001</t>
    <phoneticPr fontId="1"/>
  </si>
  <si>
    <t>400m</t>
    <phoneticPr fontId="2"/>
  </si>
  <si>
    <t>00500</t>
    <phoneticPr fontId="2"/>
  </si>
  <si>
    <t>800m</t>
    <phoneticPr fontId="2"/>
  </si>
  <si>
    <t>00600</t>
    <phoneticPr fontId="2"/>
  </si>
  <si>
    <t>OP200m</t>
    <phoneticPr fontId="1"/>
  </si>
  <si>
    <t>003001</t>
    <phoneticPr fontId="1"/>
  </si>
  <si>
    <t>1500m</t>
    <phoneticPr fontId="2"/>
  </si>
  <si>
    <t>00800</t>
    <phoneticPr fontId="2"/>
  </si>
  <si>
    <t>5000m</t>
    <phoneticPr fontId="2"/>
  </si>
  <si>
    <t>01100</t>
    <phoneticPr fontId="2"/>
  </si>
  <si>
    <t>OP400m</t>
    <phoneticPr fontId="1"/>
  </si>
  <si>
    <t>005001</t>
    <phoneticPr fontId="1"/>
  </si>
  <si>
    <t>10000m</t>
    <phoneticPr fontId="2"/>
  </si>
  <si>
    <t>01200</t>
    <phoneticPr fontId="2"/>
  </si>
  <si>
    <t>100mH</t>
    <phoneticPr fontId="2"/>
  </si>
  <si>
    <t>04400</t>
    <phoneticPr fontId="2"/>
  </si>
  <si>
    <t>OP800m</t>
    <phoneticPr fontId="1"/>
  </si>
  <si>
    <t>006001</t>
    <phoneticPr fontId="1"/>
  </si>
  <si>
    <t>400mH</t>
    <phoneticPr fontId="2"/>
  </si>
  <si>
    <t>03600</t>
    <phoneticPr fontId="2"/>
  </si>
  <si>
    <t>3000mSC</t>
    <phoneticPr fontId="2"/>
  </si>
  <si>
    <t>05400</t>
    <phoneticPr fontId="2"/>
  </si>
  <si>
    <t>OP1500m</t>
    <phoneticPr fontId="1"/>
  </si>
  <si>
    <t>008001</t>
    <phoneticPr fontId="1"/>
  </si>
  <si>
    <t>10000mW</t>
    <phoneticPr fontId="2"/>
  </si>
  <si>
    <t>06200</t>
    <phoneticPr fontId="2"/>
  </si>
  <si>
    <t>中川　晴子</t>
  </si>
  <si>
    <t>ﾅｶｶﾞﾜ ﾊﾙｺ</t>
  </si>
  <si>
    <t>07100</t>
    <phoneticPr fontId="2"/>
  </si>
  <si>
    <t>OP5000m</t>
    <phoneticPr fontId="1"/>
  </si>
  <si>
    <t>011001</t>
    <phoneticPr fontId="1"/>
  </si>
  <si>
    <t>07200</t>
    <phoneticPr fontId="2"/>
  </si>
  <si>
    <t>長谷川　詩歩</t>
  </si>
  <si>
    <t>ﾊｾｶﾞﾜ ｼﾎ</t>
  </si>
  <si>
    <t>07300</t>
    <phoneticPr fontId="2"/>
  </si>
  <si>
    <t>OP10000m</t>
    <phoneticPr fontId="1"/>
  </si>
  <si>
    <t>012001</t>
    <phoneticPr fontId="1"/>
  </si>
  <si>
    <t>07400</t>
    <phoneticPr fontId="2"/>
  </si>
  <si>
    <t>08400</t>
    <phoneticPr fontId="2"/>
  </si>
  <si>
    <t>OP100mH</t>
    <phoneticPr fontId="1"/>
  </si>
  <si>
    <t>044001</t>
    <phoneticPr fontId="1"/>
  </si>
  <si>
    <t>08800</t>
    <phoneticPr fontId="2"/>
  </si>
  <si>
    <t>09400</t>
    <phoneticPr fontId="2"/>
  </si>
  <si>
    <t>OP400mH</t>
    <phoneticPr fontId="1"/>
  </si>
  <si>
    <t>036001</t>
    <phoneticPr fontId="1"/>
  </si>
  <si>
    <t>09300</t>
    <phoneticPr fontId="2"/>
  </si>
  <si>
    <t>七種競技</t>
    <rPh sb="0" eb="2">
      <t>ナナシュ</t>
    </rPh>
    <rPh sb="2" eb="4">
      <t>キョウギ</t>
    </rPh>
    <phoneticPr fontId="2"/>
  </si>
  <si>
    <t>20200</t>
    <phoneticPr fontId="2"/>
  </si>
  <si>
    <t>OP3000mSC</t>
    <phoneticPr fontId="1"/>
  </si>
  <si>
    <t>054001</t>
    <phoneticPr fontId="1"/>
  </si>
  <si>
    <t>5000mW</t>
    <phoneticPr fontId="2"/>
  </si>
  <si>
    <t>06100</t>
    <phoneticPr fontId="2"/>
  </si>
  <si>
    <t>掛川　栞</t>
  </si>
  <si>
    <t>ｶｹｶﾞﾜ ｼｵﾘ</t>
  </si>
  <si>
    <t>OP5000mW</t>
    <phoneticPr fontId="1"/>
  </si>
  <si>
    <t>061001</t>
    <phoneticPr fontId="1"/>
  </si>
  <si>
    <t>OP走高跳</t>
    <rPh sb="2" eb="3">
      <t>ハシ</t>
    </rPh>
    <rPh sb="3" eb="4">
      <t>タカ</t>
    </rPh>
    <rPh sb="4" eb="5">
      <t>ト</t>
    </rPh>
    <phoneticPr fontId="1"/>
  </si>
  <si>
    <t>071001</t>
    <phoneticPr fontId="1"/>
  </si>
  <si>
    <t>OP棒高跳</t>
    <rPh sb="2" eb="5">
      <t>ボウタカト</t>
    </rPh>
    <phoneticPr fontId="1"/>
  </si>
  <si>
    <t>072001</t>
    <phoneticPr fontId="1"/>
  </si>
  <si>
    <t>OP走幅跳</t>
    <rPh sb="2" eb="3">
      <t>ハシ</t>
    </rPh>
    <rPh sb="3" eb="5">
      <t>ハバト</t>
    </rPh>
    <phoneticPr fontId="1"/>
  </si>
  <si>
    <t>073001</t>
    <phoneticPr fontId="1"/>
  </si>
  <si>
    <t>OP三段跳</t>
    <rPh sb="2" eb="5">
      <t>サンダント</t>
    </rPh>
    <phoneticPr fontId="1"/>
  </si>
  <si>
    <t>074001</t>
    <phoneticPr fontId="1"/>
  </si>
  <si>
    <t>OP砲丸投</t>
    <rPh sb="2" eb="4">
      <t>ホウガン</t>
    </rPh>
    <rPh sb="4" eb="5">
      <t>ナ</t>
    </rPh>
    <phoneticPr fontId="1"/>
  </si>
  <si>
    <t>084001</t>
    <phoneticPr fontId="1"/>
  </si>
  <si>
    <t>OP円盤投</t>
    <rPh sb="2" eb="4">
      <t>エンバン</t>
    </rPh>
    <rPh sb="4" eb="5">
      <t>ナ</t>
    </rPh>
    <phoneticPr fontId="1"/>
  </si>
  <si>
    <t>088001</t>
    <phoneticPr fontId="1"/>
  </si>
  <si>
    <t>OPハンマー投</t>
    <rPh sb="6" eb="7">
      <t>ナ</t>
    </rPh>
    <phoneticPr fontId="1"/>
  </si>
  <si>
    <t>094001</t>
    <phoneticPr fontId="1"/>
  </si>
  <si>
    <t>OPやり投</t>
    <rPh sb="4" eb="5">
      <t>ナ</t>
    </rPh>
    <phoneticPr fontId="1"/>
  </si>
  <si>
    <t>093001</t>
    <phoneticPr fontId="1"/>
  </si>
  <si>
    <t>OP七種競技</t>
    <rPh sb="2" eb="4">
      <t>ナナシュ</t>
    </rPh>
    <rPh sb="4" eb="6">
      <t>キョウギ</t>
    </rPh>
    <phoneticPr fontId="1"/>
  </si>
  <si>
    <t>202001</t>
    <phoneticPr fontId="1"/>
  </si>
  <si>
    <t>春イン用</t>
    <rPh sb="0" eb="1">
      <t>ハル</t>
    </rPh>
    <rPh sb="3" eb="4">
      <t>ヨウ</t>
    </rPh>
    <phoneticPr fontId="1"/>
  </si>
  <si>
    <t>園原　晶</t>
  </si>
  <si>
    <t>ｿﾉﾊﾗ ｱｷﾗ</t>
  </si>
  <si>
    <t>ﾀｶﾉ ｱｲｶ</t>
  </si>
  <si>
    <t>木村　夏佳</t>
  </si>
  <si>
    <t>ｷﾑﾗ ﾅﾂｶ</t>
  </si>
  <si>
    <t>ｱｻﾉ ｻｷ</t>
  </si>
  <si>
    <t>加世田　梨花</t>
  </si>
  <si>
    <t>ｶｾﾀﾞ ﾘｶ</t>
  </si>
  <si>
    <t>加藤　綾華</t>
  </si>
  <si>
    <t>ｶﾄｳ ｱﾔｶ</t>
  </si>
  <si>
    <t>小森　星七</t>
  </si>
  <si>
    <t>ｺﾓﾘ ｾﾅ</t>
  </si>
  <si>
    <t>中島　百合菜</t>
  </si>
  <si>
    <t>ﾅｶｼﾞﾏ ﾕﾘﾅ</t>
  </si>
  <si>
    <t>安達　萌乃</t>
  </si>
  <si>
    <t>ｱﾀﾞﾁ ﾓｴﾉ</t>
  </si>
  <si>
    <t>川野　伶奈</t>
  </si>
  <si>
    <t>ｶﾜﾉ ﾚｲﾅ</t>
  </si>
  <si>
    <t>玉田　唯</t>
  </si>
  <si>
    <t>ﾀﾏﾀﾞ ﾕｲ</t>
  </si>
  <si>
    <t>冨田　瑞海</t>
  </si>
  <si>
    <t>ﾄﾐﾀ ﾀﾏﾐ</t>
  </si>
  <si>
    <t>中村　向日葵</t>
  </si>
  <si>
    <t>ﾅｶﾑﾗ ﾋﾏﾜﾘ</t>
  </si>
  <si>
    <t>平子　侑</t>
  </si>
  <si>
    <t>ﾋﾗｺ ﾕｳ</t>
  </si>
  <si>
    <t>扇谷　結愛</t>
  </si>
  <si>
    <t>栢　愛莉</t>
  </si>
  <si>
    <t>ｶﾔ ｱｲﾘ</t>
  </si>
  <si>
    <t>出口　瑞歩</t>
  </si>
  <si>
    <t>ﾃﾞｸﾞﾁ ﾐｽﾞﾎ</t>
  </si>
  <si>
    <t>服部　愛美</t>
  </si>
  <si>
    <t>ﾊｯﾄﾘ ﾏﾅﾐ</t>
  </si>
  <si>
    <t>臼田　菜々美</t>
  </si>
  <si>
    <t>ｳｽﾀﾞ ﾅﾅﾐ</t>
  </si>
  <si>
    <t>榊原　梨子</t>
  </si>
  <si>
    <t>ｻｶｷﾊﾞﾗ ﾘｺ</t>
  </si>
  <si>
    <t>馬込　千帆</t>
  </si>
  <si>
    <t>ﾏｺﾞﾒ ﾁﾎ</t>
  </si>
  <si>
    <t>矢崎　晴子</t>
  </si>
  <si>
    <t>ﾔｻﾞｷ ﾊﾙｺ</t>
  </si>
  <si>
    <t>ﾊﾔｼ ﾉﾉｶ</t>
  </si>
  <si>
    <t>明星　光</t>
  </si>
  <si>
    <t>ｱｹﾎﾞｼ ﾋｶﾙ</t>
  </si>
  <si>
    <t>後藤　梨奈</t>
  </si>
  <si>
    <t>ｺﾞﾄｳ ﾘﾅ</t>
  </si>
  <si>
    <t>南部　珠璃</t>
  </si>
  <si>
    <t>ﾅﾝﾌﾞ ｼﾞｭﾘ</t>
  </si>
  <si>
    <t>増田　奈緒</t>
  </si>
  <si>
    <t>ﾏｽﾀﾞ ﾅｵ</t>
  </si>
  <si>
    <t>矢来　舞香</t>
  </si>
  <si>
    <t>ﾔｷﾞ ﾏｲｶ</t>
  </si>
  <si>
    <t>清水　はる</t>
  </si>
  <si>
    <t>ｼﾐｽﾞ ﾊﾙ</t>
  </si>
  <si>
    <t>豊永　香音</t>
  </si>
  <si>
    <t>ﾄﾖﾅｶﾞ ｶﾉﾝ</t>
  </si>
  <si>
    <t>髙田　彩佳</t>
  </si>
  <si>
    <t>ﾀｶﾀ ｱﾔｶ</t>
  </si>
  <si>
    <t>糟谷　友里</t>
  </si>
  <si>
    <t>ｶｽﾔ ﾕﾘ</t>
  </si>
  <si>
    <t>吉村　奈々</t>
  </si>
  <si>
    <t>ﾖｼﾑﾗ ﾅﾅ</t>
  </si>
  <si>
    <t>千野　美幸</t>
  </si>
  <si>
    <t>ﾁﾉ ﾐﾕｷ</t>
  </si>
  <si>
    <t>木下　真由香</t>
  </si>
  <si>
    <t>ｷﾉｼﾀ ﾏﾕｶ</t>
  </si>
  <si>
    <t>堀田　葉月</t>
  </si>
  <si>
    <t>ﾎﾘﾀ ﾊﾂｷ</t>
  </si>
  <si>
    <t>長屋　美月</t>
  </si>
  <si>
    <t>ﾅｶﾞﾔ ﾐﾂｷ</t>
  </si>
  <si>
    <t>大谷　菜々子</t>
  </si>
  <si>
    <t>ｵｵﾀﾆ ﾅﾅｺ</t>
  </si>
  <si>
    <t>水島　恵</t>
  </si>
  <si>
    <t>ﾐｽﾞｼﾏ ﾒｸﾞﾐ</t>
  </si>
  <si>
    <t>鈴木　水悠</t>
  </si>
  <si>
    <t>ｽｽﾞｷ ﾐﾕｳ</t>
  </si>
  <si>
    <t>清水　雪花</t>
  </si>
  <si>
    <t>ｼﾐｽﾞ ﾕｷｶ</t>
  </si>
  <si>
    <t>浦田　晏那</t>
  </si>
  <si>
    <t>ｳﾗﾀ ｱﾝﾅ</t>
  </si>
  <si>
    <t>藤本　咲良</t>
  </si>
  <si>
    <t>ﾌｼﾞﾓﾄ ｻﾗ</t>
  </si>
  <si>
    <t>原　侑子</t>
  </si>
  <si>
    <t>ﾊﾗ ﾕｳｺ</t>
  </si>
  <si>
    <t>安田　侑紗</t>
  </si>
  <si>
    <t>ﾔｽﾀﾞ ｱﾘｻ</t>
  </si>
  <si>
    <t>神谷　亜依</t>
  </si>
  <si>
    <t>ｶﾐﾔ ｱｲ</t>
  </si>
  <si>
    <t>松尾　有紗</t>
  </si>
  <si>
    <t>ﾏﾂｵ ｱﾘｻ</t>
  </si>
  <si>
    <t>中内　彩虹</t>
  </si>
  <si>
    <t>ﾅｶｳﾁ ｱﾔｺ</t>
  </si>
  <si>
    <t>宮下　優</t>
  </si>
  <si>
    <t>ﾐﾔｼﾀ ﾕｳｶ</t>
  </si>
  <si>
    <t>徳永　菜津美</t>
  </si>
  <si>
    <t>ﾄｸﾅｶﾞ ﾅﾂﾐ</t>
  </si>
  <si>
    <t>藤井　彩夏</t>
  </si>
  <si>
    <t>ﾌｼﾞｲ ｻｲｶ</t>
  </si>
  <si>
    <t>杉山　莉聖</t>
  </si>
  <si>
    <t>ｽｷﾞﾔﾏ ﾘｾ</t>
  </si>
  <si>
    <t>淺野　紗綺</t>
  </si>
  <si>
    <t>ﾅｶｻﾞｷ ﾋﾄｴ</t>
  </si>
  <si>
    <t>須田　遥日</t>
  </si>
  <si>
    <t>ｽﾀﾞ ﾊﾙｶ</t>
  </si>
  <si>
    <t>ﾀｶﾏ ｼｵﾐ</t>
  </si>
  <si>
    <t>天羽　桜子</t>
  </si>
  <si>
    <t>ｱﾓｳ ｻｸﾗｺ</t>
  </si>
  <si>
    <t>古藤　寧々</t>
  </si>
  <si>
    <t>ｺﾄｳ ﾈﾈ</t>
  </si>
  <si>
    <t>北村　愛</t>
  </si>
  <si>
    <t>ｷﾀﾑﾗ ｱｲ</t>
  </si>
  <si>
    <t>ｻｲﾄｳ ｱﾔｶ</t>
  </si>
  <si>
    <t>田村　芽生</t>
  </si>
  <si>
    <t>ﾀﾑﾗ ﾒｲ</t>
  </si>
  <si>
    <t>安藤　優美子</t>
  </si>
  <si>
    <t>ｱﾝﾄﾞｳ ﾕﾐｺ</t>
  </si>
  <si>
    <t>蜷川　真由</t>
  </si>
  <si>
    <t>ﾆﾅｶﾞﾜ ﾏﾕ</t>
  </si>
  <si>
    <t>山本　樹音</t>
  </si>
  <si>
    <t>ﾔﾏﾓﾄ ｼﾞｭﾈ</t>
  </si>
  <si>
    <t>井内　月野</t>
  </si>
  <si>
    <t>桜井　菜緒</t>
  </si>
  <si>
    <t>ｻｸﾗｲ ﾅｵ</t>
  </si>
  <si>
    <t>田嶋　詩</t>
  </si>
  <si>
    <t>ﾀｼﾞﾏ ｳﾀ</t>
  </si>
  <si>
    <t>西村　歩</t>
  </si>
  <si>
    <t>ﾆｼﾑﾗ ｱﾕﾐ</t>
  </si>
  <si>
    <t>桐山　菜奈子</t>
  </si>
  <si>
    <t>ｷﾘﾔﾏ ﾅﾅｺ</t>
  </si>
  <si>
    <t>山口　葉菜</t>
  </si>
  <si>
    <t>ﾔﾏｸﾞﾁ ﾊﾅ</t>
  </si>
  <si>
    <t>渡部　琴子</t>
  </si>
  <si>
    <t>ﾜﾀﾅﾍﾞ ｺﾄｺ</t>
  </si>
  <si>
    <t>小島　一乃</t>
  </si>
  <si>
    <t>ｺｼﾞﾏ ｶｽﾞﾉ</t>
  </si>
  <si>
    <t>萩原　那緒</t>
  </si>
  <si>
    <t>ﾊｷﾞﾜﾗ ﾅｵ</t>
  </si>
  <si>
    <t>久米　陽奏子</t>
  </si>
  <si>
    <t>ｸﾒ ﾋﾅｺ</t>
  </si>
  <si>
    <t>飯塚　寿音</t>
  </si>
  <si>
    <t>ｲｲﾂﾞｶ ﾋｻﾈ</t>
  </si>
  <si>
    <t>山田　桃子</t>
  </si>
  <si>
    <t>ﾔﾏﾀﾞ ﾓﾓｺ</t>
  </si>
  <si>
    <t>林　夏月</t>
  </si>
  <si>
    <t>ｺｲｽﾞﾐ ｶｵﾘ</t>
  </si>
  <si>
    <t>ｼﾐｽﾞ ﾅﾅﾐ</t>
  </si>
  <si>
    <t>伊藤　夢乃</t>
  </si>
  <si>
    <t>ｲﾄｳ ﾕﾒﾉ</t>
  </si>
  <si>
    <t>川邉　のぞみ</t>
  </si>
  <si>
    <t>ｶﾜﾍﾞ ﾉｿﾞﾐ</t>
  </si>
  <si>
    <t>山本　彩加</t>
  </si>
  <si>
    <t>ﾔﾏﾓﾄ ｱﾔｶ</t>
  </si>
  <si>
    <t>ｶﾜｲ ﾘｺ</t>
  </si>
  <si>
    <t>青木　恵理</t>
  </si>
  <si>
    <t>ｱｵｷ ｴﾘ</t>
  </si>
  <si>
    <t>河合　裕野</t>
  </si>
  <si>
    <t>ｶﾜｲ ﾋﾛﾉ</t>
  </si>
  <si>
    <t>ｺﾝﾄﾞｳ ﾕﾘ</t>
  </si>
  <si>
    <t>斉藤　栞</t>
  </si>
  <si>
    <t>ｻｲﾄｳ ｼｵﾘ</t>
  </si>
  <si>
    <t>佐伯　穂乃香</t>
  </si>
  <si>
    <t>ｻｴｷ ﾎﾉｶ</t>
  </si>
  <si>
    <t>木俣　穂香</t>
  </si>
  <si>
    <t>ｷﾏﾀ ﾎﾉｶ</t>
  </si>
  <si>
    <t>坂本　唯</t>
  </si>
  <si>
    <t>ｻｶﾓﾄ ﾕｲ</t>
  </si>
  <si>
    <t>芝田　凪紗</t>
  </si>
  <si>
    <t>ｼﾊﾞﾀ ﾅｷﾞｻ</t>
  </si>
  <si>
    <t>三浦　紗瑛</t>
  </si>
  <si>
    <t>ﾐｳﾗ ｻｴ</t>
  </si>
  <si>
    <t>名古屋女子大学</t>
  </si>
  <si>
    <t>松浦　咲笑</t>
  </si>
  <si>
    <t>ﾏﾂｳﾗ ｻｴ</t>
  </si>
  <si>
    <t>ｱｲﾁｲｶﾀﾞｲｶﾞｸ</t>
  </si>
  <si>
    <t>ｱｲﾁｶﾞｸｲﾝﾀﾞｲｶﾞｸ</t>
  </si>
  <si>
    <t>ｱｲﾁｷｮｳｲｸﾀﾞｲｶﾞｸ</t>
  </si>
  <si>
    <t>ｱｲﾁｹﾝﾘﾂﾀﾞｲｶﾞｸ</t>
  </si>
  <si>
    <t>ｱｲﾁｺｳｷﾞｮｳﾀﾞｲｶﾞｸ</t>
  </si>
  <si>
    <t>ｱｲﾁｼｭｸﾄｸﾀﾞｲｶﾞｸ</t>
  </si>
  <si>
    <t>ｱｲﾁﾀﾞｲｶﾞｸ</t>
  </si>
  <si>
    <t>ｱｲﾁﾄｳﾎｳﾀﾞｲｶﾞｸ</t>
  </si>
  <si>
    <t>ｷﾞﾌｺｳｷﾞｮｳｺｳﾄｳｾﾝﾓﾝｶﾞｯｺｳ</t>
  </si>
  <si>
    <t>ｷﾞﾌｼｮｳﾄｸｶﾞｸｴﾝﾀﾞｲｶﾞｸ</t>
  </si>
  <si>
    <t>ｷﾞﾌﾀﾞｲｶﾞｸ</t>
  </si>
  <si>
    <t>ｷﾞﾌﾔｯｶﾀﾞｲｶﾞｸ</t>
  </si>
  <si>
    <t>ｷﾝｷﾀﾞｲｶﾞｸｺｳｷﾞｮｳｺｳﾄｳｾﾝﾓﾝｶﾞｯｺｳ</t>
  </si>
  <si>
    <t>ｷﾝｼﾞｮｳｶﾞｸｲﾝﾀﾞｲｶﾞｸ</t>
  </si>
  <si>
    <t>ｼｶﾞｯｶﾝﾀﾞｲｶﾞｸ</t>
  </si>
  <si>
    <t>ｼｽﾞｵｶｹﾝﾘﾂﾀﾞｲｶﾞｸ</t>
  </si>
  <si>
    <t>ｼｽﾞｵｶｻﾝｷﾞｮｳﾀﾞｲｶﾞｸ</t>
  </si>
  <si>
    <t>ｼｽﾞｵｶﾀﾞｲｶﾞｸ</t>
  </si>
  <si>
    <t>ｽｷﾞﾔﾏｼﾞｮｶﾞｸｴﾝﾀﾞｲｶﾞｸ</t>
  </si>
  <si>
    <t>ｽｽﾞｶｺｳｷﾞｮｳｺｳﾄｳｾﾝﾓﾝｶﾞｯｺｳ</t>
  </si>
  <si>
    <t>ﾀﾞｲﾄﾞｳﾀﾞｲｶﾞｸ</t>
  </si>
  <si>
    <t>ﾁｭｳｷｮｳｶﾞｸｲﾝﾀﾞｲｶﾞｸ</t>
  </si>
  <si>
    <t>ﾁｭｳｷｮｳﾀﾞｲｶﾞｸ</t>
  </si>
  <si>
    <t>ﾁｭｳﾌﾞｶﾞｸｲﾝﾀﾞｲｶﾞｸ</t>
  </si>
  <si>
    <t>ﾁｭｳﾌﾞﾀﾞｲｶﾞｸ</t>
  </si>
  <si>
    <t>ﾄｳｶｲｶﾞｸｴﾝﾀﾞｲｶﾞｸ</t>
  </si>
  <si>
    <t>ﾄｳｶｲﾀﾞｲｶﾞｸﾄｳｶｲ</t>
  </si>
  <si>
    <t>ﾄｺﾊﾀﾞｲｶﾞｸ</t>
  </si>
  <si>
    <t>ﾄﾊﾞｼｮｳｾﾝｺｳﾄｳｾﾝﾓﾝｶﾞｯｺｳ</t>
  </si>
  <si>
    <t>ﾄﾖﾀｺｳｷﾞｮｳｺｳﾄｳｾﾝﾓﾝｶﾞｯｺｳ</t>
  </si>
  <si>
    <t>ﾄﾖﾊｼｷﾞｼﾞｭﾂｶｶﾞｸﾀﾞｲｶﾞｸ</t>
  </si>
  <si>
    <t>ﾅｺﾞﾔｶﾞｸｲﾝﾀﾞｲｶﾞｸ</t>
  </si>
  <si>
    <t>ﾅｺﾞﾔｺｳｷﾞｮｳﾀﾞｲｶﾞｸ</t>
  </si>
  <si>
    <t>ﾅｺﾞﾔｼﾘﾂﾀﾞｲｶﾞｸ</t>
  </si>
  <si>
    <t>ﾅｺﾞﾔﾀﾞｲｶﾞｸ</t>
  </si>
  <si>
    <t>ﾅﾝｻﾞﾝﾀﾞｲｶﾞｸ</t>
  </si>
  <si>
    <t>ﾆﾎﾝﾌｸｼﾀﾞｲｶﾞｸ</t>
  </si>
  <si>
    <t>ﾇﾏﾂﾞｺｳｷﾞｮｳｺｳﾄｳｾﾝﾓﾝｶﾞｯｺｳ</t>
  </si>
  <si>
    <t>ﾊﾏﾏﾂｲｶﾀﾞｲｶﾞｸ</t>
  </si>
  <si>
    <t>ﾐｴﾀﾞｲｶﾞｸ</t>
  </si>
  <si>
    <t>ﾐｴﾀﾝｷﾀﾞｲｶﾞｸ</t>
  </si>
  <si>
    <t>岐阜聖徳大</t>
  </si>
  <si>
    <t>鳥羽商船高等専門学校</t>
  </si>
  <si>
    <t>三重短期大学</t>
  </si>
  <si>
    <t>牧野　圭佑</t>
  </si>
  <si>
    <t>ﾏｷﾉ ｹｲｽｹ</t>
  </si>
  <si>
    <t>西山　皓基</t>
  </si>
  <si>
    <t>落合　惇寛</t>
  </si>
  <si>
    <t>ｵﾁｱｲ ｱﾂﾉﾘ</t>
  </si>
  <si>
    <t>ﾏｷﾀﾞ ﾕｳﾀﾛｳ</t>
  </si>
  <si>
    <t>石田　駆</t>
  </si>
  <si>
    <t>ｲｼﾀﾞ ｶｹﾙ</t>
  </si>
  <si>
    <t>堀田　翔紀</t>
  </si>
  <si>
    <t>ﾎｯﾀ ｼｮｳｷ</t>
  </si>
  <si>
    <t>成瀬　雅哉</t>
  </si>
  <si>
    <t>佐藤　俊介</t>
  </si>
  <si>
    <t>ｻﾄｳ ｼｭﾝｽｹ</t>
  </si>
  <si>
    <t>菅谷　弥史</t>
  </si>
  <si>
    <t>ｽｶﾞﾔ ﾋﾛｼ</t>
  </si>
  <si>
    <t>津田　大輝</t>
  </si>
  <si>
    <t>ﾂﾀﾞ ﾀﾞｲｷ</t>
  </si>
  <si>
    <t>増田　神斗</t>
  </si>
  <si>
    <t>ﾏｽﾀﾞ ｼﾞﾝﾄ</t>
  </si>
  <si>
    <t>村松　祐志</t>
  </si>
  <si>
    <t>ﾑﾗﾏﾂ ﾕｳｼ</t>
  </si>
  <si>
    <t>ﾀﾊﾞﾀ ﾛﾝﾀﾛｳ</t>
  </si>
  <si>
    <t>D1</t>
  </si>
  <si>
    <t>織田　大輝</t>
  </si>
  <si>
    <t>ｵﾀﾞ ﾋﾛｷ</t>
  </si>
  <si>
    <t>杉本　大騎</t>
  </si>
  <si>
    <t>ｽｷﾞﾓﾄ ﾀﾞｲｷ</t>
  </si>
  <si>
    <t>木下　博貴</t>
  </si>
  <si>
    <t>ｷﾉｼﾀ ﾋﾛｷ</t>
  </si>
  <si>
    <t>ｽｻﾞｷ ﾏｻﾔ</t>
  </si>
  <si>
    <t>大原　康平</t>
  </si>
  <si>
    <t>ｵｵﾊﾗ ｺｳﾍｲ</t>
  </si>
  <si>
    <t>ﾀｶｷ ｹﾝﾀ</t>
  </si>
  <si>
    <t>遠藤　慶人</t>
  </si>
  <si>
    <t>ｴﾝﾄﾞｳ ｹｲﾄ</t>
  </si>
  <si>
    <t>岡井　大靖</t>
  </si>
  <si>
    <t>ｵｶｲ ﾀｲｾｲ</t>
  </si>
  <si>
    <t>佐藤　智博</t>
  </si>
  <si>
    <t>ｻﾄｳ ﾁﾋﾛ</t>
  </si>
  <si>
    <t>小出　郁弥</t>
  </si>
  <si>
    <t>ｺｲﾃﾞ ﾌﾐﾔ</t>
  </si>
  <si>
    <t>堀田　侑冶</t>
  </si>
  <si>
    <t>ﾎｯﾀ ﾕｳﾔ</t>
  </si>
  <si>
    <t>前川　斉幸</t>
  </si>
  <si>
    <t>ﾏｴｶﾞﾜ ﾏｻﾕｷ</t>
  </si>
  <si>
    <t>杉田　光</t>
  </si>
  <si>
    <t>ｽｷﾞﾀ ﾋｶﾙ</t>
  </si>
  <si>
    <t>宮﨑　達也</t>
  </si>
  <si>
    <t>ﾐﾔｻﾞｷ ﾀﾂﾔ</t>
  </si>
  <si>
    <t>髙橋　舞羽</t>
  </si>
  <si>
    <t>ﾀｶﾊｼ ﾏｲﾔ</t>
  </si>
  <si>
    <t>日野　龍希</t>
  </si>
  <si>
    <t>ﾋﾉ ﾘｭｳｷ</t>
  </si>
  <si>
    <t>杉野　蒼太</t>
  </si>
  <si>
    <t>ｽｷﾞﾉ ｿｳﾀ</t>
  </si>
  <si>
    <t>横田　佳介</t>
  </si>
  <si>
    <t>ﾖｺﾀ ｹｲｽｹ</t>
  </si>
  <si>
    <t>田村　陸</t>
  </si>
  <si>
    <t>ﾀﾑﾗ ﾘｸ</t>
  </si>
  <si>
    <t>中村　美史</t>
  </si>
  <si>
    <t>ﾅｶﾑﾗ ﾖｼﾌﾐ</t>
  </si>
  <si>
    <t>遠山　亮太</t>
  </si>
  <si>
    <t>ﾄｵﾔﾏ ﾘｮｳﾀ</t>
  </si>
  <si>
    <t>鷲尾　優太</t>
  </si>
  <si>
    <t>ﾜｼｵ ﾕｳﾀ</t>
  </si>
  <si>
    <t>川内　秀哉</t>
  </si>
  <si>
    <t>ｶﾜﾁ ｼｭｳﾔ</t>
  </si>
  <si>
    <t>長谷川　傑</t>
  </si>
  <si>
    <t>ﾊｾｶﾞﾜ ﾀｶｼ</t>
  </si>
  <si>
    <t>佐々木　陸</t>
  </si>
  <si>
    <t>ｻｻｷ ﾘｸ</t>
  </si>
  <si>
    <t>波多野　晃大</t>
  </si>
  <si>
    <t>ﾊﾀﾉ ｺｳﾀﾞｲ</t>
  </si>
  <si>
    <t>藤井　ﾙｰｶｽ</t>
  </si>
  <si>
    <t>ﾌｼﾞｲ ﾙｰｶｽ</t>
  </si>
  <si>
    <t>佐原　五月</t>
  </si>
  <si>
    <t>ｻﾊﾗ ｻﾂｷ</t>
  </si>
  <si>
    <t>小林　義典</t>
  </si>
  <si>
    <t>ｺﾊﾞﾔｼ ﾖｼﾉﾘ</t>
  </si>
  <si>
    <t>鵜飼　涼矢</t>
  </si>
  <si>
    <t>ｳｶｲ ﾘｮｳﾔ</t>
  </si>
  <si>
    <t>山藤　洋典</t>
  </si>
  <si>
    <t>ﾔﾏﾄｳ ﾋﾛﾉﾘ</t>
  </si>
  <si>
    <t>舟橋　宏祐</t>
  </si>
  <si>
    <t>福岡　泰地</t>
  </si>
  <si>
    <t>ﾌｸｵｶ ﾀｲﾁ</t>
  </si>
  <si>
    <t>成瀬　貴文</t>
  </si>
  <si>
    <t>昔農　侑大</t>
  </si>
  <si>
    <t>鈴木　智大</t>
  </si>
  <si>
    <t>磯部　裕斗</t>
  </si>
  <si>
    <t>浅川　尚輝</t>
  </si>
  <si>
    <t>ｱｻｶﾜ ﾅｵｷ</t>
  </si>
  <si>
    <t>池田　悠人</t>
  </si>
  <si>
    <t>ｲｹﾀﾞ ﾕｳﾄ</t>
  </si>
  <si>
    <t>伊集　盛哉</t>
  </si>
  <si>
    <t>ｲｼﾞｭｳ ｾｲﾔ</t>
  </si>
  <si>
    <t>井町　文也</t>
  </si>
  <si>
    <t>ｲﾏﾁ ﾌﾐﾔ</t>
  </si>
  <si>
    <t>上田　大智</t>
  </si>
  <si>
    <t>臼井　智哉</t>
  </si>
  <si>
    <t>ｳｽｲ ﾄﾓﾔ</t>
  </si>
  <si>
    <t>大島　実</t>
  </si>
  <si>
    <t>ｵｵｼﾏ ﾐﾉﾙ</t>
  </si>
  <si>
    <t>岡﨑　大河</t>
  </si>
  <si>
    <t>ｵｶｻﾞｷ ﾀｲｶﾞ</t>
  </si>
  <si>
    <t>ｷﾓﾄ ﾘｮｳｼﾞ</t>
  </si>
  <si>
    <t>塩見　祐斗</t>
  </si>
  <si>
    <t>ｼｵﾐ ﾕｳﾄ</t>
  </si>
  <si>
    <t>鷲見　泰弘</t>
  </si>
  <si>
    <t>ｽﾐ ﾔｽﾋﾛ</t>
  </si>
  <si>
    <t>竹本　竜也</t>
  </si>
  <si>
    <t>ﾀｹﾓﾄ ﾀﾂﾔ</t>
  </si>
  <si>
    <t>橘　海</t>
  </si>
  <si>
    <t>ﾀﾁﾊﾞﾅ ｶｲ</t>
  </si>
  <si>
    <t>知念　冴</t>
  </si>
  <si>
    <t>ﾁﾈﾝ ｻｴﾙ</t>
  </si>
  <si>
    <t>中井　翔輝</t>
  </si>
  <si>
    <t>ﾅｶｲ ｼｮｳｷ</t>
  </si>
  <si>
    <t>奈波　竜聖</t>
  </si>
  <si>
    <t>ﾅﾊ ﾘｭｳｾｲ</t>
  </si>
  <si>
    <t>納土　翔樹</t>
  </si>
  <si>
    <t>ﾉｳﾄﾞ ｼｮｳｷ</t>
  </si>
  <si>
    <t>宮島　朱里</t>
  </si>
  <si>
    <t>ﾐﾔｼﾞﾏ ｼｭﾘ</t>
  </si>
  <si>
    <t>村上　霞茉</t>
  </si>
  <si>
    <t>ﾑﾗｶﾐ ｶｽﾞﾏ</t>
  </si>
  <si>
    <t>ﾖｼﾑﾗ ﾀｸﾔ</t>
  </si>
  <si>
    <t>榮野川　晴生</t>
  </si>
  <si>
    <t>ｴﾉｶﾜ ﾊﾙｷ</t>
  </si>
  <si>
    <t>大橋　光太郎</t>
  </si>
  <si>
    <t>ｵｵﾊｼ ｺｳﾀﾛｳ</t>
  </si>
  <si>
    <t>上小川　リウキ</t>
  </si>
  <si>
    <t>ｶﾐｺｶﾞﾜ ﾘｳｷ</t>
  </si>
  <si>
    <t>榊原　陸</t>
  </si>
  <si>
    <t>ｻｶｷﾊﾞﾗ ﾘｸ</t>
  </si>
  <si>
    <t>西村　崚</t>
  </si>
  <si>
    <t>ﾆｼﾑﾗ ﾘｮｳ</t>
  </si>
  <si>
    <t>西部　剛史</t>
  </si>
  <si>
    <t>ﾆｼﾌﾞ ﾀｶｼ</t>
  </si>
  <si>
    <t>渡辺　翔哉</t>
  </si>
  <si>
    <t>ﾜﾀﾅﾍﾞ ｼｮｳﾔ</t>
  </si>
  <si>
    <t>出原　圭敏</t>
  </si>
  <si>
    <t>ｲｽﾞﾊﾗ ｹﾋﾞﾝ</t>
  </si>
  <si>
    <t>加藤　元紀</t>
  </si>
  <si>
    <t>ｶﾄｳ ﾓﾄﾉﾘ</t>
  </si>
  <si>
    <t>ｻｲﾄｳ ｷﾘｭｳ</t>
  </si>
  <si>
    <t>鈴木　翔也</t>
  </si>
  <si>
    <t>ｽｽﾞｷ ｼｮｳﾔ</t>
  </si>
  <si>
    <t>原田　翼</t>
  </si>
  <si>
    <t>ﾊﾗﾀﾞ ﾂﾊﾞｻ</t>
  </si>
  <si>
    <t>松原　隼斗</t>
  </si>
  <si>
    <t>ﾏﾂﾊﾞﾗ ﾊﾔﾄ</t>
  </si>
  <si>
    <t>伊藤　翼</t>
  </si>
  <si>
    <t>ｲﾄｳ ﾂﾊﾞｻ</t>
  </si>
  <si>
    <t>海野　嘉偉</t>
  </si>
  <si>
    <t>ｳﾝﾉ ｶｲ</t>
  </si>
  <si>
    <t>ｵﾉ ｶｽﾞｷ</t>
  </si>
  <si>
    <t>加藤　和樹</t>
  </si>
  <si>
    <t>ｶﾄｳ ｶｽﾞｷ</t>
  </si>
  <si>
    <t>清水　湧大</t>
  </si>
  <si>
    <t>ｼﾐｽﾞ ﾕｳﾀ</t>
  </si>
  <si>
    <t>中畑　魁斗</t>
  </si>
  <si>
    <t>ﾅｶﾊﾀ ｶｲﾄ</t>
  </si>
  <si>
    <t>中村　倖</t>
  </si>
  <si>
    <t>ﾅｶﾑﾗ ｺｳ</t>
  </si>
  <si>
    <t>岩崎　将真</t>
  </si>
  <si>
    <t>ｲﾜｻｷ ｼｮｳﾏ</t>
  </si>
  <si>
    <t>春名　大地</t>
  </si>
  <si>
    <t>ﾊﾙﾅ ﾀﾞｲﾁ</t>
  </si>
  <si>
    <t>平　元貴</t>
  </si>
  <si>
    <t>ﾀｲﾗ ｹﾞﾝｷ</t>
  </si>
  <si>
    <t>阿部　洋之</t>
  </si>
  <si>
    <t>ｱﾍﾞ ﾋﾛﾕｷ</t>
  </si>
  <si>
    <t>後藤　直哉</t>
  </si>
  <si>
    <t>ｺﾞﾄｳ ﾅｵﾔ</t>
  </si>
  <si>
    <t>奈木野　京介</t>
  </si>
  <si>
    <t>ﾅｷﾞﾉ ｷｮｳｽｹ</t>
  </si>
  <si>
    <t>水野　翔太</t>
  </si>
  <si>
    <t>ｻｸﾗｲ ﾅｵｷ</t>
  </si>
  <si>
    <t>堤　昂輝</t>
  </si>
  <si>
    <t>ﾂﾂﾐ ｺｳｷ</t>
  </si>
  <si>
    <t>青山　晃大</t>
  </si>
  <si>
    <t>ｱｵﾔﾏ ｺｳﾀ</t>
  </si>
  <si>
    <t>鈴木　飛鳥</t>
  </si>
  <si>
    <t>ｽｽﾞｷ ｱｽｶ</t>
  </si>
  <si>
    <t>野村　信介</t>
  </si>
  <si>
    <t>ﾉﾑﾗ ｼﾝｽｹ</t>
  </si>
  <si>
    <t>杉浦　史樹</t>
  </si>
  <si>
    <t>ｽｷﾞｳﾗ ﾌﾐｷ</t>
  </si>
  <si>
    <t>近藤　優芽</t>
  </si>
  <si>
    <t>ｺﾝﾄﾞｳ ﾕｳｶﾞ</t>
  </si>
  <si>
    <t>鈴木　隆太</t>
  </si>
  <si>
    <t>ｽｽﾞｷ ﾘｭｳﾀ</t>
  </si>
  <si>
    <t>長尾　龍成</t>
  </si>
  <si>
    <t>ﾅｶﾞｵ ﾘｭｳｾｲ</t>
  </si>
  <si>
    <t>三保　崇雅</t>
  </si>
  <si>
    <t>ﾐﾎ ﾀｶﾏｻ</t>
  </si>
  <si>
    <t>三輪　洋侑</t>
  </si>
  <si>
    <t>ﾐﾜ ﾋﾛﾕｷ</t>
  </si>
  <si>
    <t>鈴木　寧仁</t>
  </si>
  <si>
    <t>ｽｽﾞｷ ﾔｽﾋﾄ</t>
  </si>
  <si>
    <t>大村　慎</t>
  </si>
  <si>
    <t>ｵｵﾑﾗ ｼﾝ</t>
  </si>
  <si>
    <t>棚橋　大輔</t>
  </si>
  <si>
    <t>ﾀﾅﾊｼ ﾀﾞｲｽｹ</t>
  </si>
  <si>
    <t>中村　俊介</t>
  </si>
  <si>
    <t>松岡　学</t>
  </si>
  <si>
    <t>ﾏﾂｵｶ ﾏﾅﾌﾞ</t>
  </si>
  <si>
    <t>磯田　拓海</t>
  </si>
  <si>
    <t>ｲｿﾀﾞ ﾀｸﾐ</t>
  </si>
  <si>
    <t>大野　航希</t>
  </si>
  <si>
    <t>ｵｵﾉ ｺｳｷ</t>
  </si>
  <si>
    <t>笠原　真綾</t>
  </si>
  <si>
    <t>ｶｻﾊﾗ ﾏｱﾔ</t>
  </si>
  <si>
    <t>酒井　颯大</t>
  </si>
  <si>
    <t>ｻｶｲ ﾊﾔﾀ</t>
  </si>
  <si>
    <t>元井　光星</t>
  </si>
  <si>
    <t>ﾓﾄｲ ｺｳｾｲ</t>
  </si>
  <si>
    <t>神谷　純輝</t>
  </si>
  <si>
    <t>ｶﾐﾔ ｱﾂｷ</t>
  </si>
  <si>
    <t>ﾐﾅﾐ ﾘｮｳﾔ</t>
  </si>
  <si>
    <t>山際　大雅</t>
  </si>
  <si>
    <t>ﾔﾏｷﾞﾜ ﾀｲｶﾞ</t>
  </si>
  <si>
    <t>浅井　公康</t>
  </si>
  <si>
    <t>ｱｻｲ ｷﾐﾔｽ</t>
  </si>
  <si>
    <t>井町　侑久</t>
  </si>
  <si>
    <t>ｲﾏﾁ ﾀｽｸ</t>
  </si>
  <si>
    <t>氏田　貴之</t>
  </si>
  <si>
    <t>ｳｼﾞﾀ ﾀｶﾕｷ</t>
  </si>
  <si>
    <t>木下　聖斗</t>
  </si>
  <si>
    <t>ｷﾉｼﾀ ｶｲﾄ</t>
  </si>
  <si>
    <t>牧野　倭士</t>
  </si>
  <si>
    <t>ﾏｷﾉ ﾏｻﾋﾄ</t>
  </si>
  <si>
    <t>水野　祐亮</t>
  </si>
  <si>
    <t>宮崎　修輔</t>
  </si>
  <si>
    <t>ﾐﾔｻﾞｷ ｼｭｳｽｹ</t>
  </si>
  <si>
    <t>瀧口　周</t>
  </si>
  <si>
    <t>ﾀｷｸﾞﾁ ｱﾏﾈ</t>
  </si>
  <si>
    <t>飯田　大晟</t>
  </si>
  <si>
    <t>ｲｲﾀﾞ ﾀｲｾｲ</t>
  </si>
  <si>
    <t>鈴木　健祐</t>
  </si>
  <si>
    <t>ｽｽﾞｷ ｹﾝｽｹ</t>
  </si>
  <si>
    <t>松井　秀太</t>
  </si>
  <si>
    <t>ﾏﾂｲ ｼｭｳﾀ</t>
  </si>
  <si>
    <t>川端　功輝</t>
  </si>
  <si>
    <t>ｶﾜﾊﾞﾀ ｺｳｷ</t>
  </si>
  <si>
    <t>髙木　一真</t>
  </si>
  <si>
    <t>ﾀｶｷﾞ ｶｽﾞﾏ</t>
  </si>
  <si>
    <t>大長　薫</t>
  </si>
  <si>
    <t>ﾀﾞｲﾁｮｳ ｶｵﾙ</t>
  </si>
  <si>
    <t>鈴木　彩人</t>
  </si>
  <si>
    <t>ｽｽﾞｷ ｱﾔﾄ</t>
  </si>
  <si>
    <t>篠原　理玖</t>
  </si>
  <si>
    <t>ｼﾉﾊﾗ ﾘｸ</t>
  </si>
  <si>
    <t>ﾖﾈｸﾗ ﾕｳｷ</t>
  </si>
  <si>
    <t>河田　友峻</t>
  </si>
  <si>
    <t>ｶﾜﾀﾞ ﾄﾓﾀｶ</t>
  </si>
  <si>
    <t>福井　達也</t>
  </si>
  <si>
    <t>ﾌｸｲ ﾀﾂﾔ</t>
  </si>
  <si>
    <t>沢山　匠</t>
  </si>
  <si>
    <t>ｻﾜﾔﾏ ﾀｸﾐ</t>
  </si>
  <si>
    <t>増田　裕太</t>
  </si>
  <si>
    <t>ﾏｽﾀﾞ ﾕｳﾀ</t>
  </si>
  <si>
    <t>木下　涼雅</t>
  </si>
  <si>
    <t>ｷﾉｼﾀ ﾘｮｳｶﾞ</t>
  </si>
  <si>
    <t>牧野　泰河</t>
  </si>
  <si>
    <t>ﾏｷﾉ ﾀｲｶﾞ</t>
  </si>
  <si>
    <t>望月　滉洋</t>
  </si>
  <si>
    <t>ﾓﾁﾂﾞｷ ｺｳﾖｳ</t>
  </si>
  <si>
    <t>稲葉　光志</t>
  </si>
  <si>
    <t>ｲﾅﾊﾞ ｺｳｼ</t>
  </si>
  <si>
    <t>目谷　泰成</t>
  </si>
  <si>
    <t>ﾒﾔ ﾀｲｾｲ</t>
  </si>
  <si>
    <t>西本　稜太朗</t>
  </si>
  <si>
    <t>ﾆｼﾓﾄ ﾘｮｳﾀﾛｳ</t>
  </si>
  <si>
    <t>石塚　大輝</t>
  </si>
  <si>
    <t>小笠原　拓真</t>
  </si>
  <si>
    <t>ｵｶﾞｻﾜﾗ ﾀｸﾏ</t>
  </si>
  <si>
    <t>藏辻　賢</t>
  </si>
  <si>
    <t>ｸﾗﾂｼﾞ ｹﾝ</t>
  </si>
  <si>
    <t>山口　凱生</t>
  </si>
  <si>
    <t>ﾔﾏｸﾞﾁ ｶｲｷ</t>
  </si>
  <si>
    <t>石牧　良哉</t>
  </si>
  <si>
    <t>ｲｼﾏｷ ﾖｼﾔ</t>
  </si>
  <si>
    <t>永柳　慶大</t>
  </si>
  <si>
    <t>ﾅｶﾞﾔﾅｷﾞ ｹｲﾀ</t>
  </si>
  <si>
    <t>藤井　晃大</t>
  </si>
  <si>
    <t>ﾌｼﾞｲ ｺｳﾀ</t>
  </si>
  <si>
    <t>清水　透吾</t>
  </si>
  <si>
    <t>ｼﾐｽﾞ ﾄｳｺﾞ</t>
  </si>
  <si>
    <t>平田　章悟</t>
  </si>
  <si>
    <t>ﾋﾗﾀ ｼｮｳｺﾞ</t>
  </si>
  <si>
    <t>山田　健太</t>
  </si>
  <si>
    <t>ﾔﾏﾀﾞ ｹﾝﾀ</t>
  </si>
  <si>
    <t>宮﨑　智矢</t>
  </si>
  <si>
    <t>ﾐﾔｻﾞｷ ﾄﾓﾔ</t>
  </si>
  <si>
    <t>福田　雄介</t>
  </si>
  <si>
    <t>ﾌｸﾀﾞ ﾕｳｽｹ</t>
  </si>
  <si>
    <t>小畑　雅輝</t>
  </si>
  <si>
    <t>ｵﾊﾞﾀ ﾏｻｷ</t>
  </si>
  <si>
    <t>車本　遊真</t>
  </si>
  <si>
    <t>ｸﾙﾏﾓﾄ ﾕｳﾏ</t>
  </si>
  <si>
    <t>石原　翔</t>
  </si>
  <si>
    <t>ｲｼﾊﾗ ｼｮｳ</t>
  </si>
  <si>
    <t>溝口　宏直</t>
  </si>
  <si>
    <t>ﾐｿﾞｸﾞﾁ ﾋﾛﾅｵ</t>
  </si>
  <si>
    <t>松本　純一</t>
  </si>
  <si>
    <t>ﾏﾂﾓﾄ ｼﾞｭﾝｲﾁ</t>
  </si>
  <si>
    <t>井口　颯太朗</t>
  </si>
  <si>
    <t>ｲｸﾞﾁ ｿｳﾀﾛｳ</t>
  </si>
  <si>
    <t>坂田　翔悟</t>
  </si>
  <si>
    <t>ｻｶﾀ ｼｮｳｺﾞ</t>
  </si>
  <si>
    <t>橘　享</t>
  </si>
  <si>
    <t>ﾀﾁﾊﾞﾅ ﾄｵﾙ</t>
  </si>
  <si>
    <t>田中　嶺</t>
  </si>
  <si>
    <t>ﾀﾅｶ ﾚｲ</t>
  </si>
  <si>
    <t>横山　竜也</t>
  </si>
  <si>
    <t>ﾖｺﾔﾏ ﾘｭｳﾔ</t>
  </si>
  <si>
    <t>川津　優太</t>
  </si>
  <si>
    <t>ｶﾜﾂ ﾕｳﾀ</t>
  </si>
  <si>
    <t>細谷　勇太</t>
  </si>
  <si>
    <t>ﾎｿﾔ ﾕｳﾀ</t>
  </si>
  <si>
    <t>村山　智則</t>
  </si>
  <si>
    <t>ﾑﾗﾔﾏ ﾄﾓﾉﾘ</t>
  </si>
  <si>
    <t>三井　玲央</t>
  </si>
  <si>
    <t>ﾐﾂｲ ﾚｵ</t>
  </si>
  <si>
    <t>石津　直人</t>
  </si>
  <si>
    <t>ｲｼﾂﾞ ﾅｵﾄ</t>
  </si>
  <si>
    <t>安井　悠人</t>
  </si>
  <si>
    <t>ﾔｽｲ ﾕｳﾄ</t>
  </si>
  <si>
    <t>ｳｶﾞ ﾄﾓｷ</t>
  </si>
  <si>
    <t>ｱﾏｲｹ ｼｭﾝｽｹ</t>
  </si>
  <si>
    <t>ｻﾄｳ ｹｲ</t>
  </si>
  <si>
    <t>森川　陽之</t>
  </si>
  <si>
    <t>ﾓﾘｶﾜ ﾊﾙﾕｷ</t>
  </si>
  <si>
    <t>種田　慎</t>
  </si>
  <si>
    <t>ｵｲﾀﾞ ｼﾝ</t>
  </si>
  <si>
    <t>小楠　宇輝</t>
  </si>
  <si>
    <t>ｵｸﾞｽ ﾀｶｷ</t>
  </si>
  <si>
    <t>原　敦也</t>
  </si>
  <si>
    <t>ﾊﾗ ｱﾂﾔ</t>
  </si>
  <si>
    <t>山代　大海</t>
  </si>
  <si>
    <t>ﾔﾏｼﾛ ﾋﾛﾐ</t>
  </si>
  <si>
    <t>藤本　修平</t>
  </si>
  <si>
    <t>ﾌｼﾞﾓﾄ ｼｭｳﾍｲ</t>
  </si>
  <si>
    <t>垣本　拓馬</t>
  </si>
  <si>
    <t>ｶｷﾓﾄ ﾀｸﾏ</t>
  </si>
  <si>
    <t>幸村　龍磨</t>
  </si>
  <si>
    <t>ｺｳﾑﾗ ﾀﾂﾏ</t>
  </si>
  <si>
    <t>原田　穣次</t>
  </si>
  <si>
    <t>ﾊﾗﾀﾞ ｼﾞｮｳｼﾞ</t>
  </si>
  <si>
    <t>伊藤　勇力</t>
  </si>
  <si>
    <t>ｲﾄｳ ﾕｳﾘ</t>
  </si>
  <si>
    <t>齊藤　千也</t>
  </si>
  <si>
    <t>ｻｲﾄｳ ｶｽﾞﾔ</t>
  </si>
  <si>
    <t>星野　大輝</t>
  </si>
  <si>
    <t>ﾎｼﾉ ﾀﾞｲｷ</t>
  </si>
  <si>
    <t>小池　正峻</t>
  </si>
  <si>
    <t>ｺｲｹ ﾏｻﾄｼ</t>
  </si>
  <si>
    <t>植村　和真</t>
  </si>
  <si>
    <t>ｳｴﾑﾗ ｶｽﾞﾏ</t>
  </si>
  <si>
    <t>櫻井　颯</t>
  </si>
  <si>
    <t>ｻｸﾗｲ ﾊﾔﾃ</t>
  </si>
  <si>
    <t>田中　麻詞</t>
  </si>
  <si>
    <t>ﾀﾅｶ ﾏｺﾄ</t>
  </si>
  <si>
    <t>臼井　優斗</t>
  </si>
  <si>
    <t>ｳｽｲ ﾕｳﾄ</t>
  </si>
  <si>
    <t>ｲｼﾊﾏ ﾄｵﾙ</t>
  </si>
  <si>
    <t>長村　圭吾</t>
  </si>
  <si>
    <t>ｵｻﾑﾗ ｹｲｺﾞ</t>
  </si>
  <si>
    <t>影山　宥</t>
  </si>
  <si>
    <t>ｶｹﾞﾔﾏ ﾕｳ</t>
  </si>
  <si>
    <t>黒川　将吾</t>
  </si>
  <si>
    <t>ｸﾛｶﾜ ｼｮｳｺﾞ</t>
  </si>
  <si>
    <t>小林　郁斗</t>
  </si>
  <si>
    <t>ｺﾊﾞﾔｼ ﾌﾐﾄ</t>
  </si>
  <si>
    <t>多治見　尚希</t>
  </si>
  <si>
    <t>ﾀｼﾞﾐ ﾅｵｷ</t>
  </si>
  <si>
    <t>出戸　智大</t>
  </si>
  <si>
    <t>ﾃﾞﾄ ﾄﾓﾋﾛ</t>
  </si>
  <si>
    <t>村松　幸耶</t>
  </si>
  <si>
    <t>ﾑﾗﾏﾂ ｺｳﾔ</t>
  </si>
  <si>
    <t>立川　直大</t>
  </si>
  <si>
    <t>ﾀﾁｶﾜ ﾅｵ</t>
  </si>
  <si>
    <t>宇田　宙生</t>
  </si>
  <si>
    <t>ｳﾀﾞ ﾋﾛｷ</t>
  </si>
  <si>
    <t>冨士本　有希</t>
  </si>
  <si>
    <t>ﾌｼﾞﾓﾄ ﾕｳｷ</t>
  </si>
  <si>
    <t>小林　隼</t>
  </si>
  <si>
    <t>ｺﾊﾞﾔｼ ﾊﾔﾄ</t>
  </si>
  <si>
    <t>小里　渓太</t>
  </si>
  <si>
    <t>角谷　俊弥</t>
  </si>
  <si>
    <t>ｶｸﾀﾆ ﾄｼﾔ</t>
  </si>
  <si>
    <t>阪野　功己</t>
  </si>
  <si>
    <t>ﾊﾞﾝﾉ ｺｳｷ</t>
  </si>
  <si>
    <t>渡邉　凌太</t>
  </si>
  <si>
    <t>ﾜﾀﾅﾍﾞ ﾘｮｳﾀ</t>
  </si>
  <si>
    <t>内藤　龍仁</t>
  </si>
  <si>
    <t>ﾅｲﾄｳ ﾘｭｳｼﾞﾝ</t>
  </si>
  <si>
    <t>菱田　昂太朗</t>
  </si>
  <si>
    <t>ﾋｼﾀﾞ ｺｳﾀﾛｳ</t>
  </si>
  <si>
    <t>鈴木　秀</t>
  </si>
  <si>
    <t>ｽｽﾞｷ ｼｭｳ</t>
  </si>
  <si>
    <t>新谷　一樹</t>
  </si>
  <si>
    <t>ｼﾝﾀﾆ ｶｽﾞｷ</t>
  </si>
  <si>
    <t>粟田　洋祐</t>
  </si>
  <si>
    <t>ｱﾜﾀ ﾖｳｽｹ</t>
  </si>
  <si>
    <t>斎藤　雄大</t>
  </si>
  <si>
    <t>ｻｲﾄｳ ﾕｳﾀ</t>
  </si>
  <si>
    <t>原屋　正龍</t>
  </si>
  <si>
    <t>ﾊﾗﾔ ｾｲﾘｭｳ</t>
  </si>
  <si>
    <t>兵藤　賢</t>
  </si>
  <si>
    <t>ﾋｮｳﾄﾞｳ ｹﾝ</t>
  </si>
  <si>
    <t>深津　義士</t>
  </si>
  <si>
    <t>ﾌｶﾂ ﾖｼﾋﾄ</t>
  </si>
  <si>
    <t>俣野　優介</t>
  </si>
  <si>
    <t>ﾏﾀﾉ ﾕｳｽｹ</t>
  </si>
  <si>
    <t>ﾔﾏｻﾞｷ ｹｲﾘｭｳ</t>
  </si>
  <si>
    <t>立花　悠馬</t>
  </si>
  <si>
    <t>ﾀﾁﾊﾞﾅ ﾕｳﾏ</t>
  </si>
  <si>
    <t>五十川　碧</t>
  </si>
  <si>
    <t>ｲｿｶﾞﾜ ｱｵ</t>
  </si>
  <si>
    <t>梅村　開斗</t>
  </si>
  <si>
    <t>ｳﾒﾑﾗ ｶｲﾄ</t>
  </si>
  <si>
    <t>大澤　優</t>
  </si>
  <si>
    <t>ｵｵｻﾜ ﾕｳ</t>
  </si>
  <si>
    <t>鍋島　大騎</t>
  </si>
  <si>
    <t>ﾅﾍﾞｼﾏ ﾀﾞｲｷ</t>
  </si>
  <si>
    <t>安藤　孝浩</t>
  </si>
  <si>
    <t>ｱﾝﾄﾞｳ ﾀｶﾋﾛ</t>
  </si>
  <si>
    <t>岡野　秀彬</t>
  </si>
  <si>
    <t>ｵｶﾉ ﾋﾃﾞｱｷ</t>
  </si>
  <si>
    <t>ﾀｶﾊｼ ｺｳｷ</t>
  </si>
  <si>
    <t>菅沼　秀太郎</t>
  </si>
  <si>
    <t>ｽｶﾞﾇﾏ ｼｭｳﾀﾛｳ</t>
  </si>
  <si>
    <t>林　怜央</t>
  </si>
  <si>
    <t>ﾊﾔｼ ﾚｵ</t>
  </si>
  <si>
    <t>宇野　理斗</t>
  </si>
  <si>
    <t>ｳﾉ ﾏｻﾄ</t>
  </si>
  <si>
    <t>ｳﾗﾆｼ ﾕｳｽｹ</t>
  </si>
  <si>
    <t>ｸﾉ ｶﾞｸﾄ</t>
  </si>
  <si>
    <t>塚本　文汰</t>
  </si>
  <si>
    <t>ﾂｶﾓﾄ ﾌﾞﾝﾀ</t>
  </si>
  <si>
    <t>安達　太陽</t>
  </si>
  <si>
    <t>ｱﾀﾞﾁ ﾀｲﾖｳ</t>
  </si>
  <si>
    <t>花輪　駿也</t>
  </si>
  <si>
    <t>ﾊﾅﾜ ｼｭﾝﾔ</t>
  </si>
  <si>
    <t>吉川　尚典</t>
  </si>
  <si>
    <t>居森　圭哉</t>
  </si>
  <si>
    <t>ｲﾓﾘ ｹｲﾔ</t>
  </si>
  <si>
    <t>佐藤　祐杜</t>
  </si>
  <si>
    <t>ｻﾄｳ ﾕｳﾄ</t>
  </si>
  <si>
    <t>小川　真誉</t>
  </si>
  <si>
    <t>ｵｶﾞﾜ ﾏﾖ</t>
  </si>
  <si>
    <t>大場　稜斗</t>
  </si>
  <si>
    <t>ｵｵﾊﾞ ﾘｮｳﾄ</t>
  </si>
  <si>
    <t>長瀬　博哉</t>
  </si>
  <si>
    <t>ﾅｶﾞｾ ﾋﾛﾔ</t>
  </si>
  <si>
    <t>辻川　侑馬</t>
  </si>
  <si>
    <t>ﾂｼﾞｶﾜ ﾕｳﾏ</t>
  </si>
  <si>
    <t>辻野　到磨</t>
  </si>
  <si>
    <t>ﾂｼﾞﾉ ﾄｳﾏ</t>
  </si>
  <si>
    <t>横川　葵</t>
  </si>
  <si>
    <t>ﾖｺｶﾜ ｱｵｲ</t>
  </si>
  <si>
    <t>若浜　大揮</t>
  </si>
  <si>
    <t>ﾜｶﾊﾏ ﾀﾞｲｷ</t>
  </si>
  <si>
    <t>1</t>
  </si>
  <si>
    <t>佐合　奏音</t>
  </si>
  <si>
    <t>ｻｺﾞｳ ｿｳﾄ</t>
  </si>
  <si>
    <t>小田切　拓真</t>
  </si>
  <si>
    <t>ｵﾀﾞｷﾞﾘ ﾀｸﾏ</t>
  </si>
  <si>
    <t>ｸﾗ ｹｲﾀ</t>
  </si>
  <si>
    <t>ｽﾜ ｹﾞﾝｷ</t>
  </si>
  <si>
    <t>ﾐｽﾞﾉ ﾕｳｷ</t>
  </si>
  <si>
    <t>4</t>
  </si>
  <si>
    <t>3</t>
  </si>
  <si>
    <t>森　佑太</t>
  </si>
  <si>
    <t>ﾓﾘ ﾕｳﾀ</t>
  </si>
  <si>
    <t>筒井　良一</t>
  </si>
  <si>
    <t>ﾂﾂｲ ﾘｮｳｲﾁ</t>
  </si>
  <si>
    <t>山中　智貴</t>
  </si>
  <si>
    <t>ﾔﾏﾅｶ ﾄﾓｷ</t>
  </si>
  <si>
    <t>大島　健吾</t>
  </si>
  <si>
    <t>ｵｵｼﾏ ｹﾝｺﾞ</t>
  </si>
  <si>
    <t>服部　鷹昌</t>
  </si>
  <si>
    <t>ﾊｯﾄﾘ ﾀｶﾏｻ</t>
  </si>
  <si>
    <t>三木　大輔</t>
  </si>
  <si>
    <t>ﾐﾂｷ ﾀﾞｲｽｹ</t>
  </si>
  <si>
    <t>藤井　颯人</t>
  </si>
  <si>
    <t>ﾌｼﾞｲ ﾊﾔﾄ</t>
  </si>
  <si>
    <t>宮川　勇人</t>
  </si>
  <si>
    <t>ﾐﾔｶﾞﾜ ﾕｳﾄ</t>
  </si>
  <si>
    <t>築野　凌</t>
  </si>
  <si>
    <t>ﾂｸﾉ ﾘｮｳ</t>
  </si>
  <si>
    <t>有我　友希</t>
  </si>
  <si>
    <t>天池　駿介</t>
  </si>
  <si>
    <t>佐藤　圭</t>
  </si>
  <si>
    <t>蔵　啓太</t>
  </si>
  <si>
    <t>諏訪　玄樹</t>
  </si>
  <si>
    <t>水野　裕貴</t>
  </si>
  <si>
    <t>髙野　愛華</t>
  </si>
  <si>
    <t>宇野　佑紀</t>
  </si>
  <si>
    <t>ｳﾉ ﾕｳｷ</t>
  </si>
  <si>
    <t>稲葉　早恵</t>
  </si>
  <si>
    <t>ｲﾅﾊﾞ ｻｴ</t>
  </si>
  <si>
    <t>ｶｼﾜﾔ ﾐｸ</t>
  </si>
  <si>
    <t>吉村　月乃</t>
  </si>
  <si>
    <t>ﾖｼﾑﾗ ﾂｷﾉ</t>
  </si>
  <si>
    <t>星野　楓香</t>
  </si>
  <si>
    <t>ﾎｼﾉ ﾌｳｶ</t>
  </si>
  <si>
    <t>河合　李胡</t>
  </si>
  <si>
    <t>直井　陽奈</t>
  </si>
  <si>
    <t>ﾅｵｲ ﾊﾙﾅ</t>
  </si>
  <si>
    <t>ｵｵｷﾞﾀﾞﾆ ﾕｳｱ</t>
  </si>
  <si>
    <t>原田　あすか</t>
  </si>
  <si>
    <t>ﾊﾗﾀﾞ ｱｽｶ</t>
  </si>
  <si>
    <t>小玉　りえ</t>
  </si>
  <si>
    <t>ｺﾀﾞﾏ ﾘｴ</t>
  </si>
  <si>
    <t>中﨑　仁絵</t>
  </si>
  <si>
    <t>太田　実花</t>
  </si>
  <si>
    <t>ｵｵﾀ ﾐｶ</t>
  </si>
  <si>
    <t>大野　百花</t>
  </si>
  <si>
    <t>ｵｵﾉ ﾓﾓｶ</t>
  </si>
  <si>
    <t>大橋　愛実</t>
  </si>
  <si>
    <t>ｵｵﾊｼ ﾏﾅﾐ</t>
  </si>
  <si>
    <t>影山　杏</t>
  </si>
  <si>
    <t>ｶｹﾞﾔﾏ ｱﾝ</t>
  </si>
  <si>
    <t>北川　和</t>
  </si>
  <si>
    <t>ｷﾀｶﾞﾜ ﾉﾄﾞｶ</t>
  </si>
  <si>
    <t>久保田　世菜</t>
  </si>
  <si>
    <t>ｸﾎﾞﾀ ｾﾅ</t>
  </si>
  <si>
    <t>菰田　梨香子</t>
  </si>
  <si>
    <t>ｺﾓﾀﾞ ﾘｶｺ</t>
  </si>
  <si>
    <t>近藤　七海</t>
  </si>
  <si>
    <t>ｺﾝﾄﾞｳ ﾅﾅﾐ</t>
  </si>
  <si>
    <t>清水　美里</t>
  </si>
  <si>
    <t>ｼﾐｽﾞ ﾐｻﾄ</t>
  </si>
  <si>
    <t>内藤　未彩</t>
  </si>
  <si>
    <t>ﾅｲﾄｳ ﾐｱ</t>
  </si>
  <si>
    <t>本藤　歩</t>
  </si>
  <si>
    <t>ﾎﾝﾄﾞｳ ｱﾕﾑ</t>
  </si>
  <si>
    <t>森田　祐美</t>
  </si>
  <si>
    <t>ﾓﾘﾀ ﾕﾐ</t>
  </si>
  <si>
    <t>横山　綾香</t>
  </si>
  <si>
    <t>ﾖｺﾔﾏ ｱﾔｶ</t>
  </si>
  <si>
    <t>髙間　汐美</t>
  </si>
  <si>
    <t>田口　史佳</t>
  </si>
  <si>
    <t>ﾀｸﾞﾁ ﾌﾐｶ</t>
  </si>
  <si>
    <t>川口　寿里菜</t>
  </si>
  <si>
    <t>ｶﾜｸﾞﾁ ｼﾞｭﾘﾅ</t>
  </si>
  <si>
    <t>立見　真央</t>
  </si>
  <si>
    <t>ﾀﾂﾐ ﾏｵ</t>
  </si>
  <si>
    <t>近藤　沙南</t>
  </si>
  <si>
    <t>ｺﾝﾄﾞｳ ｻﾅ</t>
  </si>
  <si>
    <t>端山　陽向</t>
  </si>
  <si>
    <t>ﾊﾔﾏ ﾋﾅﾀ</t>
  </si>
  <si>
    <t>伊藤　瑠莉彩</t>
  </si>
  <si>
    <t>ｲﾄｳ ﾙﾘｱ</t>
  </si>
  <si>
    <t>猪岡　真帆</t>
  </si>
  <si>
    <t>ｲｵｶ ﾏﾎ</t>
  </si>
  <si>
    <t>平野　栞菜</t>
  </si>
  <si>
    <t>ﾋﾗﾉ ｶﾝﾅ</t>
  </si>
  <si>
    <t>神谷　優希</t>
  </si>
  <si>
    <t>ｶﾐﾔ ﾕｳｷ</t>
  </si>
  <si>
    <t>髙瀬　唯奈</t>
  </si>
  <si>
    <t>ﾀｶｾ ﾕｲﾅ</t>
  </si>
  <si>
    <t>柴﨑　五月</t>
  </si>
  <si>
    <t>ｼﾊﾞｻｷ ﾒｲ</t>
  </si>
  <si>
    <t>鈴木　朱音</t>
  </si>
  <si>
    <t>ｽｽﾞｷ ｱｶﾈ</t>
  </si>
  <si>
    <t>富岡　実乃梨</t>
  </si>
  <si>
    <t>ﾄﾐｵｶ ﾐﾉﾘ</t>
  </si>
  <si>
    <t>八木　明梨</t>
  </si>
  <si>
    <t>ﾔｷﾞ ｱｶﾘ</t>
  </si>
  <si>
    <t>近藤　由梨</t>
  </si>
  <si>
    <t>井上　葉南</t>
  </si>
  <si>
    <t>ｲﾉｳｴ ﾊﾅ</t>
  </si>
  <si>
    <t>鴨志田　海来</t>
  </si>
  <si>
    <t>ｶﾓｼﾀﾞ ﾐﾗｲ</t>
  </si>
  <si>
    <t>ﾀｶﾏﾂ ﾄﾓﾐﾑｾﾝﾋﾞ</t>
  </si>
  <si>
    <t>藤ケ森　美晴</t>
  </si>
  <si>
    <t>ﾌｼﾞｶﾞﾓﾘ ﾐﾊﾙ</t>
  </si>
  <si>
    <t>松澤　綾音</t>
  </si>
  <si>
    <t>ﾏﾂｻﾞﾜ ｱﾔﾈ</t>
  </si>
  <si>
    <t>水澤　唯菜</t>
  </si>
  <si>
    <t>ﾐｽﾞｻﾜ ﾕﾅ</t>
  </si>
  <si>
    <t>和田　有菜</t>
  </si>
  <si>
    <t>ﾜﾀﾞ ﾕﾅ</t>
  </si>
  <si>
    <t>石浦　藍里</t>
  </si>
  <si>
    <t>ｲｼｳﾗ ｱｲﾘ</t>
  </si>
  <si>
    <t>小林　聖</t>
  </si>
  <si>
    <t>ｺﾊﾞﾔｼ ｱｷﾗ</t>
  </si>
  <si>
    <t>今野　絵梨香</t>
  </si>
  <si>
    <t>ｺﾝﾉ ｴﾘｶ</t>
  </si>
  <si>
    <t>白木　七星</t>
  </si>
  <si>
    <t>ｼﾗｷ ﾅﾅｾ</t>
  </si>
  <si>
    <t>6</t>
  </si>
  <si>
    <t>2</t>
  </si>
  <si>
    <t>5</t>
  </si>
  <si>
    <t>大場　瑞生</t>
  </si>
  <si>
    <t>ｵｵﾊﾞ ﾐｽﾞｷ</t>
  </si>
  <si>
    <t>ｸﾛｶﾜ ｻﾔ</t>
  </si>
  <si>
    <t>八木田　沙椰</t>
  </si>
  <si>
    <t>ﾔｷﾞﾀ ｻﾔ</t>
  </si>
  <si>
    <t>瀬川　真帆</t>
  </si>
  <si>
    <t>ｾｶﾞﾜ ﾏﾎ</t>
  </si>
  <si>
    <t>佐藤　琴美</t>
  </si>
  <si>
    <t>ｻﾄｳ ｺﾄﾐ</t>
  </si>
  <si>
    <t>大坂　美月</t>
  </si>
  <si>
    <t>伊与田　絢音</t>
  </si>
  <si>
    <t>ｲﾖﾀﾞ ｱﾔﾈ</t>
  </si>
  <si>
    <t>神谷　優奈</t>
  </si>
  <si>
    <t>ｶﾐﾔ ﾕｳﾅ</t>
  </si>
  <si>
    <t>松井　葉奈</t>
  </si>
  <si>
    <t>ﾏﾂｲ ﾊﾅ</t>
  </si>
  <si>
    <t>伊藤　彩夏</t>
  </si>
  <si>
    <t>ｲﾄｳ ｱﾔｶ</t>
  </si>
  <si>
    <t>岩瀬　映伊美</t>
  </si>
  <si>
    <t>ｲﾜｾ ｴｲﾐ</t>
  </si>
  <si>
    <t>前村　絢音</t>
  </si>
  <si>
    <t>ﾏｴﾑﾗ ｱﾔﾈ</t>
  </si>
  <si>
    <t>松坂　果歩</t>
  </si>
  <si>
    <t>ﾏﾂｻｶ ｶﾎ</t>
  </si>
  <si>
    <t>渡邉　明花</t>
  </si>
  <si>
    <t>ﾜﾀﾅﾍﾞ ﾊﾙｶ</t>
  </si>
  <si>
    <t>鈴木　唯菜</t>
  </si>
  <si>
    <t>ｽｽﾞｷ ﾕｲﾅ</t>
  </si>
  <si>
    <t>山本　菜緒</t>
  </si>
  <si>
    <t>ﾔﾏﾓﾄ ﾅｵ</t>
  </si>
  <si>
    <t>稲岡　菜月</t>
  </si>
  <si>
    <t>ｲﾅｵｶ ﾅﾂｷ</t>
  </si>
  <si>
    <t>田中　優帆</t>
  </si>
  <si>
    <t>ﾀﾅｶ ﾕｳﾎ</t>
  </si>
  <si>
    <t>森野　舞花</t>
  </si>
  <si>
    <t>ﾓﾘﾉ ﾏｲｶ</t>
  </si>
  <si>
    <t>佐野　紗智子</t>
  </si>
  <si>
    <t>ｻﾉ ｻﾁｺ</t>
  </si>
  <si>
    <t>榊原　瑠美</t>
  </si>
  <si>
    <t>ｻｶｷﾊﾞﾗ ﾙﾐ</t>
  </si>
  <si>
    <t>鈴木　里音</t>
  </si>
  <si>
    <t>ｽｽﾞｷ ﾘｵﾝ</t>
  </si>
  <si>
    <t>塩内　裕与</t>
  </si>
  <si>
    <t>ｼｵｳﾁ ﾏｻﾖ</t>
  </si>
  <si>
    <t>三矢　ひとみ</t>
  </si>
  <si>
    <t>ﾐﾂﾔ ﾋﾄﾐ</t>
  </si>
  <si>
    <t>伊藤　果生</t>
  </si>
  <si>
    <t>ｲﾄｳ ｶｵ</t>
  </si>
  <si>
    <t>足立　早希</t>
  </si>
  <si>
    <t>ｱﾀﾞﾁ ｻｷ</t>
  </si>
  <si>
    <t>伊豫田　歩</t>
  </si>
  <si>
    <t>ｲﾖﾀﾞ ｱﾕﾐ</t>
  </si>
  <si>
    <t>中村　ななみ</t>
  </si>
  <si>
    <t>ﾅｶﾑﾗ ﾅﾅﾐ</t>
  </si>
  <si>
    <t>中根　瑠香</t>
  </si>
  <si>
    <t>ﾅｶﾈ ﾙｶ</t>
  </si>
  <si>
    <t>棚橋　実加</t>
  </si>
  <si>
    <t>ﾀﾅﾊｼ ﾐｶ</t>
  </si>
  <si>
    <t>淺川　慶乃</t>
  </si>
  <si>
    <t>ｱｻｶﾜ ﾖｼﾉ</t>
  </si>
  <si>
    <t>加藤　友里</t>
  </si>
  <si>
    <t>ｶﾄｳ ﾕﾘ</t>
  </si>
  <si>
    <t>竹林　美佐紀</t>
  </si>
  <si>
    <t>ﾀｹﾊﾞﾔｼ ﾐｻｷ</t>
  </si>
  <si>
    <t>山本　紗也華</t>
  </si>
  <si>
    <t>ﾔﾏﾓﾄ ｻﾔｶ</t>
  </si>
  <si>
    <t>玉城　萌華</t>
  </si>
  <si>
    <t>ﾀﾏｷ ﾓｴｶ</t>
  </si>
  <si>
    <t>原　まひる</t>
  </si>
  <si>
    <t>ﾊﾗ ﾏﾋﾙ</t>
  </si>
  <si>
    <t>山崎　杏実</t>
  </si>
  <si>
    <t>ﾔﾏｻﾞｷ ｱﾐ</t>
  </si>
  <si>
    <t>佐野　文香</t>
  </si>
  <si>
    <t>ｻﾉ ﾌﾐｶ</t>
  </si>
  <si>
    <t>岡田　花</t>
  </si>
  <si>
    <t>ｵｶﾀﾞ ﾊﾅ</t>
  </si>
  <si>
    <t>山田　沙樹</t>
  </si>
  <si>
    <t>ﾔﾏﾀﾞ ｻｷ</t>
  </si>
  <si>
    <t>ｶﾜｲ ﾜｶﾅ</t>
  </si>
  <si>
    <t>杉浦　奈央</t>
  </si>
  <si>
    <t>ｽｷﾞｳﾗ ﾅｵ</t>
  </si>
  <si>
    <t>野中　小夏</t>
  </si>
  <si>
    <t>ﾉﾅｶ ｺﾅﾂ</t>
  </si>
  <si>
    <t>神山　千鶴</t>
  </si>
  <si>
    <t>下山田　絢香</t>
  </si>
  <si>
    <t>ｼﾓﾔﾏﾀﾞ ｱﾔｶ</t>
  </si>
  <si>
    <t>鈴木　美帆</t>
  </si>
  <si>
    <t>ｽｽﾞｷ ﾐﾎ</t>
  </si>
  <si>
    <t>中村　絵莉夏</t>
  </si>
  <si>
    <t>ﾅｶﾑﾗ ｴﾘｶ</t>
  </si>
  <si>
    <t>有本　琴里</t>
  </si>
  <si>
    <t>ｱﾘﾓﾄ ｺﾄﾘ</t>
  </si>
  <si>
    <t>鎌田　友美</t>
  </si>
  <si>
    <t>ｶﾏﾀ ﾄﾓﾐ</t>
  </si>
  <si>
    <t>ｼﾌﾞﾀﾆ ﾐｷ</t>
  </si>
  <si>
    <t>清水　優香</t>
  </si>
  <si>
    <t>ｼﾐｽﾞ ﾕｳｶ</t>
  </si>
  <si>
    <t>安藤　茜</t>
  </si>
  <si>
    <t>ｱﾝﾄﾞｳ ｱｶﾈ</t>
  </si>
  <si>
    <t>山村　桂子</t>
  </si>
  <si>
    <t>ﾔﾏﾑﾗ ｹｲｺ</t>
  </si>
  <si>
    <t>松浦　すみれ</t>
  </si>
  <si>
    <t>ﾏﾂｳﾗ ｽﾐﾚ</t>
  </si>
  <si>
    <t>有ヶ谷　真由</t>
  </si>
  <si>
    <t>ｱﾘｶﾞﾔ ﾏﾕ</t>
  </si>
  <si>
    <t>堀田　明里</t>
  </si>
  <si>
    <t>中溝　莉緒</t>
  </si>
  <si>
    <t>ﾅｶﾐｿﾞ ﾘｵ</t>
  </si>
  <si>
    <t>山城　柚芽</t>
  </si>
  <si>
    <t>ﾔﾏｼﾛ ﾕﾒ</t>
  </si>
  <si>
    <t>河村　美月</t>
  </si>
  <si>
    <t>ﾀｶﾊｼ ｱｲ</t>
  </si>
  <si>
    <t>古畑　桃子</t>
  </si>
  <si>
    <t>ﾌﾙﾊﾀ ﾓﾓｺ</t>
  </si>
  <si>
    <t>山本　春陽</t>
  </si>
  <si>
    <t>ﾔﾏﾓﾄ ﾊﾙﾋ</t>
  </si>
  <si>
    <t>エントリー内容に誤りがないことを確認しました。</t>
    <rPh sb="5" eb="7">
      <t>ナイヨウ</t>
    </rPh>
    <rPh sb="8" eb="9">
      <t>アヤマ</t>
    </rPh>
    <rPh sb="16" eb="18">
      <t>カクニン</t>
    </rPh>
    <phoneticPr fontId="1"/>
  </si>
  <si>
    <t>柏屋　美空</t>
  </si>
  <si>
    <t>塩多　未幸</t>
  </si>
  <si>
    <t>ｼｵﾀﾞ ﾐﾕｷ</t>
  </si>
  <si>
    <t>臼井　未涼</t>
  </si>
  <si>
    <t>ｳｽｲ ﾐｽｽﾞ</t>
  </si>
  <si>
    <t>大久保　春香</t>
  </si>
  <si>
    <t>ｵｵｸﾎﾞ ﾊﾙｶ</t>
  </si>
  <si>
    <t>三輪　明日香</t>
  </si>
  <si>
    <t>ﾐﾜ ｱｽｶ</t>
  </si>
  <si>
    <t>淺野　紗希</t>
  </si>
  <si>
    <t>曾我　美結</t>
  </si>
  <si>
    <t>ｿｶﾞ ﾐﾕ</t>
  </si>
  <si>
    <t>石原　李華</t>
  </si>
  <si>
    <t>ｲｼﾊﾗ ﾘｶ</t>
  </si>
  <si>
    <t>笠井　柚花</t>
  </si>
  <si>
    <t>ｶｻｲ ﾕｽﾞｶ</t>
  </si>
  <si>
    <t>坂本　彩音</t>
  </si>
  <si>
    <t>ｻｶﾓﾄ ｱﾔﾈ</t>
  </si>
  <si>
    <t>田中　美海</t>
  </si>
  <si>
    <t>ﾀﾅｶ ﾐｭｳ</t>
  </si>
  <si>
    <t>都築　美音</t>
  </si>
  <si>
    <t>ﾂﾂﾞｷ ﾐｵﾝ</t>
  </si>
  <si>
    <t>遠山　奈月</t>
  </si>
  <si>
    <t>ﾄｵﾔﾏ ﾅﾂｷ</t>
  </si>
  <si>
    <t>中野　藍</t>
  </si>
  <si>
    <t>ﾅｶﾉ ﾗﾝ</t>
  </si>
  <si>
    <t>松嶋　真矢</t>
  </si>
  <si>
    <t>ﾏﾂｼﾏ ﾏﾔ</t>
  </si>
  <si>
    <t>三杉　七美</t>
  </si>
  <si>
    <t>ﾐｽｷﾞ ﾅﾅﾐ</t>
  </si>
  <si>
    <t>林　望乃佳</t>
  </si>
  <si>
    <t>髙畠　聖</t>
  </si>
  <si>
    <t>ﾀｶﾊﾞﾀｹ ﾋｼﾞﾘ</t>
  </si>
  <si>
    <t>長見　京華</t>
  </si>
  <si>
    <t>ｵｻﾐ ｷｮｳｶ</t>
  </si>
  <si>
    <t>渡辺　夕奈</t>
  </si>
  <si>
    <t>ﾜﾀﾅﾍﾞ ﾕｳﾅ</t>
  </si>
  <si>
    <t>松本　七海</t>
  </si>
  <si>
    <t>ﾏﾂﾓﾄ ﾅﾅﾐ</t>
  </si>
  <si>
    <t>仲里　彩</t>
  </si>
  <si>
    <t>ﾅｶｻﾞﾄ ｱﾔ</t>
  </si>
  <si>
    <t>三村　莉央</t>
  </si>
  <si>
    <t>ﾐﾑﾗ ﾘｵ</t>
  </si>
  <si>
    <t>岩室　颯希</t>
  </si>
  <si>
    <t>ｲﾜﾑﾛ ｻｷ</t>
  </si>
  <si>
    <t>ｶﾜﾑﾗ ﾐｽﾞｷ</t>
  </si>
  <si>
    <t>齋藤　彩佳</t>
  </si>
  <si>
    <t>浅岡　南帆</t>
  </si>
  <si>
    <t>ｱｻｵｶ ﾅﾎ</t>
  </si>
  <si>
    <t>生田　奈緒子</t>
  </si>
  <si>
    <t>ｲｸﾀ ﾅｵｺ</t>
  </si>
  <si>
    <t>落合　早峰</t>
  </si>
  <si>
    <t>ｵﾁｱｲ ﾊﾔﾈ</t>
  </si>
  <si>
    <t>鐘築　静花</t>
  </si>
  <si>
    <t>ｶﾈﾂｷ ｼｽﾞｶ</t>
  </si>
  <si>
    <t>上森　佳代</t>
  </si>
  <si>
    <t>ｶﾝﾓﾘ ｶﾖ</t>
  </si>
  <si>
    <t>黒田　佳代</t>
  </si>
  <si>
    <t>ｸﾛﾀﾞ ｶﾖ</t>
  </si>
  <si>
    <t>白坂　瑞稀</t>
  </si>
  <si>
    <t>ｼﾗｻｶ ﾐｽﾞｷ</t>
  </si>
  <si>
    <t>鈴木　さくら</t>
  </si>
  <si>
    <t>ｽｽﾞｷ ｻｸﾗ</t>
  </si>
  <si>
    <t>永井　楓花</t>
  </si>
  <si>
    <t>ﾅｶﾞｲ ﾌｳｶ</t>
  </si>
  <si>
    <t>水谷　佳歩</t>
  </si>
  <si>
    <t>ﾐｽﾞﾀﾆ ｶﾎ</t>
  </si>
  <si>
    <t>室伏　若菜</t>
  </si>
  <si>
    <t>ﾑﾛﾌｼ ﾜｶﾅ</t>
  </si>
  <si>
    <t>栗本　真実</t>
  </si>
  <si>
    <t>ｸﾘﾓﾄ ﾏﾐ</t>
  </si>
  <si>
    <t>中根　千歩</t>
  </si>
  <si>
    <t>ﾅｶﾈ ﾁﾎ</t>
  </si>
  <si>
    <t>香野　さちか</t>
  </si>
  <si>
    <t>ｺｳﾉ ｻﾁｶ</t>
  </si>
  <si>
    <t>渡瀬　花音</t>
  </si>
  <si>
    <t>ﾜﾀｾ ｶﾉﾝ</t>
  </si>
  <si>
    <t>高橋　愛</t>
  </si>
  <si>
    <t>髙松　智美ムセンビ</t>
    <rPh sb="0" eb="1">
      <t>タカ</t>
    </rPh>
    <phoneticPr fontId="2"/>
  </si>
  <si>
    <t>相場　里咲</t>
  </si>
  <si>
    <t>ｱｲﾊﾞ ﾘｻ</t>
  </si>
  <si>
    <t>荒井　優奈</t>
  </si>
  <si>
    <t>ｱﾗｲ ﾕｳﾅ</t>
  </si>
  <si>
    <t>小林　成美</t>
  </si>
  <si>
    <t>ｺﾊﾞﾔｼ ﾅﾙﾐ</t>
  </si>
  <si>
    <t>福嶋　紗楽</t>
  </si>
  <si>
    <t>ﾌｸｼﾏ ｻﾗ</t>
  </si>
  <si>
    <t>山本　有真</t>
  </si>
  <si>
    <t>ﾔﾏﾓﾄ ﾕﾏ</t>
  </si>
  <si>
    <t>石垣　綾香</t>
  </si>
  <si>
    <t>ｲｼｶﾞｷ ｱﾔｶ</t>
  </si>
  <si>
    <t>小林　はづき</t>
  </si>
  <si>
    <t>ｺﾊﾞﾔｼ ﾊﾂﾞｷ</t>
  </si>
  <si>
    <t>堺　晴香</t>
  </si>
  <si>
    <t>ｻｶｲ ﾊﾙｶ</t>
  </si>
  <si>
    <t>佐藤　夕貴</t>
  </si>
  <si>
    <t>ｻﾄｳ ﾕｳｷ</t>
  </si>
  <si>
    <t>山崎　真梨</t>
  </si>
  <si>
    <t>ﾔﾏｻﾞｷ ﾏﾘ</t>
  </si>
  <si>
    <t>駒木　遥</t>
  </si>
  <si>
    <t>ｺﾏｷ ﾊﾙｶ</t>
  </si>
  <si>
    <t>近澤　奈々</t>
  </si>
  <si>
    <t>ﾁｶｻﾞﾜ ﾅﾅ</t>
  </si>
  <si>
    <t>伊藤　優衣</t>
  </si>
  <si>
    <t>ｲﾄｳ ﾕｲ</t>
  </si>
  <si>
    <t>太田　成美</t>
  </si>
  <si>
    <t>ｵｵﾀ ﾅﾙﾐ</t>
  </si>
  <si>
    <t>ムネネ　メリー</t>
  </si>
  <si>
    <t>ﾑﾈﾈ ﾒﾘｰ</t>
  </si>
  <si>
    <t>加藤　遥</t>
  </si>
  <si>
    <t>ｶﾄｳ ﾊﾙｶ</t>
  </si>
  <si>
    <t>安藤　朱里</t>
  </si>
  <si>
    <t>ｱﾝﾄﾞｳ ｱｶﾘ</t>
  </si>
  <si>
    <t>加藤　麻由</t>
  </si>
  <si>
    <t>ｶﾄｳ ﾏﾕ</t>
  </si>
  <si>
    <t>渡辺　彩奈</t>
  </si>
  <si>
    <t>ﾜﾀﾅﾍﾞ ｱﾔﾅ</t>
  </si>
  <si>
    <t>椙山　薫</t>
  </si>
  <si>
    <t>ｽｷﾞﾔﾏ ｶｵﾙ</t>
  </si>
  <si>
    <t>小泉　満菜</t>
  </si>
  <si>
    <t>ｺｲｽﾞﾐ ﾏﾅ</t>
  </si>
  <si>
    <t>ﾅｲﾄｳ ﾉｿﾞﾐ</t>
  </si>
  <si>
    <t>清水　咲穂</t>
  </si>
  <si>
    <t>ｼﾐｽﾞ ｻｷﾎ</t>
  </si>
  <si>
    <t>大西　加那子</t>
  </si>
  <si>
    <t>ｵｵﾆｼ ｶﾅｺ</t>
  </si>
  <si>
    <t>大森　万祐加</t>
  </si>
  <si>
    <t>ｵｵﾓﾘ ﾏﾕｶ</t>
  </si>
  <si>
    <t>不破　綾華</t>
  </si>
  <si>
    <t>ﾌﾜ ｱﾔｶ</t>
  </si>
  <si>
    <t>岡本　凪布</t>
  </si>
  <si>
    <t>ｵｶﾓﾄ ﾅｷﾞﾎ</t>
  </si>
  <si>
    <t>辰巳　奈那</t>
  </si>
  <si>
    <t>ﾀﾂﾐ ﾅﾅ</t>
  </si>
  <si>
    <t>ﾅｶﾆｼ ﾅﾅｺ</t>
  </si>
  <si>
    <t>山野　綾香</t>
  </si>
  <si>
    <t>ﾔﾏﾉ ｱﾔｶ</t>
  </si>
  <si>
    <t>柴田　葵</t>
  </si>
  <si>
    <t>ｼﾊﾞﾀ ｱｵｲ</t>
  </si>
  <si>
    <t>杉浦　愛梨</t>
  </si>
  <si>
    <t>ｽｷﾞｳﾗ ｱｲﾘ</t>
  </si>
  <si>
    <t>里見　莉世</t>
  </si>
  <si>
    <t>ｻﾄﾐ ﾘｾ</t>
  </si>
  <si>
    <t>仲井　瑞紀</t>
  </si>
  <si>
    <t>ﾅｶｲ ﾐｽﾞｷ</t>
  </si>
  <si>
    <t>宮㟢　紗苗</t>
  </si>
  <si>
    <t>ﾐﾔｻﾞｷ ｻﾅｴ</t>
  </si>
  <si>
    <t>ｱｲﾊﾞ ﾅﾅﾐ</t>
  </si>
  <si>
    <t>池田　佳菜子</t>
  </si>
  <si>
    <t>ｲｹﾀﾞ ｶﾅｺ</t>
  </si>
  <si>
    <t>稲吉　椿</t>
  </si>
  <si>
    <t>ｲﾅﾖｼ ﾂﾊﾞｷ</t>
  </si>
  <si>
    <t>杉山　そら</t>
  </si>
  <si>
    <t>ｽｷﾞﾔﾏ ｿﾗ</t>
  </si>
  <si>
    <t>都築　陽奈</t>
  </si>
  <si>
    <t>ﾂﾂﾞｷ ﾋﾅ</t>
  </si>
  <si>
    <t>中山　実優</t>
  </si>
  <si>
    <t>ﾅｶﾔﾏ ﾐﾕ</t>
  </si>
  <si>
    <t>高橋　奈々</t>
  </si>
  <si>
    <t>ﾀｶﾊｼ ﾅﾅ</t>
  </si>
  <si>
    <t>尾関　菜柚</t>
  </si>
  <si>
    <t>ｵｾﾞｷ ﾅﾕ</t>
  </si>
  <si>
    <t>葛西　真由</t>
  </si>
  <si>
    <t>ｶｻｲ ﾏﾕ</t>
  </si>
  <si>
    <t>茶井　優里</t>
  </si>
  <si>
    <t>ﾁｬｲ ﾕﾘ</t>
  </si>
  <si>
    <t>小林　もえか</t>
  </si>
  <si>
    <t>ｺﾊﾞﾔｼ ﾓｴｶ</t>
  </si>
  <si>
    <t>永墓　ゆめ果</t>
  </si>
  <si>
    <t>ﾅｶﾞﾊｶ ﾕﾒｶ</t>
  </si>
  <si>
    <t>林　玲奈</t>
  </si>
  <si>
    <t>ﾊﾔｼ ﾚｲﾅ</t>
  </si>
  <si>
    <t>畔柳　幸奈</t>
  </si>
  <si>
    <t>ｸﾛﾔﾅｷﾞ ﾕｷﾅ</t>
  </si>
  <si>
    <t>森山　歩果</t>
  </si>
  <si>
    <t>ﾓﾘﾔﾏ ｱﾕｶ</t>
  </si>
  <si>
    <t>勝　成望</t>
  </si>
  <si>
    <t>ｶﾂ ﾅﾙﾐ</t>
  </si>
  <si>
    <t>近藤　紗月</t>
  </si>
  <si>
    <t>ｺﾝﾄﾞｳ ｻﾂｷ</t>
  </si>
  <si>
    <t>稲田　楓</t>
  </si>
  <si>
    <t>ｲﾅﾀﾞ ｶｴﾃﾞ</t>
  </si>
  <si>
    <t>中野　香穂</t>
  </si>
  <si>
    <t>ﾅｶﾉ ｶﾎ</t>
  </si>
  <si>
    <t>村田　由華</t>
  </si>
  <si>
    <t>ﾑﾗﾀ ﾕｶ</t>
  </si>
  <si>
    <t>中村　紗希</t>
  </si>
  <si>
    <t>ﾅｶﾑﾗ ｻｷ</t>
  </si>
  <si>
    <t>松岡　かなで</t>
  </si>
  <si>
    <t>ﾏﾂｵｶ ｶﾅﾃﾞ</t>
  </si>
  <si>
    <t>神谷　さくら</t>
  </si>
  <si>
    <t>ｶﾐﾔ ｻｸﾗ</t>
  </si>
  <si>
    <t>長縄　萌</t>
  </si>
  <si>
    <t>ﾅｶﾞﾅﾜ ﾓｴ</t>
  </si>
  <si>
    <t>早川　有羽</t>
  </si>
  <si>
    <t>ﾊﾔｶﾜ ﾕｳ</t>
  </si>
  <si>
    <t>吉田　彩花</t>
  </si>
  <si>
    <t>ﾖｼﾀﾞ ｻﾔｶ</t>
  </si>
  <si>
    <t>小山　菜花</t>
  </si>
  <si>
    <t>ｺﾔﾏ ﾅﾉﾊ</t>
  </si>
  <si>
    <t>菊池　舞</t>
  </si>
  <si>
    <t>ｷｸﾁ ﾏｲ</t>
  </si>
  <si>
    <t>上野　萌佳</t>
  </si>
  <si>
    <t>ｳｴﾉ ﾓｴｶ</t>
  </si>
  <si>
    <t>安江　紀乃</t>
  </si>
  <si>
    <t>ﾔｽｴ ｷﾉ</t>
  </si>
  <si>
    <t>小林　千純</t>
  </si>
  <si>
    <t>ｺﾊﾞﾔｼ ﾁｽﾐ</t>
  </si>
  <si>
    <t>濱口　京華</t>
  </si>
  <si>
    <t>ﾊﾏｸﾞﾁ ｷｮｳｶ</t>
  </si>
  <si>
    <t>武藤　紗貴</t>
  </si>
  <si>
    <t>ﾑﾄｳ ｻｷ</t>
  </si>
  <si>
    <t>小池　里歩</t>
  </si>
  <si>
    <t>ｺｲｹ ﾘﾎ</t>
  </si>
  <si>
    <t>中村　友香</t>
  </si>
  <si>
    <t>ﾅｶﾑﾗ ﾕｳｶ</t>
  </si>
  <si>
    <t>中村　理乃</t>
  </si>
  <si>
    <t>ﾅｶﾑﾗ ﾘﾉ</t>
  </si>
  <si>
    <t>菅　さくら</t>
  </si>
  <si>
    <t>ｽｶﾞ ｻｸﾗ</t>
  </si>
  <si>
    <t>ﾋﾗｲ ﾕﾘ</t>
  </si>
  <si>
    <t>伊藤　舞</t>
  </si>
  <si>
    <t>ｲﾄｳ ﾏｲ</t>
  </si>
  <si>
    <t>久保寺　桃花</t>
  </si>
  <si>
    <t>ｸﾎﾞﾃﾞﾗ ﾓﾓｶ</t>
  </si>
  <si>
    <t>松浦　明日菜</t>
  </si>
  <si>
    <t>ﾏﾂｳﾗ ｱｽﾅ</t>
  </si>
  <si>
    <t>中迫　志穂子</t>
  </si>
  <si>
    <t>ﾅｶｻﾞｺ ｼﾎｺ</t>
  </si>
  <si>
    <t>田添　里穂</t>
  </si>
  <si>
    <t>ﾀｿﾞｴ ﾘﾎ</t>
  </si>
  <si>
    <t>ｶｼﾞ ｱｵｲ</t>
  </si>
  <si>
    <t>加藤　沙耶香</t>
  </si>
  <si>
    <t>ｶﾄｳ ｻﾔｶ</t>
  </si>
  <si>
    <t>ララフィ　亜美奈</t>
  </si>
  <si>
    <t>ﾗﾗﾌｨ ｱﾐﾅ</t>
  </si>
  <si>
    <t>金井　香瑠</t>
  </si>
  <si>
    <t>ｶﾅｲ ｶｵﾙ</t>
  </si>
  <si>
    <t>仲原　凪歩</t>
  </si>
  <si>
    <t>ﾅｶﾊﾗ ﾅｷﾞﾎ</t>
  </si>
  <si>
    <t>長谷川　葉月</t>
  </si>
  <si>
    <t>ﾊｾｶﾞﾜ ﾊﾂﾞｷ</t>
  </si>
  <si>
    <t>藤谷　佳央</t>
  </si>
  <si>
    <t>ﾌｼﾞﾀﾆ ｶｵ</t>
  </si>
  <si>
    <t>水品　綾子</t>
  </si>
  <si>
    <t>ﾐｽﾞｼﾅ ｱﾔｺ</t>
  </si>
  <si>
    <t>平野　颯希</t>
  </si>
  <si>
    <t>ﾋﾗﾉ ｻﾂｷ</t>
  </si>
  <si>
    <t>神田　唯衣</t>
  </si>
  <si>
    <t>ｶﾝﾀﾞ ﾕｲ</t>
  </si>
  <si>
    <t>矢野　未玲</t>
  </si>
  <si>
    <t>ﾔﾉ ﾐﾚｲ</t>
  </si>
  <si>
    <t>奥田　安優</t>
  </si>
  <si>
    <t>ｵｸﾀﾞ ｱﾕ</t>
  </si>
  <si>
    <t>金谷　有純</t>
  </si>
  <si>
    <t>ｶﾅﾔ ｱｽﾐ</t>
  </si>
  <si>
    <t>北川　日向子</t>
  </si>
  <si>
    <t>ｷﾀｶﾞﾜ ﾋﾅｺ</t>
  </si>
  <si>
    <t>田中　ガブリエーラ</t>
  </si>
  <si>
    <t>ﾀﾅｶ ｶﾞﾌﾞﾘｴｰﾗ</t>
  </si>
  <si>
    <t>都築　歩乃佳</t>
  </si>
  <si>
    <t>ﾂﾂﾞｷ ﾎﾉｶ</t>
  </si>
  <si>
    <t>水上　優子</t>
  </si>
  <si>
    <t>ﾐｽﾞｶﾐ ﾕｳｺ</t>
  </si>
  <si>
    <t>土方　彩衣</t>
  </si>
  <si>
    <t>ﾋｼﾞｶﾀ ｱﾔｴ</t>
  </si>
  <si>
    <t>牛丸　みのり</t>
  </si>
  <si>
    <t>ｳｼﾏﾙ ﾐﾉﾘ</t>
  </si>
  <si>
    <t>安藤　由梨花</t>
  </si>
  <si>
    <t>ｱﾝﾄﾞｳ ﾕﾘｶ</t>
  </si>
  <si>
    <t>岐阜協立大学</t>
  </si>
  <si>
    <t>名古屋商科大学</t>
  </si>
  <si>
    <t>鈴鹿大学</t>
  </si>
  <si>
    <t>１</t>
  </si>
  <si>
    <t>藤田医科大学</t>
  </si>
  <si>
    <t>舟橋　祐哉</t>
  </si>
  <si>
    <t>小林　貫太</t>
  </si>
  <si>
    <t>ｺﾊﾞﾔｼ ｶﾝﾀ</t>
  </si>
  <si>
    <t>新川　将平</t>
  </si>
  <si>
    <t>ﾆｲｶﾞﾜ ｼｮｳﾍｲ</t>
  </si>
  <si>
    <t>榊原　智也</t>
  </si>
  <si>
    <t>ｻｶｷﾊﾞﾗ ﾄﾓﾔ</t>
  </si>
  <si>
    <t>竹中　太一</t>
  </si>
  <si>
    <t>ﾀｹﾅｶ ﾀｲﾁ</t>
  </si>
  <si>
    <t>土屋　慶太</t>
  </si>
  <si>
    <t>ﾂﾁﾔ ｹｲﾀ</t>
  </si>
  <si>
    <t>原田　侑弥</t>
  </si>
  <si>
    <t>ﾊﾗﾀ ﾕｳﾔ</t>
  </si>
  <si>
    <t>深谷　涼太</t>
  </si>
  <si>
    <t>ﾌｶﾔ ﾘｮｳﾀ</t>
  </si>
  <si>
    <t>三浦　真和</t>
  </si>
  <si>
    <t>ﾐｳﾗ ﾏｵ</t>
  </si>
  <si>
    <t>渡邉　大誠</t>
  </si>
  <si>
    <t>ﾜﾀﾅﾍﾞ ﾀｲｾｲ</t>
  </si>
  <si>
    <t>河村　晃成</t>
  </si>
  <si>
    <t>ｶﾜﾑﾗ ｺｳｾｲ</t>
  </si>
  <si>
    <t>木許　僚二</t>
  </si>
  <si>
    <t>ﾅｶｼﾏ ｼﾝﾔ</t>
  </si>
  <si>
    <t>尾﨑　空嶺</t>
  </si>
  <si>
    <t>ｵｻﾞｷ ﾀｶﾈ</t>
  </si>
  <si>
    <t>岡田　太陽</t>
  </si>
  <si>
    <t>ｵｶﾀﾞ ﾀｲﾖｳ</t>
  </si>
  <si>
    <t>加藤　烈</t>
  </si>
  <si>
    <t>ｶﾄｳ ﾚﾂ</t>
  </si>
  <si>
    <t>小寺　悠太</t>
  </si>
  <si>
    <t>ｺﾃﾞﾗ ﾕｳﾀ</t>
  </si>
  <si>
    <t>佐々木　秀斗</t>
  </si>
  <si>
    <t>ｻｻｷ ｼｭｳﾄ</t>
  </si>
  <si>
    <t>佐藤　裕汰</t>
  </si>
  <si>
    <t>ｻﾄｳ ﾕｳﾀ</t>
  </si>
  <si>
    <t>柴垣　友紀</t>
  </si>
  <si>
    <t>ｼﾊﾞｶﾞｷ ﾄﾓｷ</t>
  </si>
  <si>
    <t>鈴木　達也</t>
  </si>
  <si>
    <t>ｽｽﾞｷ ﾀﾂﾔ</t>
  </si>
  <si>
    <t>築地　由貴</t>
  </si>
  <si>
    <t>ﾂｷｼﾞ ﾖｼｷ</t>
  </si>
  <si>
    <t>中野　峻作</t>
  </si>
  <si>
    <t>ﾅｶﾉ ｼｭﾝｻｸ</t>
  </si>
  <si>
    <t>信藤　来也</t>
  </si>
  <si>
    <t>ﾉﾌﾞﾄｳ ﾗｲﾔ</t>
  </si>
  <si>
    <t>早川　龍斗</t>
  </si>
  <si>
    <t>ﾊﾔｶﾜ ﾘｭｳﾄ</t>
  </si>
  <si>
    <t>松川　哲大</t>
  </si>
  <si>
    <t>ﾏﾂｶﾜ ﾃﾂﾋﾛ</t>
  </si>
  <si>
    <t>向山　朋宏</t>
  </si>
  <si>
    <t>ﾑｺｳﾔﾏ ﾄﾓﾋﾛ</t>
  </si>
  <si>
    <t>藤澤　慶己</t>
  </si>
  <si>
    <t>ﾌｼﾞｻﾜ ﾖｼｷ</t>
  </si>
  <si>
    <t>ﾔﾏｻﾞｷ ｼﾝｺﾞ</t>
  </si>
  <si>
    <t>伊藤　輝</t>
  </si>
  <si>
    <t>ｲﾄｳ ﾋｶﾙ</t>
  </si>
  <si>
    <t>加藤　凌平</t>
  </si>
  <si>
    <t>ｶﾄｳ ﾘｮｳﾍｲ</t>
  </si>
  <si>
    <t>木村　海光</t>
  </si>
  <si>
    <t>ｷﾑﾗ ｶｲﾄ</t>
  </si>
  <si>
    <t>ﾀｶｼﾏ ｼｮｳﾀ</t>
  </si>
  <si>
    <t>ﾀｶﾔ ﾊﾙｷ</t>
  </si>
  <si>
    <t>塚腰　祐大</t>
  </si>
  <si>
    <t>ﾂｶｺﾞｼ ﾕｳﾀﾞｲ</t>
  </si>
  <si>
    <t>中尾　啓哉</t>
  </si>
  <si>
    <t>ﾅｶｵ ｹｲﾔ</t>
  </si>
  <si>
    <t>村松　俊哉</t>
  </si>
  <si>
    <t>ﾑﾗﾏﾂ ｼｭﾝﾔ</t>
  </si>
  <si>
    <t>岡崎　洋樹</t>
  </si>
  <si>
    <t>ｵｶｻﾞｷ ﾋﾛｷ</t>
  </si>
  <si>
    <t>石橋　新</t>
  </si>
  <si>
    <t>ｲｼﾊﾞｼ ｱﾗﾀ</t>
  </si>
  <si>
    <t>田村　友輔</t>
  </si>
  <si>
    <t>ﾀﾑﾗ ﾕｳｽｹ</t>
  </si>
  <si>
    <t>阪口　大河</t>
  </si>
  <si>
    <t>ｻｶｸﾞﾁ ﾀｲｶﾞ</t>
  </si>
  <si>
    <t>ｶﾊﾞｻﾞﾜ ﾄｼﾔ</t>
  </si>
  <si>
    <t>岡本　健太郎</t>
  </si>
  <si>
    <t>ｵｶﾓﾄ ｹﾝﾀﾛｳ</t>
  </si>
  <si>
    <t>黒田　遥太</t>
  </si>
  <si>
    <t>ｸﾛﾀﾞ ﾊﾙﾄ</t>
  </si>
  <si>
    <t>河野　竜也</t>
  </si>
  <si>
    <t>ｺｳﾉ ﾀﾂﾔ</t>
  </si>
  <si>
    <t>深川　蒼太</t>
  </si>
  <si>
    <t>ﾌｶｶﾞﾜ ｿｳﾀ</t>
  </si>
  <si>
    <t>山田　真夢</t>
  </si>
  <si>
    <t>ﾔﾏﾀﾞ ﾏﾅﾑ</t>
  </si>
  <si>
    <t>池田　翔紀</t>
  </si>
  <si>
    <t>ｲｹﾀﾞ ｼｮｳｷ</t>
  </si>
  <si>
    <t>ｲﾅﾌｸ ﾊﾔﾃ</t>
  </si>
  <si>
    <t>梅田　朔也</t>
  </si>
  <si>
    <t>ｳﾒﾀﾞ ｻｸﾔ</t>
  </si>
  <si>
    <t>河合　優作</t>
  </si>
  <si>
    <t>ｶﾜｲ ﾕｳｻｸ</t>
  </si>
  <si>
    <t>澤田　隼</t>
  </si>
  <si>
    <t>ｻﾜﾀﾞ ﾊﾔﾄ</t>
  </si>
  <si>
    <t>鈴木　健太郎</t>
  </si>
  <si>
    <t>ｽｽﾞｷ ｹﾝﾀﾛｳ</t>
  </si>
  <si>
    <t>高橋　隆晟</t>
  </si>
  <si>
    <t>ﾀｶﾊｼ ﾘｭｳｾｲ</t>
  </si>
  <si>
    <t>田中　悠暉</t>
  </si>
  <si>
    <t>ﾀﾅｶ ﾕｳｷ</t>
  </si>
  <si>
    <t>中島　昌宣</t>
  </si>
  <si>
    <t>ﾅｶｼﾞﾏ ｱｷﾉﾘ</t>
  </si>
  <si>
    <t>中嶋　謙</t>
  </si>
  <si>
    <t>ﾅｶｼﾞﾏ ﾕｽﾞﾙ</t>
  </si>
  <si>
    <t>服部　匡恭</t>
  </si>
  <si>
    <t>ﾊｯﾄﾘ ﾏｻﾖｼ</t>
  </si>
  <si>
    <t>服部　有佑</t>
  </si>
  <si>
    <t>ﾊｯﾄﾘ ﾕｳｽｹ</t>
  </si>
  <si>
    <t>平松　昂龍</t>
  </si>
  <si>
    <t>ﾋﾗﾏﾂ ｺｳﾘｭｳ</t>
  </si>
  <si>
    <t>三田　大喜</t>
  </si>
  <si>
    <t>ﾐﾀ ﾋﾛｷ</t>
  </si>
  <si>
    <t>光岡　奨平</t>
  </si>
  <si>
    <t>ﾐﾂｵｶ ｼｮｳﾍｲ</t>
  </si>
  <si>
    <t>ﾐﾔｻﾞｷ ﾀｹﾄ</t>
  </si>
  <si>
    <t>村上　海吏</t>
  </si>
  <si>
    <t>ﾑﾗｶﾐ ｶｲﾘ</t>
  </si>
  <si>
    <t>山本　麟太郎</t>
  </si>
  <si>
    <t>ﾔﾏﾓﾄ ﾘﾝﾀﾛｳ</t>
  </si>
  <si>
    <t>西村　遥生</t>
  </si>
  <si>
    <t>ﾆｼﾑﾗ ﾊﾙｷ</t>
  </si>
  <si>
    <t>菅田　流伊</t>
  </si>
  <si>
    <t>ｽｹﾞﾀ ﾙｲ</t>
  </si>
  <si>
    <t>小関　海都</t>
  </si>
  <si>
    <t>ｵｾﾞｷ ｶｲﾄ</t>
  </si>
  <si>
    <t>横地　裕太</t>
  </si>
  <si>
    <t>ﾖｺﾁ ﾕｳﾀ</t>
  </si>
  <si>
    <t>坂本　寛吾</t>
  </si>
  <si>
    <t>ｻｶﾓﾄ ｶﾝｺﾞ</t>
  </si>
  <si>
    <t>杉本　望拓</t>
  </si>
  <si>
    <t>ｽｷﾞﾓﾄ ﾓﾁﾋﾛ</t>
  </si>
  <si>
    <t>中西　陽</t>
  </si>
  <si>
    <t>ﾅｶﾆｼ ﾋﾅﾀ</t>
  </si>
  <si>
    <t>筒井　智哉</t>
  </si>
  <si>
    <t>ﾂﾂｲ ﾄﾓﾔ</t>
  </si>
  <si>
    <t>酒井　克実</t>
  </si>
  <si>
    <t>ｻｶｲ ｶﾂﾐ</t>
  </si>
  <si>
    <t>宮川　凌太</t>
  </si>
  <si>
    <t>ﾐﾔｶﾞﾜ ﾘｮｳﾀ</t>
  </si>
  <si>
    <t>鷲見　良</t>
  </si>
  <si>
    <t>ｽﾐ ﾘｮｳ</t>
  </si>
  <si>
    <t>岩田　晴陽</t>
  </si>
  <si>
    <t>ｲﾜﾀ ﾊﾙﾋ</t>
  </si>
  <si>
    <t>ｽｽﾞｷ ﾄﾓﾋﾛ</t>
  </si>
  <si>
    <t>一柳　凜</t>
  </si>
  <si>
    <t>ｲﾁﾘｭｳ ﾘﾝ</t>
  </si>
  <si>
    <t>松原　昌吾</t>
  </si>
  <si>
    <t>ﾏﾂﾊﾞﾗ ｼｮｳｺﾞ</t>
  </si>
  <si>
    <t>鈴木　健太</t>
  </si>
  <si>
    <t>伊藤　陸</t>
  </si>
  <si>
    <t>ｲﾄｳ ﾘｸ</t>
  </si>
  <si>
    <t>鳥居　青矢</t>
  </si>
  <si>
    <t>ﾄﾘｲ ｾｲﾔ</t>
  </si>
  <si>
    <t>梅本　崇弘</t>
  </si>
  <si>
    <t>ｳﾒﾓﾄ ﾀｶﾋﾛ</t>
  </si>
  <si>
    <t>山田　将也</t>
  </si>
  <si>
    <t>ﾔﾏﾀﾞ ﾏｻﾔ</t>
  </si>
  <si>
    <t>神野　悦太郎</t>
  </si>
  <si>
    <t>ｶﾐﾉ ｴﾂﾀﾛｳ</t>
  </si>
  <si>
    <t>橋本　晃希</t>
  </si>
  <si>
    <t>ﾊｼﾓﾄ ｺｳｷ</t>
  </si>
  <si>
    <t>伊佐　拓真</t>
  </si>
  <si>
    <t>ｲｻ ﾀｸﾏ</t>
  </si>
  <si>
    <t>井野　青輝</t>
  </si>
  <si>
    <t>ｲﾉ ﾊﾙｷ</t>
  </si>
  <si>
    <t>小出　光留</t>
  </si>
  <si>
    <t>ｺｲﾃﾞ ﾋｶﾙ</t>
  </si>
  <si>
    <t>米倉　祐貴</t>
  </si>
  <si>
    <t>和田　剛輔</t>
  </si>
  <si>
    <t>ﾜﾀﾞ ｺﾞｳｽｹ</t>
  </si>
  <si>
    <t>渡邉　直希</t>
  </si>
  <si>
    <t>増田　智也</t>
  </si>
  <si>
    <t>ﾏｽﾀﾞ ﾄﾓﾔ</t>
  </si>
  <si>
    <t>榊原　圭悟</t>
  </si>
  <si>
    <t>ｻｶｷﾊﾞﾗ ｹｲｺﾞ</t>
  </si>
  <si>
    <t>米谷　悠希</t>
  </si>
  <si>
    <t>ﾖﾈﾀﾆ ﾊﾙｷ</t>
  </si>
  <si>
    <t>鈴木　雄登</t>
  </si>
  <si>
    <t>ｽｽﾞｷ ﾕｳﾄ</t>
  </si>
  <si>
    <t>北村　祐人</t>
  </si>
  <si>
    <t>ｷﾀﾑﾗ ﾕｳﾄ</t>
  </si>
  <si>
    <t>中山　凌</t>
  </si>
  <si>
    <t>ﾅｶﾔﾏ ﾘｮｳ</t>
  </si>
  <si>
    <t>宮田　優多</t>
  </si>
  <si>
    <t>ﾐﾔﾀ ﾕｳﾀ</t>
  </si>
  <si>
    <t>滝川　修平</t>
  </si>
  <si>
    <t>ﾀｷｶﾜ ｼｭｳﾍｲ</t>
  </si>
  <si>
    <t>原林　諒</t>
  </si>
  <si>
    <t>ﾊﾗﾊﾞﾔｼ ﾘｮｳ</t>
  </si>
  <si>
    <t>葛城　広登</t>
  </si>
  <si>
    <t>ｶﾂﾗｷﾞ ﾋﾛﾄ</t>
  </si>
  <si>
    <t>木村　将成</t>
  </si>
  <si>
    <t>ｷﾑﾗ ﾏｻﾅﾘ</t>
  </si>
  <si>
    <t>小島　悠平</t>
  </si>
  <si>
    <t>ｺｼﾞﾏ ﾕｳﾍｲ</t>
  </si>
  <si>
    <t>前田　和軌</t>
  </si>
  <si>
    <t>ﾏｴﾀﾞ ｶｽﾞｷ</t>
  </si>
  <si>
    <t>江崎　翔</t>
  </si>
  <si>
    <t>ｴｻｷ ｼｮｳ</t>
  </si>
  <si>
    <t>奥田　晃基</t>
  </si>
  <si>
    <t>ｵｸﾀﾞ ｺｳｷ</t>
  </si>
  <si>
    <t>尾﨑　康佑</t>
  </si>
  <si>
    <t>ｵｻﾞｷ ｺｳｽｹ</t>
  </si>
  <si>
    <t>堂東　敬吾</t>
  </si>
  <si>
    <t>ﾄﾞｳﾄｳ ｹｲｺﾞ</t>
  </si>
  <si>
    <t>藤井　裕士</t>
  </si>
  <si>
    <t>ﾌｼﾞｲ ﾕｳｼﾞ</t>
  </si>
  <si>
    <t>川原　生寛</t>
  </si>
  <si>
    <t>ｶﾜﾊﾗ ﾌﾁｶ</t>
  </si>
  <si>
    <t>笹竹　陽希</t>
  </si>
  <si>
    <t>ｻｻﾀｹ ﾊﾙｷ</t>
  </si>
  <si>
    <t>柴田　龍一</t>
  </si>
  <si>
    <t>ｼﾊﾞﾀ ﾘｭｳｲﾁ</t>
  </si>
  <si>
    <t>下村　悠斗</t>
  </si>
  <si>
    <t>ｼﾓﾑﾗ ﾕｳﾄ</t>
  </si>
  <si>
    <t>竹内　啓一郎</t>
  </si>
  <si>
    <t>ﾀｹｳﾁ ｹｲｲﾁﾛｳ</t>
  </si>
  <si>
    <t>土肥　紘大</t>
  </si>
  <si>
    <t>ﾄﾞﾋ ｺｳﾀ</t>
  </si>
  <si>
    <t>花井　秀輔</t>
  </si>
  <si>
    <t>ﾊﾅｲ ｼｭｳｽｹ</t>
  </si>
  <si>
    <t>宮野　蓮弥</t>
  </si>
  <si>
    <t>ﾐﾔﾉ ﾚﾝﾔ</t>
  </si>
  <si>
    <t>宮本　康希</t>
  </si>
  <si>
    <t>ﾐﾔﾓﾄ ｺｳｷ</t>
  </si>
  <si>
    <t>村井　洸陽</t>
  </si>
  <si>
    <t>ﾑﾗｲ ｺｳﾖｳ</t>
  </si>
  <si>
    <t>清田　尚弥</t>
  </si>
  <si>
    <t>ｷﾖﾀ ﾅｵﾔ</t>
  </si>
  <si>
    <t>五島　快晴</t>
  </si>
  <si>
    <t>ｺﾞｼﾏ ｶｲｾｲ</t>
  </si>
  <si>
    <t>小見山　泰周</t>
  </si>
  <si>
    <t>ｺﾐﾔﾏ ﾀｲｼｭｳ</t>
  </si>
  <si>
    <t>田中　悠貴</t>
  </si>
  <si>
    <t>谷口　大魁</t>
  </si>
  <si>
    <t>ﾀﾆｸﾞﾁ ﾀｲｶﾞ</t>
  </si>
  <si>
    <t>服部　佑哉</t>
  </si>
  <si>
    <t>ﾊｯﾄﾘ ﾕｳﾔ</t>
  </si>
  <si>
    <t>濱口　祐誠</t>
  </si>
  <si>
    <t>ﾊﾏｸﾞﾁ ﾕｳｾｲ</t>
  </si>
  <si>
    <t>松月　柊来</t>
  </si>
  <si>
    <t>ﾏﾂﾂﾞｷ ｼｭｳｷ</t>
  </si>
  <si>
    <t>米川　幸来</t>
  </si>
  <si>
    <t>ﾖﾈｶﾜ ｺｳｷ</t>
  </si>
  <si>
    <t>ﾔﾏﾊ ﾕｳﾄ</t>
  </si>
  <si>
    <t>荒木　誉天</t>
  </si>
  <si>
    <t>ｱﾗｷ ｼｹﾞﾀｶ</t>
  </si>
  <si>
    <t>江口　元大</t>
  </si>
  <si>
    <t>ｴｸﾞﾁ ﾓﾄﾋﾛ</t>
  </si>
  <si>
    <t>大庫　遼也</t>
  </si>
  <si>
    <t>ｵｵｺﾞ ﾘｮｳﾔ</t>
  </si>
  <si>
    <t>奥村　公哉</t>
  </si>
  <si>
    <t>ｵｸﾑﾗ ｷﾐﾔ</t>
  </si>
  <si>
    <t>田村　峻</t>
  </si>
  <si>
    <t>ﾀﾑﾗ ｼｭﾝ</t>
  </si>
  <si>
    <t>増田　伊吹</t>
  </si>
  <si>
    <t>ﾏｽﾀﾞ ｲﾌﾞｷ</t>
  </si>
  <si>
    <t>小野　和希</t>
  </si>
  <si>
    <t>井之谷　岳斗</t>
  </si>
  <si>
    <t>ｲﾉﾔ ｶﾞｸﾄ</t>
  </si>
  <si>
    <t>岡田　陸</t>
  </si>
  <si>
    <t>ｵｶﾀﾞ ﾘｸ</t>
  </si>
  <si>
    <t>栗川　克章</t>
  </si>
  <si>
    <t>ﾆｼﾉ ｼｮｳﾀﾛｳ</t>
  </si>
  <si>
    <t>青木　皓平</t>
  </si>
  <si>
    <t>ｱｵｷ ｺｳﾍｲ</t>
  </si>
  <si>
    <t>磯部　太一</t>
  </si>
  <si>
    <t>ｲｿﾍﾞ ﾀｲﾁ</t>
  </si>
  <si>
    <t>岩瀬　圭佑</t>
  </si>
  <si>
    <t>ｲﾜｾ ｹｲｽｹ</t>
  </si>
  <si>
    <t>奥野　薫</t>
  </si>
  <si>
    <t>ｵｸﾉ ｶｵﾙ</t>
  </si>
  <si>
    <t>定盛　匡哉</t>
  </si>
  <si>
    <t>ｻﾀﾞﾓﾘ ﾏｻﾔ</t>
  </si>
  <si>
    <t>茶木　康輔</t>
  </si>
  <si>
    <t>ﾁｬｷ ｺｳｽｹ</t>
  </si>
  <si>
    <t>畑　雄心</t>
  </si>
  <si>
    <t>ﾊﾀ ﾕｳｼﾝ</t>
  </si>
  <si>
    <t>御園　竜也</t>
  </si>
  <si>
    <t>ﾐｿﾉ ﾀﾂﾔ</t>
  </si>
  <si>
    <t>岡村　麟太郎</t>
  </si>
  <si>
    <t>ｵｶﾑﾗ ﾘﾝﾀﾛｳ</t>
  </si>
  <si>
    <t>堀内　智隆</t>
  </si>
  <si>
    <t>ﾎﾘｳﾁ ﾄﾓﾀｶ</t>
  </si>
  <si>
    <t>松田　俊祐</t>
  </si>
  <si>
    <t>ﾏﾂﾀﾞ ｼｭﾝｽｹ</t>
  </si>
  <si>
    <t>天川　剛志</t>
  </si>
  <si>
    <t>根本　峻佑</t>
  </si>
  <si>
    <t>ﾈﾓﾄ ｼｭﾝｽｹ</t>
  </si>
  <si>
    <t>片山　絢斗</t>
  </si>
  <si>
    <t>ｶﾀﾔﾏ ｹﾝﾄ</t>
  </si>
  <si>
    <t>重田　直賢</t>
  </si>
  <si>
    <t>ｼｹﾞﾀ ﾅｵﾀｶ</t>
  </si>
  <si>
    <t>安井　遥祐</t>
  </si>
  <si>
    <t>ﾔｽｲ ﾖｳｽｹ</t>
  </si>
  <si>
    <t>毛利　健太郎</t>
  </si>
  <si>
    <t>ﾓｳﾘ ｹﾝﾀﾛｳ</t>
  </si>
  <si>
    <t>遠藤　乃碧</t>
  </si>
  <si>
    <t>ｴﾝﾄﾞｳ ﾉｱ</t>
  </si>
  <si>
    <t>山本　悠生</t>
  </si>
  <si>
    <t>ﾔﾏﾓﾄ ﾕｳｾｲ</t>
  </si>
  <si>
    <t>小西　伴弥</t>
  </si>
  <si>
    <t>ｺﾆｼ ﾄﾓﾔ</t>
  </si>
  <si>
    <t>中川　空知</t>
  </si>
  <si>
    <t>ﾅｶｶﾞﾜ ｿﾗﾁ</t>
  </si>
  <si>
    <t>ｽｴﾓﾄ ｺｳｾｲ</t>
  </si>
  <si>
    <t>松岡　翼</t>
  </si>
  <si>
    <t>丸山　雄太</t>
  </si>
  <si>
    <t>ﾏﾙﾔﾏ ﾕｳﾀ</t>
  </si>
  <si>
    <t>ﾔﾏｻﾞｷ ｶｲﾄ</t>
  </si>
  <si>
    <t>小林　俊貴</t>
  </si>
  <si>
    <t>ｺﾊﾞﾔｼ ﾄｼｷ</t>
  </si>
  <si>
    <t>松枝　久史</t>
  </si>
  <si>
    <t>ﾏﾂｴﾀﾞ ﾋｻｼ</t>
  </si>
  <si>
    <t>佐藤　貴裕</t>
  </si>
  <si>
    <t>ｻﾄｳ ﾀｶﾋﾛ</t>
  </si>
  <si>
    <t>岸　大樹</t>
  </si>
  <si>
    <t>ｷｼ ﾀﾞｲｷ</t>
  </si>
  <si>
    <t>ｸﾗﾁ ﾀｶﾔ</t>
  </si>
  <si>
    <t>梶原　佑太</t>
  </si>
  <si>
    <t>ｶｼﾞﾜﾗ ﾕｳﾀ</t>
  </si>
  <si>
    <t>石田　大智</t>
  </si>
  <si>
    <t>ｲｼﾀﾞ ﾀﾞｲﾁ</t>
  </si>
  <si>
    <t>山口　誉太郎</t>
  </si>
  <si>
    <t>ﾔﾏｸﾞﾁ ﾖｳﾀﾛｳ</t>
  </si>
  <si>
    <t>瀬口　開</t>
  </si>
  <si>
    <t>ｾｸﾞﾁ ｶｲ</t>
  </si>
  <si>
    <t>井上　結斗</t>
  </si>
  <si>
    <t>ｲﾉｳｴ ﾕｲﾄ</t>
  </si>
  <si>
    <t>立松　昂也</t>
  </si>
  <si>
    <t>ﾀﾃﾏﾂ ｺｳﾔ</t>
  </si>
  <si>
    <t>奥村　集</t>
  </si>
  <si>
    <t>ｵｸﾑﾗ ｱﾂﾑ</t>
  </si>
  <si>
    <t>髙部　海</t>
  </si>
  <si>
    <t>ﾀｶﾍﾞ ｶｲ</t>
  </si>
  <si>
    <t>内田　昂太朗</t>
    <rPh sb="5" eb="6">
      <t>ロウ</t>
    </rPh>
    <phoneticPr fontId="2"/>
  </si>
  <si>
    <t>ｳﾁﾀﾞ ｺｳﾀﾛｳ</t>
  </si>
  <si>
    <t>松井　弥郷</t>
  </si>
  <si>
    <t>ﾏﾂｲ ﾔｻﾄ</t>
  </si>
  <si>
    <t>成瀬　友瑛</t>
  </si>
  <si>
    <t>ﾅﾙｾ ﾄﾓｱｷ</t>
  </si>
  <si>
    <t>浅井　大輝</t>
  </si>
  <si>
    <t>ｱｻｲ ﾀﾞｲｷ</t>
  </si>
  <si>
    <t>岩田　学典</t>
  </si>
  <si>
    <t>ｲﾜﾀ ﾀｶﾉﾘ</t>
  </si>
  <si>
    <t>ﾊﾔｶﾜ ｹｲｽｹ</t>
  </si>
  <si>
    <t>中谷　太一</t>
  </si>
  <si>
    <t>ﾅｶﾔ ﾀｲﾁ</t>
  </si>
  <si>
    <t>ｲﾜﾓﾄ ﾀﾂﾔ</t>
  </si>
  <si>
    <t>久保田　群青</t>
  </si>
  <si>
    <t>ｸﾎﾞﾀ ｸﾞﾝｼﾞｮｳ</t>
  </si>
  <si>
    <t>山本　航生</t>
  </si>
  <si>
    <t>五月女　翔</t>
  </si>
  <si>
    <t>ｻｵﾄﾒ ｶｹﾙ</t>
  </si>
  <si>
    <t>渡邉　智也</t>
  </si>
  <si>
    <t>河合　大志</t>
  </si>
  <si>
    <t>ｶﾜｲ ﾀﾞｲｼ</t>
  </si>
  <si>
    <t>小澤　洋樹</t>
  </si>
  <si>
    <t>ｵｻﾞﾜ ﾋﾛｷ</t>
  </si>
  <si>
    <t>梅谷　将成</t>
  </si>
  <si>
    <t>ｳﾒﾀﾆ ﾏｻﾅﾘ</t>
  </si>
  <si>
    <t>伊熊　遥人</t>
  </si>
  <si>
    <t>ｲｸﾏ ﾊﾙﾄ</t>
  </si>
  <si>
    <t>山本　翔太</t>
  </si>
  <si>
    <t>ﾔﾏﾓﾄ ｼｮｳﾀ</t>
  </si>
  <si>
    <t>鈴木　大祐</t>
  </si>
  <si>
    <t>ｽｽﾞｷ ﾀﾞｲｽｹ</t>
  </si>
  <si>
    <t>伊藤　佳</t>
  </si>
  <si>
    <t>ｲﾄｳ ｹｲ</t>
  </si>
  <si>
    <t>後藤　玲音</t>
  </si>
  <si>
    <t>ｺﾞﾄｳ ﾚｵ</t>
  </si>
  <si>
    <t>近藤　太郎</t>
  </si>
  <si>
    <t>ｺﾝﾄﾞｳ ﾀﾛｳ</t>
  </si>
  <si>
    <t>日置　竜也</t>
  </si>
  <si>
    <t>ﾋｵｷ ﾘｭｳﾔ</t>
  </si>
  <si>
    <t>鎌田　優</t>
  </si>
  <si>
    <t>ｶﾏﾀ ﾀｹﾙ</t>
  </si>
  <si>
    <t>ﾅｶﾞｻｷ ﾘｮｳ</t>
  </si>
  <si>
    <t>長瀬　樹</t>
  </si>
  <si>
    <t>ﾅｶﾞｾ ｲﾂｷ</t>
  </si>
  <si>
    <t>西森　元紀</t>
  </si>
  <si>
    <t>前田　悠汰</t>
  </si>
  <si>
    <t>片桐　健輔</t>
  </si>
  <si>
    <t>ｶﾀｷﾞﾘ ｹﾝｽｹ</t>
  </si>
  <si>
    <t>板倉　彰汰</t>
  </si>
  <si>
    <t>ｲﾀｸﾗ ｼｮｳﾀ</t>
  </si>
  <si>
    <t>石田　聖</t>
  </si>
  <si>
    <t>ｲｼﾀﾞ ｻﾄﾙ</t>
  </si>
  <si>
    <t>山内　直也</t>
  </si>
  <si>
    <t>ﾔﾏｳﾁ ﾅｵﾔ</t>
  </si>
  <si>
    <t>清水　理久</t>
  </si>
  <si>
    <t>ｼﾐｽﾞ ﾘｸ</t>
  </si>
  <si>
    <t>石原　輝力</t>
  </si>
  <si>
    <t>ｲｼﾊﾗ ﾃﾙﾁｶ</t>
  </si>
  <si>
    <t>牧迫　健斗</t>
  </si>
  <si>
    <t>丹羽　顕</t>
  </si>
  <si>
    <t>ﾆﾜ ｱｷﾗ</t>
  </si>
  <si>
    <t>大橋　基希</t>
  </si>
  <si>
    <t>ｵｵﾊｼ ﾓﾄｷ</t>
  </si>
  <si>
    <t>中島　滉太</t>
  </si>
  <si>
    <t>ﾅｶｼﾏ ｺｳﾀ</t>
  </si>
  <si>
    <t>冨田　尚希</t>
  </si>
  <si>
    <t>ﾄﾐﾀ ﾅｵｷ</t>
  </si>
  <si>
    <t>金田　隼弥</t>
  </si>
  <si>
    <t>ｶﾈﾀﾞ ｼﾞｭﾝﾔ</t>
  </si>
  <si>
    <t>宮原　翔太</t>
  </si>
  <si>
    <t>ﾐﾔﾊﾗ ｼｮｳﾀ</t>
  </si>
  <si>
    <t>小坂井　克也</t>
  </si>
  <si>
    <t>ｺｻﾞｶｲ ｶﾂﾔ</t>
  </si>
  <si>
    <t>森下　紘光</t>
  </si>
  <si>
    <t>ﾓﾘｼﾀ ﾋﾛﾐﾂ</t>
  </si>
  <si>
    <t>清原　敬介</t>
  </si>
  <si>
    <t>ｷﾖﾊﾗ ｹｲｽｹ</t>
  </si>
  <si>
    <t>中村　龍彦</t>
  </si>
  <si>
    <t>ﾅｶﾑﾗ ﾀﾂﾋｺ</t>
  </si>
  <si>
    <t>近藤　翼</t>
  </si>
  <si>
    <t>ｺﾝﾄﾞｳ ﾂﾊﾞｻ</t>
  </si>
  <si>
    <t>杉　虹輝</t>
  </si>
  <si>
    <t>ｽｷﾞ ｺｳｷ</t>
  </si>
  <si>
    <t>武野　有良</t>
  </si>
  <si>
    <t>ﾀｹﾉ ﾕｳﾗ</t>
  </si>
  <si>
    <t>針生　祥平</t>
  </si>
  <si>
    <t>ﾊﾘｳ ｼｮｳﾍｲ</t>
  </si>
  <si>
    <t>今岡　佑斗</t>
  </si>
  <si>
    <t>ｲﾏｵｶ ﾕｳﾄ</t>
  </si>
  <si>
    <t>春木　健杜</t>
  </si>
  <si>
    <t>ﾊﾙｷ ﾀｹﾄ</t>
  </si>
  <si>
    <t>横井　奎哉</t>
  </si>
  <si>
    <t>ﾖｺｲ ｹｲﾔ</t>
  </si>
  <si>
    <t>相馬　秀亮</t>
  </si>
  <si>
    <t>ｿｳﾏ ｼｭｳｽｹ</t>
  </si>
  <si>
    <t>柳生　憲伸</t>
  </si>
  <si>
    <t>ﾔｷﾞｭｳ ｹﾝｼﾝ</t>
  </si>
  <si>
    <t>松岡　幹也</t>
  </si>
  <si>
    <t>ﾏﾂｵｶ ﾐｷﾔ</t>
  </si>
  <si>
    <t>尾河　亮太</t>
  </si>
  <si>
    <t>ｵｶﾞﾜ ﾘｮｳﾀ</t>
  </si>
  <si>
    <t>幸前　達哉</t>
  </si>
  <si>
    <t>ｺｳｾﾞﾝ ﾀﾂﾔ</t>
  </si>
  <si>
    <t>上野　智貴</t>
  </si>
  <si>
    <t>ｳｴﾉ ﾄﾓｷ</t>
  </si>
  <si>
    <t>ｽｽﾞｷ ｹﾝｼｮｳ</t>
  </si>
  <si>
    <t>ｻｲﾄｳ ﾘｮｳﾔ</t>
  </si>
  <si>
    <t>吉川　竜平</t>
  </si>
  <si>
    <t>ﾖｼｶﾜ ﾀｯﾍﾟｲ</t>
  </si>
  <si>
    <t>丹田　翔也</t>
  </si>
  <si>
    <t>ﾀﾝﾀﾞ ｼｮｳﾔ</t>
  </si>
  <si>
    <t>東　祥永</t>
  </si>
  <si>
    <t>曽川　鷹之</t>
  </si>
  <si>
    <t>ｿｶﾞﾜ ﾀｶﾕｷ</t>
  </si>
  <si>
    <t>齋藤　勇也</t>
  </si>
  <si>
    <t>ｻｲﾄｳ ﾕｳﾔ</t>
  </si>
  <si>
    <t>高井　駿</t>
  </si>
  <si>
    <t>ﾀｶｲ ｼｭﾝ</t>
  </si>
  <si>
    <t>河野　健斗</t>
  </si>
  <si>
    <t>ｺｳﾉ ｹﾝﾄ</t>
  </si>
  <si>
    <t>西村　侑真</t>
  </si>
  <si>
    <t>ﾆｼﾑﾗ ﾕｳﾏ</t>
  </si>
  <si>
    <t>池田　篤志</t>
  </si>
  <si>
    <t>ｲｹﾀﾞ ｱﾂｼ</t>
  </si>
  <si>
    <t>加藤　寛之</t>
  </si>
  <si>
    <t>ｶﾄｳ ﾋﾛﾕｷ</t>
  </si>
  <si>
    <t>菅　亮太</t>
  </si>
  <si>
    <t>ｽｶﾞ ﾘｮｳﾀ</t>
  </si>
  <si>
    <t>山口　理生</t>
  </si>
  <si>
    <t>ﾔﾏｸﾞﾁ ﾘｵ</t>
  </si>
  <si>
    <t>山崎　駆</t>
  </si>
  <si>
    <t>ﾔﾏｻﾞｷ ｶｹﾙ</t>
  </si>
  <si>
    <t>町田　直人</t>
  </si>
  <si>
    <t>ﾏﾁﾀﾞ ﾅｵﾄ</t>
  </si>
  <si>
    <t>尾川　知也</t>
  </si>
  <si>
    <t>ｵｶﾞﾜ ﾄﾓﾔ</t>
  </si>
  <si>
    <t>石神　夏実</t>
  </si>
  <si>
    <t>ｲｼｶﾞﾐ ﾅﾂﾐ</t>
  </si>
  <si>
    <t>大隅　亮太</t>
  </si>
  <si>
    <t>ｵｵｽﾐ ﾘｮｳﾀ</t>
  </si>
  <si>
    <t>副島　大輔</t>
  </si>
  <si>
    <t>ｿｴｼﾞﾏ ﾀﾞｲｽｹ</t>
  </si>
  <si>
    <t>神畠　尚樹</t>
  </si>
  <si>
    <t>ｶﾐﾊﾀ ﾅｵｷ</t>
  </si>
  <si>
    <t>ｲﾏﾑﾗ ｿｳｼ</t>
  </si>
  <si>
    <t>大橋　虎也</t>
  </si>
  <si>
    <t>ｵｵﾊｼ ｺｳﾔ</t>
  </si>
  <si>
    <t>平松　佑規</t>
  </si>
  <si>
    <t>ｲﾜｾ ﾕｳﾉｽｹ</t>
  </si>
  <si>
    <t>川口　大智</t>
  </si>
  <si>
    <t>ｶﾜｸﾞﾁ ﾀﾞｲﾁ</t>
  </si>
  <si>
    <t>田村　徹</t>
  </si>
  <si>
    <t>ﾀﾑﾗ ﾄｵﾙ</t>
  </si>
  <si>
    <t>山本　雄介</t>
  </si>
  <si>
    <t>ﾔﾏﾓﾄ ﾕｳｽｹ</t>
  </si>
  <si>
    <t>小池　代時</t>
  </si>
  <si>
    <t>ｺｲｹ ﾀﾞｲｼﾞ</t>
  </si>
  <si>
    <t>杉浦　隆一</t>
  </si>
  <si>
    <t>ｽｷﾞｳﾗ ﾘｭｳｲﾁ</t>
  </si>
  <si>
    <t>成瀬　延豊</t>
  </si>
  <si>
    <t>ﾅﾙｾ ﾉﾌﾞﾄﾖ</t>
  </si>
  <si>
    <t>山口　瑠星</t>
  </si>
  <si>
    <t>ﾔﾏｸﾞﾁ ﾘｭｳｾｲ</t>
  </si>
  <si>
    <t>竹内　優大</t>
  </si>
  <si>
    <t>ﾀｹｳﾁ ﾕｳﾀﾞｲ</t>
  </si>
  <si>
    <t>廣瀬　拓</t>
  </si>
  <si>
    <t>ﾋﾛｾ ﾀｸ</t>
  </si>
  <si>
    <t>伊藤　丈貴</t>
  </si>
  <si>
    <t>ｲﾄｳ ﾄﾓｷ</t>
  </si>
  <si>
    <t>梅田　拓巳</t>
  </si>
  <si>
    <t>ｳﾒﾀﾞ ﾀｸﾐ</t>
  </si>
  <si>
    <t>坂本　空</t>
  </si>
  <si>
    <t>ｻｶﾓﾄ ｿﾗ</t>
  </si>
  <si>
    <t>小畑　鋭斗</t>
  </si>
  <si>
    <t>ｵﾊﾞﾀ ｴｲﾄ</t>
  </si>
  <si>
    <t>中田　龍之介</t>
  </si>
  <si>
    <t>ﾅｶﾀﾞ ﾘｭｳﾉｽｹ</t>
  </si>
  <si>
    <t>井手　大生</t>
  </si>
  <si>
    <t>ｲﾃﾞ ﾀﾞｲｷ</t>
  </si>
  <si>
    <t>為　悟</t>
  </si>
  <si>
    <t>ﾀﾐ ｻﾄﾙ</t>
  </si>
  <si>
    <t>坂本　環</t>
  </si>
  <si>
    <t>ｻｶﾓﾄ ﾂﾅｸﾞ</t>
  </si>
  <si>
    <t>山本　孝哉</t>
  </si>
  <si>
    <t>ﾔﾏﾓﾄ ﾀｶﾔ</t>
  </si>
  <si>
    <t>ｱﾝﾄﾞｳ ｱｵｲ</t>
  </si>
  <si>
    <t>ｻｶｲ ｼｭﾝﾉｽｹ</t>
  </si>
  <si>
    <t>柴田　将希</t>
  </si>
  <si>
    <t>ｼﾊﾞﾀ ｼｮｳｷ</t>
  </si>
  <si>
    <t>山道　笑之心</t>
  </si>
  <si>
    <t>ﾔﾏﾐﾁ ｼﾞﾝﾉｼﾝ</t>
  </si>
  <si>
    <t>河本　直</t>
  </si>
  <si>
    <t>ｺｳﾓﾄ ﾅｵ</t>
  </si>
  <si>
    <t>篠田　大弥</t>
  </si>
  <si>
    <t>ｼﾉﾀﾞ ﾋﾛﾔ</t>
  </si>
  <si>
    <t>杉本　一眞</t>
  </si>
  <si>
    <t>ｽｷﾞﾓﾄ ｶｽﾞﾏ</t>
  </si>
  <si>
    <t>土谷　涼</t>
  </si>
  <si>
    <t>ﾂﾁﾔ ﾘｮｳ</t>
  </si>
  <si>
    <t>三浦　稿侑</t>
  </si>
  <si>
    <t>ﾐｳﾗ ｺｳﾕｳ</t>
  </si>
  <si>
    <t>高橋　理玖</t>
  </si>
  <si>
    <t>ﾀｶﾊｼ ﾘｸ</t>
  </si>
  <si>
    <t>田川　元貴</t>
  </si>
  <si>
    <t>ﾀｶﾞﾜ ﾊﾙｷ</t>
  </si>
  <si>
    <t>D2</t>
  </si>
  <si>
    <t>第81回東海学生駅伝対校選手権大会</t>
    <rPh sb="0" eb="1">
      <t>ダイ</t>
    </rPh>
    <rPh sb="3" eb="4">
      <t>カイ</t>
    </rPh>
    <rPh sb="4" eb="6">
      <t>トウカイ</t>
    </rPh>
    <rPh sb="6" eb="8">
      <t>ガクセイ</t>
    </rPh>
    <rPh sb="8" eb="10">
      <t>エキデン</t>
    </rPh>
    <rPh sb="10" eb="12">
      <t>タイコウ</t>
    </rPh>
    <rPh sb="12" eb="15">
      <t>センシュケン</t>
    </rPh>
    <rPh sb="15" eb="17">
      <t>タイカイ</t>
    </rPh>
    <phoneticPr fontId="1"/>
  </si>
  <si>
    <t>第13回東海学生女子駅伝対校選手権大会</t>
    <rPh sb="0" eb="1">
      <t>ダイ</t>
    </rPh>
    <rPh sb="3" eb="4">
      <t>カイ</t>
    </rPh>
    <rPh sb="4" eb="12">
      <t>トウカイガクセイジョシエキデン</t>
    </rPh>
    <rPh sb="12" eb="14">
      <t>タイコウ</t>
    </rPh>
    <rPh sb="14" eb="17">
      <t>センシュケン</t>
    </rPh>
    <rPh sb="17" eb="19">
      <t>タイカイ</t>
    </rPh>
    <phoneticPr fontId="1"/>
  </si>
  <si>
    <t>東海学生駅伝 兼 第13回東海学生女子駅伝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</si>
  <si>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※記録有効期間：2018/01/01～2019/11/10</t>
    <phoneticPr fontId="2"/>
  </si>
  <si>
    <t>※記録有効期間：2018/01/01～2019/11/10</t>
    <rPh sb="1" eb="3">
      <t>キロク</t>
    </rPh>
    <rPh sb="3" eb="5">
      <t>ユウコウ</t>
    </rPh>
    <rPh sb="5" eb="7">
      <t>キカン</t>
    </rPh>
    <phoneticPr fontId="2"/>
  </si>
  <si>
    <t>記録は2018/01/01～2019/11/10の自己最高記録を記入すること</t>
    <phoneticPr fontId="1"/>
  </si>
  <si>
    <t>記録は2018/01/01～2019/11/10の自己最高記録を記入すること</t>
    <phoneticPr fontId="1"/>
  </si>
  <si>
    <t>5000mの記録を持っていない場合のみ、3000mの記録を記載しても良い</t>
    <phoneticPr fontId="1"/>
  </si>
  <si>
    <t>１.入力手順</t>
    <rPh sb="2" eb="4">
      <t>ニュウリョク</t>
    </rPh>
    <rPh sb="4" eb="6">
      <t>テジュン</t>
    </rPh>
    <phoneticPr fontId="1"/>
  </si>
  <si>
    <t>⑴このシートに必要事項を入力</t>
    <rPh sb="7" eb="9">
      <t>ヒツヨウ</t>
    </rPh>
    <rPh sb="9" eb="11">
      <t>ジコウ</t>
    </rPh>
    <rPh sb="12" eb="14">
      <t>ニュウリョク</t>
    </rPh>
    <phoneticPr fontId="1"/>
  </si>
  <si>
    <t>⑵シートのうち必要なものに入力</t>
    <phoneticPr fontId="1"/>
  </si>
  <si>
    <t>⑶入力し終えたら名前を付けて保存</t>
    <rPh sb="1" eb="3">
      <t>ニュウリョク</t>
    </rPh>
    <rPh sb="4" eb="5">
      <t>オ</t>
    </rPh>
    <phoneticPr fontId="1"/>
  </si>
  <si>
    <t>２.エントリーファイル</t>
    <phoneticPr fontId="1"/>
  </si>
  <si>
    <t>　⑴送付先アドレス</t>
    <rPh sb="2" eb="4">
      <t>ソウフ</t>
    </rPh>
    <rPh sb="4" eb="5">
      <t>サキ</t>
    </rPh>
    <phoneticPr fontId="1"/>
  </si>
  <si>
    <t xml:space="preserve">  ※エントリーファイルに関する</t>
    <rPh sb="13" eb="14">
      <t>カン</t>
    </rPh>
    <phoneticPr fontId="1"/>
  </si>
  <si>
    <t>　　 問い合わせも本アドレスまで</t>
    <rPh sb="3" eb="4">
      <t>ト</t>
    </rPh>
    <rPh sb="5" eb="6">
      <t>ア</t>
    </rPh>
    <rPh sb="9" eb="10">
      <t>ホン</t>
    </rPh>
    <phoneticPr fontId="1"/>
  </si>
  <si>
    <t>　⑵件名・ファイル名はそれぞれ</t>
    <rPh sb="2" eb="4">
      <t>ケンメイ</t>
    </rPh>
    <rPh sb="9" eb="10">
      <t>メイ</t>
    </rPh>
    <phoneticPr fontId="1"/>
  </si>
  <si>
    <t xml:space="preserve">  とすること</t>
    <phoneticPr fontId="1"/>
  </si>
  <si>
    <t>3.データ送付について</t>
    <rPh sb="5" eb="7">
      <t>ソウフ</t>
    </rPh>
    <phoneticPr fontId="1"/>
  </si>
  <si>
    <t xml:space="preserve">  「団体コード・○○大・東海学生駅伝エントリー」</t>
    <rPh sb="11" eb="12">
      <t>ダイ</t>
    </rPh>
    <rPh sb="17" eb="19">
      <t>エキデン</t>
    </rPh>
    <phoneticPr fontId="1"/>
  </si>
  <si>
    <t>４.期限</t>
    <rPh sb="2" eb="4">
      <t>キゲン</t>
    </rPh>
    <phoneticPr fontId="1"/>
  </si>
  <si>
    <t>⑴エントリーファイル送付</t>
    <rPh sb="10" eb="12">
      <t>ソウフ</t>
    </rPh>
    <phoneticPr fontId="1"/>
  </si>
  <si>
    <t>学連混成申込書（男子）</t>
    <rPh sb="0" eb="2">
      <t>ガクレン</t>
    </rPh>
    <rPh sb="2" eb="4">
      <t>コンセイ</t>
    </rPh>
    <rPh sb="4" eb="7">
      <t>モウシコミショ</t>
    </rPh>
    <rPh sb="8" eb="10">
      <t>ダンシ</t>
    </rPh>
    <phoneticPr fontId="1"/>
  </si>
  <si>
    <t>学連混成申込書（女子）</t>
    <rPh sb="0" eb="2">
      <t>ガクレン</t>
    </rPh>
    <rPh sb="2" eb="4">
      <t>コンセイ</t>
    </rPh>
    <rPh sb="4" eb="7">
      <t>モウシコミショ</t>
    </rPh>
    <rPh sb="8" eb="10">
      <t>ジョシ</t>
    </rPh>
    <phoneticPr fontId="1"/>
  </si>
  <si>
    <t>酒寄　直哉</t>
  </si>
  <si>
    <t>ｻｶﾖﾘ ﾅｵﾔ</t>
  </si>
  <si>
    <t>大泉　竣太郎</t>
  </si>
  <si>
    <t>ｵｵｲｽﾞﾐ ｼｭﾝﾀﾛｳ</t>
  </si>
  <si>
    <t>二見　隆亮</t>
  </si>
  <si>
    <t>ﾌﾀﾐ ﾀｶｱｷ</t>
  </si>
  <si>
    <t>稲葉　健人</t>
  </si>
  <si>
    <t>ｲﾅﾊﾞ ｹﾝﾄ</t>
  </si>
  <si>
    <t>ｷﾞﾌｷｮｳﾘﾂﾀﾞｲｶﾞｸ</t>
  </si>
  <si>
    <t>岐阜協立大</t>
  </si>
  <si>
    <t>岐阜工業高等専門学校</t>
    <rPh sb="0" eb="2">
      <t>ギフ</t>
    </rPh>
    <rPh sb="2" eb="4">
      <t>コウギョウ</t>
    </rPh>
    <rPh sb="4" eb="6">
      <t>コウトウ</t>
    </rPh>
    <rPh sb="6" eb="8">
      <t>センモン</t>
    </rPh>
    <rPh sb="8" eb="10">
      <t>ガッコウ</t>
    </rPh>
    <phoneticPr fontId="25"/>
  </si>
  <si>
    <t>岐阜高専</t>
    <rPh sb="0" eb="1">
      <t>ギフ</t>
    </rPh>
    <rPh sb="1" eb="3">
      <t>コウセン</t>
    </rPh>
    <phoneticPr fontId="25"/>
  </si>
  <si>
    <t>近大高専</t>
    <rPh sb="0" eb="1">
      <t>キン</t>
    </rPh>
    <rPh sb="1" eb="2">
      <t>ダイ</t>
    </rPh>
    <rPh sb="2" eb="4">
      <t>コウセン</t>
    </rPh>
    <phoneticPr fontId="24"/>
  </si>
  <si>
    <t>金城学院大</t>
    <rPh sb="2" eb="3">
      <t>ガク</t>
    </rPh>
    <phoneticPr fontId="24"/>
  </si>
  <si>
    <t>ｺｳｶﾞｸｶﾝﾀﾞｲｶﾞｸ</t>
  </si>
  <si>
    <t>鈴鹿高専</t>
    <rPh sb="0" eb="1">
      <t>スズカ</t>
    </rPh>
    <rPh sb="1" eb="3">
      <t>コウセン</t>
    </rPh>
    <phoneticPr fontId="24"/>
  </si>
  <si>
    <t>東海大学東海</t>
    <rPh sb="0" eb="2">
      <t>トウカイ</t>
    </rPh>
    <rPh sb="2" eb="4">
      <t>ダイガク</t>
    </rPh>
    <rPh sb="4" eb="6">
      <t>トウカイ</t>
    </rPh>
    <phoneticPr fontId="25"/>
  </si>
  <si>
    <t>東海大東海</t>
    <rPh sb="0" eb="1">
      <t>トウカイ</t>
    </rPh>
    <rPh sb="2" eb="4">
      <t>トウカイ</t>
    </rPh>
    <phoneticPr fontId="25"/>
  </si>
  <si>
    <t>鳥羽商船</t>
  </si>
  <si>
    <t>豊田高専</t>
    <rPh sb="0" eb="2">
      <t>トヨタ</t>
    </rPh>
    <rPh sb="2" eb="4">
      <t>コウセン</t>
    </rPh>
    <phoneticPr fontId="24"/>
  </si>
  <si>
    <t>豊橋技術科学大学</t>
    <rPh sb="0" eb="2">
      <t>トヨハシ</t>
    </rPh>
    <rPh sb="2" eb="4">
      <t>ギジュツ</t>
    </rPh>
    <rPh sb="4" eb="6">
      <t>カガク</t>
    </rPh>
    <rPh sb="6" eb="8">
      <t>ダイガク</t>
    </rPh>
    <phoneticPr fontId="25"/>
  </si>
  <si>
    <t>豊橋技科大</t>
    <rPh sb="0" eb="2">
      <t>トヨハシ</t>
    </rPh>
    <rPh sb="2" eb="3">
      <t>ワザ</t>
    </rPh>
    <rPh sb="3" eb="4">
      <t>カ</t>
    </rPh>
    <rPh sb="4" eb="5">
      <t>ダイ</t>
    </rPh>
    <phoneticPr fontId="25"/>
  </si>
  <si>
    <t>名古屋大</t>
    <rPh sb="0" eb="2">
      <t>ナゴヤ</t>
    </rPh>
    <phoneticPr fontId="25"/>
  </si>
  <si>
    <t>名古屋学院大学</t>
    <rPh sb="3" eb="5">
      <t>ガクイン</t>
    </rPh>
    <phoneticPr fontId="25"/>
  </si>
  <si>
    <t>名古屋学院大</t>
    <rPh sb="3" eb="5">
      <t>ガクイン</t>
    </rPh>
    <phoneticPr fontId="25"/>
  </si>
  <si>
    <t>名古屋工業大学</t>
    <rPh sb="0" eb="3">
      <t>ナゴヤ</t>
    </rPh>
    <rPh sb="3" eb="5">
      <t>コウギョウ</t>
    </rPh>
    <rPh sb="5" eb="7">
      <t>ダイガク</t>
    </rPh>
    <phoneticPr fontId="25"/>
  </si>
  <si>
    <t>名古屋工業大</t>
    <rPh sb="0" eb="3">
      <t>ナゴヤ</t>
    </rPh>
    <rPh sb="3" eb="5">
      <t>コウギョウ</t>
    </rPh>
    <phoneticPr fontId="25"/>
  </si>
  <si>
    <t>名古屋商科大学</t>
    <rPh sb="0" eb="3">
      <t>ナゴヤ</t>
    </rPh>
    <rPh sb="3" eb="6">
      <t>ショウカダイ</t>
    </rPh>
    <rPh sb="6" eb="7">
      <t>ガク</t>
    </rPh>
    <phoneticPr fontId="24"/>
  </si>
  <si>
    <t>ﾅｺﾞﾔｼｮｳｶﾀﾞｲｶﾞｸ</t>
  </si>
  <si>
    <t>名古屋商科大</t>
    <rPh sb="0" eb="3">
      <t>ナゴヤ</t>
    </rPh>
    <rPh sb="3" eb="6">
      <t>ショウカダイ</t>
    </rPh>
    <phoneticPr fontId="24"/>
  </si>
  <si>
    <t>ﾅｺﾞﾔｼﾞｮｼﾀﾞｲｶﾞｸ</t>
    <phoneticPr fontId="1"/>
  </si>
  <si>
    <t>名古屋女子大</t>
    <rPh sb="0" eb="2">
      <t>ジョシ</t>
    </rPh>
    <rPh sb="2" eb="3">
      <t>ダイ</t>
    </rPh>
    <rPh sb="3" eb="4">
      <t>ガク</t>
    </rPh>
    <phoneticPr fontId="25"/>
  </si>
  <si>
    <t>名古屋市立大学</t>
    <rPh sb="0" eb="2">
      <t>ナゴヤ</t>
    </rPh>
    <rPh sb="2" eb="4">
      <t>シリツ</t>
    </rPh>
    <rPh sb="4" eb="6">
      <t>ダイガク</t>
    </rPh>
    <phoneticPr fontId="25"/>
  </si>
  <si>
    <t>名古屋市立大</t>
    <rPh sb="0" eb="1">
      <t>ナゴヤ</t>
    </rPh>
    <rPh sb="2" eb="4">
      <t>シリツ</t>
    </rPh>
    <phoneticPr fontId="25"/>
  </si>
  <si>
    <t>南山大学</t>
    <rPh sb="0" eb="1">
      <t>ナンザン</t>
    </rPh>
    <rPh sb="1" eb="3">
      <t>ダイガク</t>
    </rPh>
    <phoneticPr fontId="25"/>
  </si>
  <si>
    <t>日本福祉大学</t>
    <rPh sb="0" eb="1">
      <t>ニホン</t>
    </rPh>
    <rPh sb="1" eb="3">
      <t>フクシ</t>
    </rPh>
    <rPh sb="3" eb="5">
      <t>ダイガク</t>
    </rPh>
    <phoneticPr fontId="25"/>
  </si>
  <si>
    <t>日本福祉大</t>
    <rPh sb="0" eb="2">
      <t>フクシ</t>
    </rPh>
    <phoneticPr fontId="25"/>
  </si>
  <si>
    <t>沼津工業高等専門学校</t>
    <rPh sb="0" eb="2">
      <t>ヌマヅ</t>
    </rPh>
    <rPh sb="3" eb="5">
      <t>コウトウ</t>
    </rPh>
    <rPh sb="5" eb="7">
      <t>センモン</t>
    </rPh>
    <rPh sb="7" eb="9">
      <t>ガッコウ</t>
    </rPh>
    <phoneticPr fontId="25"/>
  </si>
  <si>
    <t>沼津高専</t>
    <rPh sb="0" eb="1">
      <t>ヌマヅ</t>
    </rPh>
    <rPh sb="1" eb="3">
      <t>コウセン</t>
    </rPh>
    <phoneticPr fontId="25"/>
  </si>
  <si>
    <t>浜松医科大学</t>
    <phoneticPr fontId="1"/>
  </si>
  <si>
    <t>藤田医科大学</t>
    <rPh sb="0" eb="1">
      <t>フジタ</t>
    </rPh>
    <rPh sb="2" eb="4">
      <t>イカ</t>
    </rPh>
    <rPh sb="4" eb="6">
      <t>ダイガク</t>
    </rPh>
    <phoneticPr fontId="25"/>
  </si>
  <si>
    <t>ﾌｼﾞﾀｲｶﾀﾞｲｶﾞｸ</t>
    <phoneticPr fontId="1"/>
  </si>
  <si>
    <t>藤田医科大</t>
    <rPh sb="0" eb="1">
      <t>フジタ</t>
    </rPh>
    <rPh sb="2" eb="4">
      <t>イカ</t>
    </rPh>
    <rPh sb="4" eb="5">
      <t>ダイ</t>
    </rPh>
    <phoneticPr fontId="25"/>
  </si>
  <si>
    <t>三重短期大学</t>
    <rPh sb="2" eb="4">
      <t>タンキ</t>
    </rPh>
    <phoneticPr fontId="24"/>
  </si>
  <si>
    <t>三重短期大</t>
    <rPh sb="2" eb="4">
      <t>タンキ</t>
    </rPh>
    <rPh sb="4" eb="5">
      <t>ダイ</t>
    </rPh>
    <phoneticPr fontId="24"/>
  </si>
  <si>
    <t>ﾒｲｼﾞｮｳﾀﾞｲｶﾞｸ</t>
    <phoneticPr fontId="1"/>
  </si>
  <si>
    <t>鈴鹿大学</t>
    <rPh sb="0" eb="2">
      <t>スズカ</t>
    </rPh>
    <rPh sb="2" eb="4">
      <t>ダイガク</t>
    </rPh>
    <phoneticPr fontId="1"/>
  </si>
  <si>
    <t>ｽｽﾞｶﾀﾞｲｶﾞｸ</t>
    <phoneticPr fontId="1"/>
  </si>
  <si>
    <t>鈴鹿大</t>
    <rPh sb="0" eb="2">
      <t>スズカ</t>
    </rPh>
    <rPh sb="2" eb="3">
      <t>ダイ</t>
    </rPh>
    <phoneticPr fontId="1"/>
  </si>
  <si>
    <t>ﾐｴｶﾝｺﾞﾀﾞｲｶﾞｸ</t>
    <phoneticPr fontId="1"/>
  </si>
  <si>
    <t>三重看護大</t>
    <rPh sb="0" eb="2">
      <t>ミエ</t>
    </rPh>
    <rPh sb="2" eb="4">
      <t>カンゴ</t>
    </rPh>
    <rPh sb="4" eb="5">
      <t>ダイ</t>
    </rPh>
    <phoneticPr fontId="1"/>
  </si>
  <si>
    <t>三重看護大学</t>
    <rPh sb="0" eb="2">
      <t>ミエ</t>
    </rPh>
    <rPh sb="2" eb="5">
      <t>カンゴダイ</t>
    </rPh>
    <rPh sb="5" eb="6">
      <t>ガク</t>
    </rPh>
    <phoneticPr fontId="1"/>
  </si>
  <si>
    <t>→2019/11/18(月) 20：00 必着</t>
    <rPh sb="12" eb="13">
      <t>ゲツ</t>
    </rPh>
    <rPh sb="21" eb="23">
      <t>ヒッチャク</t>
    </rPh>
    <phoneticPr fontId="1"/>
  </si>
  <si>
    <t>……………………………………………………</t>
    <phoneticPr fontId="2"/>
  </si>
  <si>
    <t>第81回東海学生駅伝　　　学連混成申込書１</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</si>
  <si>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10000m</t>
    <phoneticPr fontId="1"/>
  </si>
  <si>
    <t>期間内最高記録</t>
    <rPh sb="0" eb="3">
      <t>キカンナイ</t>
    </rPh>
    <rPh sb="3" eb="5">
      <t>サイコウ</t>
    </rPh>
    <rPh sb="5" eb="7">
      <t>キロク</t>
    </rPh>
    <phoneticPr fontId="2"/>
  </si>
  <si>
    <t>3000m</t>
    <phoneticPr fontId="2"/>
  </si>
  <si>
    <t>第81回東海学生駅伝　　　学連混成申込書２</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</si>
  <si>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第81回東海学生駅伝　　　学連混成申込書３</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</si>
  <si>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第81回東海学生駅伝　　　学連混成申込書４</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</si>
  <si>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第81回東海学生駅伝　　　学連混成申込書５</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</si>
  <si>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第81回東海学生駅伝　　　学連混成申込書６</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</si>
  <si>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東海学生駅伝 兼 第14回東海学生女子駅伝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</si>
  <si>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修文大学</t>
    <rPh sb="0" eb="4">
      <t>シュウブンダイガク</t>
    </rPh>
    <phoneticPr fontId="1"/>
  </si>
  <si>
    <t>ｼｭｳﾌﾞﾝﾀﾞｲｶﾞｸ</t>
    <phoneticPr fontId="1"/>
  </si>
  <si>
    <t>修文大</t>
    <rPh sb="0" eb="2">
      <t>シュウブン</t>
    </rPh>
    <rPh sb="2" eb="3">
      <t>ダイ</t>
    </rPh>
    <phoneticPr fontId="1"/>
  </si>
  <si>
    <t>須﨑　雅也</t>
    <rPh sb="1" eb="2">
      <t>ザキ</t>
    </rPh>
    <phoneticPr fontId="2"/>
  </si>
  <si>
    <t>高木　健太</t>
  </si>
  <si>
    <t>名倉　寛人</t>
  </si>
  <si>
    <t>ﾅｸﾞﾗ ﾋﾛﾄ</t>
  </si>
  <si>
    <t>伊藤　和磨</t>
  </si>
  <si>
    <t>稻福　颯</t>
  </si>
  <si>
    <t>宮崎　武斗</t>
  </si>
  <si>
    <t>安部　公士郎</t>
  </si>
  <si>
    <t>ｱﾍﾞ ｺｳｼﾛｳ</t>
  </si>
  <si>
    <t>宇野　琳太郎</t>
  </si>
  <si>
    <t>ｳﾉ ﾘﾝﾀﾛｳ</t>
  </si>
  <si>
    <t>加治　有登</t>
  </si>
  <si>
    <t>ｶｼﾞ ﾕｳﾄ</t>
  </si>
  <si>
    <t>北島　夏風</t>
  </si>
  <si>
    <t>ｷﾀｼﾞﾏ ｶﾌｳ</t>
  </si>
  <si>
    <t>小出　悠太</t>
  </si>
  <si>
    <t>ｺｲﾃﾞ ﾕｳﾀ</t>
  </si>
  <si>
    <t>小松澤　祥太</t>
  </si>
  <si>
    <t>ｺﾏﾂｻﾞﾜ ｼｮｳﾀ</t>
  </si>
  <si>
    <t>佐竹　真登</t>
  </si>
  <si>
    <t>ｻﾀｹ ﾏｺﾄ</t>
  </si>
  <si>
    <t>佐藤　祥貴</t>
  </si>
  <si>
    <t>永井　翔真</t>
  </si>
  <si>
    <t>ﾅｶﾞｲ ｼｮｳﾏ</t>
  </si>
  <si>
    <t>原　巧</t>
  </si>
  <si>
    <t>ﾊﾗ ﾀｸﾐ</t>
  </si>
  <si>
    <t>髙松　航太</t>
  </si>
  <si>
    <t>ﾀｶﾏﾂ ｺｳﾀ</t>
  </si>
  <si>
    <t>寺崎　崇悦</t>
  </si>
  <si>
    <t>ﾃﾗｻｷ ﾀｶﾖｼ</t>
  </si>
  <si>
    <t>山川　滉心</t>
  </si>
  <si>
    <t>ﾔﾏｶﾜ ｺｳｼﾝ</t>
  </si>
  <si>
    <t>櫻井　尚輝</t>
  </si>
  <si>
    <t>福山　斗偉</t>
  </si>
  <si>
    <t>ﾌｸﾔﾏ ﾄｲ</t>
  </si>
  <si>
    <t>田口　裕芽</t>
  </si>
  <si>
    <t>服部　諒</t>
  </si>
  <si>
    <t>ﾊｯﾄﾘ ﾘｮｳ</t>
  </si>
  <si>
    <t>端野　光将</t>
  </si>
  <si>
    <t>ﾊｼﾉ ﾐﾂﾏｻ</t>
  </si>
  <si>
    <t>山本　駿太</t>
  </si>
  <si>
    <t>ﾔﾏﾓﾄ ｼｭﾝﾀ</t>
  </si>
  <si>
    <t>苅谷　真之介</t>
  </si>
  <si>
    <t>ｶﾘﾔ ｼﾝﾉｽｹ</t>
  </si>
  <si>
    <t>加藤　英聖</t>
  </si>
  <si>
    <t>ｶﾄｳ ﾋﾃﾞﾄｼ</t>
  </si>
  <si>
    <t>岩本 竜弥</t>
  </si>
  <si>
    <t>片島　健太郎</t>
  </si>
  <si>
    <t>ｶﾀｼﾏ ｹﾝﾀﾛｳ</t>
  </si>
  <si>
    <t>早川　佳佑</t>
    <rPh sb="3" eb="4">
      <t>ケイ</t>
    </rPh>
    <phoneticPr fontId="2"/>
  </si>
  <si>
    <t>ｳｴﾀﾞ ﾀｲﾁ</t>
  </si>
  <si>
    <t>中島　慎哉</t>
    <rPh sb="4" eb="5">
      <t>ヤ</t>
    </rPh>
    <phoneticPr fontId="2"/>
  </si>
  <si>
    <t>吉村　拓也</t>
  </si>
  <si>
    <t>山﨑　真吾</t>
  </si>
  <si>
    <t>増田　惠太</t>
  </si>
  <si>
    <t>高嶋　翔太</t>
  </si>
  <si>
    <t>髙矢　晴希</t>
  </si>
  <si>
    <t>伊澤　葵</t>
  </si>
  <si>
    <t>ｲｻﾞﾜ ｱｵｲ</t>
  </si>
  <si>
    <t>鵜飼　蓮</t>
  </si>
  <si>
    <t>ｳｶｲ ﾚﾝ</t>
  </si>
  <si>
    <t>大崎　蒼平</t>
  </si>
  <si>
    <t>ｵｵｻｷ ｿｳﾍｲ</t>
  </si>
  <si>
    <t>髙橋　昂太郎</t>
  </si>
  <si>
    <t>ﾀｶﾊｼ ｺｳﾀﾛｳ</t>
  </si>
  <si>
    <t>兵藤　光樹</t>
  </si>
  <si>
    <t>ﾋｮｳﾄﾞｳ ｺｳｷ</t>
  </si>
  <si>
    <t>古市　陸</t>
  </si>
  <si>
    <t>ﾌﾙｲﾁ ﾘｸ</t>
  </si>
  <si>
    <t>喜多川　紘輔</t>
  </si>
  <si>
    <t>ｷﾀｶﾞﾜ ｺｳｽｹ</t>
  </si>
  <si>
    <t>髙橋　直人</t>
  </si>
  <si>
    <t>ﾀｶﾊｼ ﾅｵﾄ</t>
  </si>
  <si>
    <t>長崎　優輝</t>
  </si>
  <si>
    <t>ﾅｶﾞｻｷ ﾕｳｷ</t>
  </si>
  <si>
    <t>野々垣　慶真</t>
  </si>
  <si>
    <t>ﾉﾉｶﾞｷ ｹｲｼﾝ</t>
  </si>
  <si>
    <t>吉田　泰志</t>
  </si>
  <si>
    <t>ﾖｼﾀﾞ ﾔｽｼ</t>
  </si>
  <si>
    <t>岡田　昂大</t>
  </si>
  <si>
    <t>ｵｶﾀﾞ ｺﾞｳﾀ</t>
  </si>
  <si>
    <t>永井　智大</t>
  </si>
  <si>
    <t>ﾅｶﾞｲ ﾄﾓﾋﾛ</t>
  </si>
  <si>
    <t>安江　大登</t>
  </si>
  <si>
    <t>ﾔｽｴ ﾋﾛﾄ</t>
  </si>
  <si>
    <t>山田　祥平</t>
  </si>
  <si>
    <t>ﾔﾏﾀﾞ ｼｮｳﾍｲ</t>
  </si>
  <si>
    <t>北園　智史</t>
  </si>
  <si>
    <t>ｷﾀｿﾞﾉ ｻﾄｼ</t>
  </si>
  <si>
    <t>加藤　謙典</t>
  </si>
  <si>
    <t>ｶﾄｳ ｹﾝｽｹ</t>
  </si>
  <si>
    <t>安達　天哉</t>
  </si>
  <si>
    <t>ｱﾀﾞﾁ ﾀｶﾔ</t>
  </si>
  <si>
    <t>石濵　透</t>
  </si>
  <si>
    <t>久冨　匡皓</t>
  </si>
  <si>
    <t>ｸﾄﾞﾐ ﾏｻﾋﾛ</t>
  </si>
  <si>
    <t>森山　颯太</t>
  </si>
  <si>
    <t>ﾓﾘﾔﾏ ｿｳﾀ</t>
  </si>
  <si>
    <t>山西　勇介</t>
  </si>
  <si>
    <t>ﾔﾏﾆｼ ﾕｳｽｹ</t>
  </si>
  <si>
    <t>東森　夏輝</t>
  </si>
  <si>
    <t>ﾋｶﾞｼﾓﾘ ﾅﾂｷ</t>
  </si>
  <si>
    <t>庵前　宥斗</t>
  </si>
  <si>
    <t>ｱﾝﾉﾏｴ ﾕｳﾄ</t>
  </si>
  <si>
    <t>吉矢　悠大</t>
  </si>
  <si>
    <t>ﾖｼﾔ ﾕｳﾀ</t>
  </si>
  <si>
    <t>大山　佑天</t>
  </si>
  <si>
    <t>ｵｵﾔﾏ ﾕﾀｶ</t>
  </si>
  <si>
    <t>豊住　篤哉</t>
  </si>
  <si>
    <t>ﾄﾖｽﾞﾐ ｱﾂﾔ</t>
  </si>
  <si>
    <t>本田　基偉</t>
  </si>
  <si>
    <t>ﾎﾝﾀﾞ ﾓﾄｲ</t>
  </si>
  <si>
    <t>宮﨑　翔</t>
  </si>
  <si>
    <t>齊藤　希龍</t>
    <rPh sb="0" eb="1">
      <t>サイ</t>
    </rPh>
    <phoneticPr fontId="2"/>
  </si>
  <si>
    <t>山中　理史</t>
  </si>
  <si>
    <t>ﾔﾏﾅｶ ﾏｻﾌﾐ</t>
  </si>
  <si>
    <t>藏地　唯斗</t>
  </si>
  <si>
    <t>ｸﾗﾁ ﾕｲﾄ</t>
  </si>
  <si>
    <t>山本　駿介</t>
  </si>
  <si>
    <t>ﾔﾏﾓﾄ ｼｭﾝｽｹ</t>
  </si>
  <si>
    <t>加藤　辰樹</t>
  </si>
  <si>
    <t>ｶﾄｳ ﾀﾂｷ</t>
  </si>
  <si>
    <t>本田　岳土</t>
  </si>
  <si>
    <t>ﾎﾝﾀﾞ ｹﾝﾄ</t>
  </si>
  <si>
    <t>池内　啓悟</t>
  </si>
  <si>
    <t>ｲｹｳﾁ ｹｲｺﾞ</t>
  </si>
  <si>
    <t>小原　遼真</t>
  </si>
  <si>
    <t>ｵﾊﾗ ﾘｮｳﾏ</t>
  </si>
  <si>
    <t>松岡　拓真</t>
  </si>
  <si>
    <t>ﾏﾂｵｶ ﾀｸﾏ</t>
  </si>
  <si>
    <t>小川　晃弥</t>
  </si>
  <si>
    <t>ｵｶﾞﾜ ｺｳﾔ</t>
  </si>
  <si>
    <t>ｲｼﾂﾞﾞｶ ﾀﾞｲｷ</t>
  </si>
  <si>
    <t>磯部　亮太</t>
  </si>
  <si>
    <t>ｲｿﾍﾞ ﾘｮｳﾀ</t>
  </si>
  <si>
    <t>寺井　健人</t>
  </si>
  <si>
    <t>ﾃﾗｲ ｹﾝﾄ</t>
  </si>
  <si>
    <t>牧野　寿彦</t>
  </si>
  <si>
    <t>ﾏｷﾉ ﾄｼﾋｺ</t>
  </si>
  <si>
    <t>ﾋﾗﾏﾂ ﾕｳｷ</t>
  </si>
  <si>
    <t>今村　壮志</t>
  </si>
  <si>
    <t>ﾏﾏｶﾜ ﾂﾖｼ</t>
  </si>
  <si>
    <t>ｺｻﾄ ｹｲﾀ</t>
  </si>
  <si>
    <t>髙辻　雅也</t>
    <rPh sb="0" eb="1">
      <t>タカ</t>
    </rPh>
    <phoneticPr fontId="2"/>
  </si>
  <si>
    <t>加藤　皓大</t>
    <rPh sb="4" eb="5">
      <t>オオ</t>
    </rPh>
    <phoneticPr fontId="2"/>
  </si>
  <si>
    <t>末元 昴成</t>
  </si>
  <si>
    <t>長崎 稜</t>
  </si>
  <si>
    <t>清家 一真</t>
  </si>
  <si>
    <t>ｾｲｹ ｶｽﾞﾏ</t>
    <phoneticPr fontId="2"/>
  </si>
  <si>
    <t>石垣 喜人</t>
  </si>
  <si>
    <t>ｲｼｶﾞｷ ﾖｼﾄ</t>
    <phoneticPr fontId="2"/>
  </si>
  <si>
    <t>ﾆｼﾓﾘ ｹﾞﾝｷ</t>
    <phoneticPr fontId="2"/>
  </si>
  <si>
    <t>ﾏﾂｵｶ ﾂﾊﾞｻ</t>
    <phoneticPr fontId="2"/>
  </si>
  <si>
    <t>ﾏｴﾀﾞ ﾕｳﾀ</t>
    <phoneticPr fontId="2"/>
  </si>
  <si>
    <t>中西　椋</t>
  </si>
  <si>
    <t>ﾅｶﾆｼ ﾘｮｳ</t>
  </si>
  <si>
    <t>山崎　開人</t>
  </si>
  <si>
    <t>神田　央暉</t>
  </si>
  <si>
    <t>ｶﾝﾀﾞ ｵｳｷ</t>
    <phoneticPr fontId="2"/>
  </si>
  <si>
    <t>金子 泰良</t>
  </si>
  <si>
    <t>ｶﾈｺ ﾀｲﾗ</t>
  </si>
  <si>
    <t>鮎川 翔</t>
  </si>
  <si>
    <t>ｱﾕｶﾜ ｼｮｳ</t>
  </si>
  <si>
    <t>早川 里月</t>
  </si>
  <si>
    <t>ﾊﾔｶﾜ ﾘﾂ</t>
  </si>
  <si>
    <t>井伊 宏彰</t>
  </si>
  <si>
    <t>ｲｲ ﾋﾛｱｷ</t>
    <phoneticPr fontId="2"/>
  </si>
  <si>
    <t>岩瀬　悠乃介</t>
  </si>
  <si>
    <t>ｻｷｻｺ ｹﾝﾄ</t>
  </si>
  <si>
    <t>松岡　皐己</t>
  </si>
  <si>
    <t>ﾏｳｵｶ ｺｳｷ</t>
  </si>
  <si>
    <t>伴　建瑠</t>
  </si>
  <si>
    <t>ﾊﾞﾝ ﾀｹﾙ</t>
  </si>
  <si>
    <t>妻鹿　崇</t>
  </si>
  <si>
    <t>ﾒｶﾞ ｼｭｳ</t>
  </si>
  <si>
    <t>浅井　克貴</t>
  </si>
  <si>
    <t>ｱｻｲ ｶﾂｷ</t>
  </si>
  <si>
    <t>山崎　渓流</t>
  </si>
  <si>
    <t>伊藤　賢太朗</t>
  </si>
  <si>
    <t>ｲﾄｳ ｹﾝﾀﾛｳ</t>
  </si>
  <si>
    <t>細木　駿介</t>
  </si>
  <si>
    <t>ﾎｿｷ ｼｭﾝｽｹ</t>
  </si>
  <si>
    <t>田中　滉二</t>
  </si>
  <si>
    <t>ﾀﾅｶ ｺｳｼﾞ</t>
  </si>
  <si>
    <t>D3</t>
  </si>
  <si>
    <t>３</t>
  </si>
  <si>
    <t>4</t>
    <phoneticPr fontId="1"/>
  </si>
  <si>
    <t>3</t>
    <phoneticPr fontId="1"/>
  </si>
  <si>
    <t>03</t>
  </si>
  <si>
    <t>01</t>
  </si>
  <si>
    <t>07</t>
  </si>
  <si>
    <t>08</t>
  </si>
  <si>
    <t>05</t>
  </si>
  <si>
    <t>島根県</t>
  </si>
  <si>
    <t>09</t>
  </si>
  <si>
    <t>饗庭　奈々美</t>
    <rPh sb="5" eb="6">
      <t>ミ</t>
    </rPh>
    <phoneticPr fontId="2"/>
  </si>
  <si>
    <t>稲垣　愛結</t>
  </si>
  <si>
    <t>ｲﾅｶﾞｷ ｱﾕ</t>
  </si>
  <si>
    <t>岡本　瑠香</t>
  </si>
  <si>
    <t>ｵｶﾓﾄ ﾙｶ</t>
  </si>
  <si>
    <t>小野　花織</t>
  </si>
  <si>
    <t>ｵﾉ ｶｵﾙ</t>
  </si>
  <si>
    <t>菊池　真奈佳</t>
  </si>
  <si>
    <t>ｷｸﾁ ﾏﾅｶ</t>
  </si>
  <si>
    <t>小林　幸音</t>
  </si>
  <si>
    <t>ｺﾊﾞﾔｼ ﾕｷﾈ</t>
  </si>
  <si>
    <t>千葉　玲央</t>
  </si>
  <si>
    <t>ﾁﾊﾞ ﾚｵ</t>
  </si>
  <si>
    <t>服部　花菜子</t>
  </si>
  <si>
    <t>ﾊｯﾄﾘ ｶﾅｺ</t>
  </si>
  <si>
    <t>村上　弓月</t>
  </si>
  <si>
    <t>ﾑﾗｶﾐ ﾕﾂﾞｷ</t>
  </si>
  <si>
    <t>川合　若菜</t>
  </si>
  <si>
    <t>内藤　希実</t>
  </si>
  <si>
    <t>真鍋　綾菜</t>
  </si>
  <si>
    <t>ﾏﾅﾍﾞ ｱﾔﾅ</t>
  </si>
  <si>
    <t>中西　菜々子</t>
  </si>
  <si>
    <t>齋藤　あおば</t>
  </si>
  <si>
    <t>ｻｲﾄｳ ｱｵﾊﾞ</t>
  </si>
  <si>
    <t>泉　好笑</t>
  </si>
  <si>
    <t>ｲｽﾞﾐ ｺﾉﾐ</t>
  </si>
  <si>
    <t>奥林　凛</t>
  </si>
  <si>
    <t>ｵｸﾊﾞﾔｼ ﾘﾝ</t>
  </si>
  <si>
    <t>田中　千尋</t>
  </si>
  <si>
    <t>ﾀﾅｶ ﾁﾋﾛ</t>
  </si>
  <si>
    <t>橋口　義美</t>
  </si>
  <si>
    <t>ﾊｼｸﾞﾁ ﾖｼﾐ</t>
  </si>
  <si>
    <t>永井　絵理香</t>
  </si>
  <si>
    <t>ﾅｶﾞｲ ｴﾘｶ</t>
  </si>
  <si>
    <t>山口　こころ</t>
  </si>
  <si>
    <t>ﾔﾏｸﾞﾁ ｺｺﾛ</t>
  </si>
  <si>
    <t>横山　梨央</t>
  </si>
  <si>
    <t>ﾖｺﾔﾏ ﾘｵ</t>
  </si>
  <si>
    <t>安藤　愛未</t>
  </si>
  <si>
    <t>ｱﾝﾄﾞｳ ｱﾐ</t>
  </si>
  <si>
    <t>大城　珠莉</t>
  </si>
  <si>
    <t>ｵｵｼﾛ ｼﾞｭﾘ</t>
  </si>
  <si>
    <t>木村　加乃</t>
  </si>
  <si>
    <t>ｷﾑﾗ ｶﾉ</t>
  </si>
  <si>
    <t>捧　純奈</t>
  </si>
  <si>
    <t>ｻｻｹﾞ ｼﾞｭﾝﾅ</t>
  </si>
  <si>
    <t>田中　友梨</t>
  </si>
  <si>
    <t>ﾀﾅｶ ﾕﾘ</t>
  </si>
  <si>
    <t>中山　愛理</t>
  </si>
  <si>
    <t>ﾅｶﾔﾏ ｱｲﾘ</t>
  </si>
  <si>
    <t>岩田　奈々</t>
  </si>
  <si>
    <t>ｲﾜﾀ ﾅﾅ</t>
  </si>
  <si>
    <t>加藤　愛結</t>
  </si>
  <si>
    <t>ｶﾄｳ ｱﾕﾐ</t>
  </si>
  <si>
    <t>加藤　若葉</t>
  </si>
  <si>
    <t>ｶﾄｳ ﾜｶﾊﾞ</t>
  </si>
  <si>
    <t>藤田　悠佑</t>
  </si>
  <si>
    <t>ﾌｼﾞﾀ ﾕｳ</t>
  </si>
  <si>
    <t>荒武　優衣香</t>
  </si>
  <si>
    <t>ｱﾗﾀｹ ﾕｲｶ</t>
  </si>
  <si>
    <t>大城　愛</t>
  </si>
  <si>
    <t>ｵｵｼﾛ ｱｲ</t>
  </si>
  <si>
    <t>有賀　由紀恵</t>
  </si>
  <si>
    <t>ｱﾙｶﾞ ﾕｷｴ</t>
  </si>
  <si>
    <t>稲葉　夢香</t>
  </si>
  <si>
    <t>ｲﾅﾊﾞ ﾕﾒｶ</t>
  </si>
  <si>
    <t>岡田　優花</t>
  </si>
  <si>
    <t>ｵｶﾀﾞ ﾕｳｶ</t>
  </si>
  <si>
    <t>近藤　萌江</t>
  </si>
  <si>
    <t>ｺﾝﾄﾞｳ ﾓｴ</t>
  </si>
  <si>
    <t>塚田　絢子</t>
  </si>
  <si>
    <t>ﾂｶﾀﾞ ｱﾔｺ</t>
  </si>
  <si>
    <t>中安　若菜</t>
  </si>
  <si>
    <t>ﾅｶﾔｽ ﾜｶﾅ</t>
  </si>
  <si>
    <t>山下　遥香</t>
  </si>
  <si>
    <t>ﾔﾏｼﾀ ﾊﾙｶ</t>
  </si>
  <si>
    <t>則武　桃佳</t>
  </si>
  <si>
    <t>ﾉﾘﾀｹ ﾓﾓｶ</t>
  </si>
  <si>
    <t>中村　有里</t>
  </si>
  <si>
    <t>ﾅｶﾑﾗ ﾕﾘ</t>
  </si>
  <si>
    <t>ｲｳﾁ ﾂｷﾉ</t>
    <phoneticPr fontId="2"/>
  </si>
  <si>
    <t>ﾊﾔｼ ｶﾂﾞｷ</t>
    <phoneticPr fontId="2"/>
  </si>
  <si>
    <t>ｵｵｻｶ ﾐﾂﾞｷ</t>
    <phoneticPr fontId="2"/>
  </si>
  <si>
    <t>ﾎﾘﾀ ｱｶﾘ</t>
    <phoneticPr fontId="2"/>
  </si>
  <si>
    <t>保　あかり</t>
    <phoneticPr fontId="2"/>
  </si>
  <si>
    <t>ﾎ ｱｶﾘ</t>
  </si>
  <si>
    <t>中村　美月</t>
  </si>
  <si>
    <t>ﾅｶﾑﾗ ﾐﾂｷ</t>
  </si>
  <si>
    <t>清水 夏波</t>
  </si>
  <si>
    <t>小泉　加緒莉</t>
  </si>
  <si>
    <t>澁谷　美紀</t>
    <rPh sb="0" eb="1">
      <t>シブ</t>
    </rPh>
    <phoneticPr fontId="2"/>
  </si>
  <si>
    <t>黒川　光</t>
  </si>
  <si>
    <t>ｸﾛｶﾜ ﾋｶﾘ</t>
  </si>
  <si>
    <t>野呂　くれあ</t>
  </si>
  <si>
    <t>ﾉﾛ ｸﾚｱ</t>
  </si>
  <si>
    <t>増渕　祐香</t>
  </si>
  <si>
    <t>ﾏｽﾌﾞﾁ ﾕｳｶ</t>
  </si>
  <si>
    <t>片岡　宝子</t>
  </si>
  <si>
    <t>ｶﾀｵｶ ﾄﾓｺ</t>
  </si>
  <si>
    <t>片山　和奈</t>
  </si>
  <si>
    <t>ｶﾀﾔﾏ ｶｽﾞﾅ</t>
  </si>
  <si>
    <t>02</t>
  </si>
  <si>
    <t>岡﨑　稜汰</t>
  </si>
  <si>
    <t>ｵｶｻﾞｷ ﾘｮｳﾀ</t>
  </si>
  <si>
    <t>髙松　海斗</t>
  </si>
  <si>
    <t>ﾀｶﾏﾂ ｶｲﾄ</t>
  </si>
  <si>
    <t>京道　慶</t>
  </si>
  <si>
    <t>ｷｮｳﾄﾞｳ ｹｲ</t>
  </si>
  <si>
    <t>髙橋　公貴</t>
  </si>
  <si>
    <t>中村　聡宏</t>
  </si>
  <si>
    <t>ﾅｶﾑﾗ ﾄｼﾋﾛ</t>
  </si>
  <si>
    <t>久野　岳士</t>
  </si>
  <si>
    <t>杉山　優斗</t>
  </si>
  <si>
    <t>ｽｷﾞﾔﾏ ﾕｳﾄ</t>
  </si>
  <si>
    <t>ﾌﾙｶﾜ ﾘｭｳﾉｽｹ</t>
  </si>
  <si>
    <t>安部　秀太郎</t>
  </si>
  <si>
    <t>ｱﾍﾞ ﾋﾃﾞﾀﾛｳ</t>
  </si>
  <si>
    <t>上床　隆太</t>
  </si>
  <si>
    <t>ｳﾜﾄｺ ﾘｭｳﾀ</t>
  </si>
  <si>
    <t>小川　エンリケ</t>
  </si>
  <si>
    <t>ｵｶﾞﾜ ｴﾝﾘｹ</t>
  </si>
  <si>
    <t>加藤　心</t>
  </si>
  <si>
    <t>ｶﾄｳ ｼﾝ</t>
  </si>
  <si>
    <t>河村　将永</t>
  </si>
  <si>
    <t>ｶﾜﾑﾗ ｼｮｳｴｲ</t>
  </si>
  <si>
    <t>近藤　光氣</t>
  </si>
  <si>
    <t>ｺﾝﾄﾞｳ ｺｳｷ</t>
  </si>
  <si>
    <t>佐野　史社</t>
  </si>
  <si>
    <t>ｻﾉ ﾌﾐﾔ</t>
  </si>
  <si>
    <t>澤田　佳樹</t>
  </si>
  <si>
    <t>ｻﾜﾀﾞ ﾖｼｷ</t>
  </si>
  <si>
    <t>鈴木　礼武</t>
  </si>
  <si>
    <t>ｽｽﾞｷ ﾚｲﾑ</t>
  </si>
  <si>
    <t>田宮　昇悟</t>
  </si>
  <si>
    <t>ﾀﾐﾔ ｼｮｳｺﾞ</t>
  </si>
  <si>
    <t>塚原　星来</t>
  </si>
  <si>
    <t>ﾂｶﾊﾗ ｾﾗ</t>
  </si>
  <si>
    <t>筒井　慈虎</t>
  </si>
  <si>
    <t>ﾂﾂｲ ｼｹﾞﾄﾗ</t>
  </si>
  <si>
    <t>問坂　昂太郎</t>
  </si>
  <si>
    <t>ﾄｲｻｶ ｺｳﾀﾛｳ</t>
  </si>
  <si>
    <t>中北　太雅</t>
  </si>
  <si>
    <t>ﾅｶｷﾞﾀ ﾀｲｶﾞ</t>
  </si>
  <si>
    <t>早川　恭平</t>
  </si>
  <si>
    <t>ﾊﾔｶﾜ ｷｮｳﾍｲ</t>
  </si>
  <si>
    <t>林　夏哉</t>
  </si>
  <si>
    <t>ﾊﾔｼ ﾅﾂﾔ</t>
  </si>
  <si>
    <t>藤田　知和</t>
  </si>
  <si>
    <t>ﾌｼﾞﾀ ﾄﾓｶｽﾞ</t>
  </si>
  <si>
    <t>星井　駿佑</t>
  </si>
  <si>
    <t>ﾎｼｲ ｼｭﾝｽｹ</t>
  </si>
  <si>
    <t>松尾　聖仁</t>
  </si>
  <si>
    <t>ﾏﾂｵ ｾｲﾄ</t>
  </si>
  <si>
    <t>松本　結叶</t>
  </si>
  <si>
    <t>ﾏﾂﾓﾄ ﾕｳﾄ</t>
  </si>
  <si>
    <t>山村　敏弥</t>
  </si>
  <si>
    <t>ﾔﾏﾑﾗ ﾄｼﾔ</t>
  </si>
  <si>
    <t>山本　雷大</t>
  </si>
  <si>
    <t>ﾔﾏﾓﾄ ﾗｲﾀ</t>
  </si>
  <si>
    <t>中島　虹輝</t>
  </si>
  <si>
    <t>ﾅｶｼﾞﾏ ｺｳｷ</t>
  </si>
  <si>
    <t>山崎　拓武</t>
  </si>
  <si>
    <t>ｱﾂﾞﾞﾏ ｼｮｳｴｲ</t>
  </si>
  <si>
    <t>伊藤　雅憲</t>
  </si>
  <si>
    <t>ｲﾄｳ ﾏｻｶｽﾞ</t>
  </si>
  <si>
    <t>大久保　匠</t>
  </si>
  <si>
    <t>ｵｵｸﾎﾞ ﾀｸﾐ</t>
  </si>
  <si>
    <t>河合　希叶</t>
  </si>
  <si>
    <t>ｶﾜｲ ｷｷｮｳ</t>
  </si>
  <si>
    <t>榊原　一希</t>
  </si>
  <si>
    <t>ｻｶｷﾊﾞﾗ ｶｽﾞｷ</t>
  </si>
  <si>
    <t>曽我　拓摩</t>
  </si>
  <si>
    <t>ｿｶﾞ ﾀｸﾏ</t>
  </si>
  <si>
    <t>鳥山　幹太</t>
  </si>
  <si>
    <t>ﾄﾘﾔﾏ ｶﾝﾀ</t>
  </si>
  <si>
    <t>西岡　大志</t>
  </si>
  <si>
    <t>ﾆｼｵｶ ﾀﾞｲｼ</t>
  </si>
  <si>
    <t>メディナ　サミル</t>
  </si>
  <si>
    <t>ﾒﾃﾞｨﾅ ｻﾐﾙ</t>
  </si>
  <si>
    <t>倉地　貴也</t>
  </si>
  <si>
    <t>稲田　大空</t>
  </si>
  <si>
    <t>ｲﾅﾀﾞ ｿﾗ</t>
  </si>
  <si>
    <t>箱山　颯</t>
  </si>
  <si>
    <t>ﾊｺﾔﾏ ﾊﾔﾃ</t>
    <phoneticPr fontId="2"/>
  </si>
  <si>
    <t>安藤　碧</t>
  </si>
  <si>
    <t>酒井　駿乃介</t>
  </si>
  <si>
    <t>三重県</t>
    <phoneticPr fontId="2"/>
  </si>
  <si>
    <t>大門　あい</t>
  </si>
  <si>
    <t>ｵｵｶﾄﾞ ｱｲ</t>
  </si>
  <si>
    <t>村松　歩佳</t>
  </si>
  <si>
    <t>ﾑﾗﾏﾂ ﾎﾉｶ</t>
  </si>
  <si>
    <t>澤木　はな</t>
  </si>
  <si>
    <t>ｻﾜｷ ﾊﾅ</t>
  </si>
  <si>
    <t>松本　小毬</t>
  </si>
  <si>
    <t>ﾏﾂﾓﾄ ｺﾏﾘ</t>
  </si>
  <si>
    <t>浅野　とこは</t>
  </si>
  <si>
    <t>ｱｻﾉ ﾄｺﾊ</t>
  </si>
  <si>
    <t>小方　亜珠</t>
  </si>
  <si>
    <t>ｵｶﾞﾀ ｱｽﾞ</t>
  </si>
  <si>
    <t>北村　瑠美</t>
  </si>
  <si>
    <t>ｷﾀﾑﾗ ﾙﾐ</t>
  </si>
  <si>
    <t>嵯峨　吹雪</t>
  </si>
  <si>
    <t>ｻｶﾞ ﾌﾌﾞｷ</t>
  </si>
  <si>
    <t>杉山　文美</t>
  </si>
  <si>
    <t>ｽｷﾞﾔﾏ ｱﾔﾐ</t>
  </si>
  <si>
    <t>広瀬　千尋</t>
  </si>
  <si>
    <t>ﾋﾛｾ ﾁﾋﾛ</t>
  </si>
  <si>
    <t>大江　彩加</t>
  </si>
  <si>
    <t>ｵｵｴ ｱﾔｶ</t>
  </si>
  <si>
    <t>安藤　優月</t>
  </si>
  <si>
    <t>ｱﾝﾄﾞｳ ﾕﾂﾞｷ</t>
  </si>
  <si>
    <t>市川　紗衣</t>
  </si>
  <si>
    <t>ｲﾁｶﾜ ｻｴ</t>
  </si>
  <si>
    <t>福井　藍</t>
  </si>
  <si>
    <t>ﾌｸｲ ｱｲ</t>
  </si>
  <si>
    <t>奥川　真帆</t>
  </si>
  <si>
    <t>ｵｸｶﾞﾜ ﾏﾎ</t>
  </si>
  <si>
    <t>神谷　京奈</t>
  </si>
  <si>
    <t>ｶﾐﾔ ｷｮｳﾅ</t>
  </si>
  <si>
    <t>渡邉　由夏</t>
  </si>
  <si>
    <t>ﾜﾀﾅﾍﾞ ﾕｶ</t>
  </si>
  <si>
    <t>松下　陽菜</t>
  </si>
  <si>
    <t>ﾏﾂｼﾀ ﾋﾅﾀ</t>
  </si>
  <si>
    <t>岡嶋　亮佑</t>
  </si>
  <si>
    <t>ｵｶｼﾞﾏ ﾘｮｳｽｹ</t>
  </si>
  <si>
    <t>水野　博貴</t>
  </si>
  <si>
    <t>ﾐｽﾞﾉ ﾋﾛｷ</t>
  </si>
  <si>
    <t>田口　雄暉</t>
  </si>
  <si>
    <t>ﾀｸﾞﾁ ﾕｳｷ</t>
  </si>
  <si>
    <t>小山　拓海</t>
  </si>
  <si>
    <t>ｺﾔﾏ ﾀｸﾐ</t>
  </si>
  <si>
    <t>鈴木　龍一</t>
  </si>
  <si>
    <t>ｽｽﾞｷ ﾘｭｳｲﾁ</t>
  </si>
  <si>
    <t>田中　稜真</t>
  </si>
  <si>
    <t>ﾀﾅｶ ﾘｮｳﾏ</t>
  </si>
  <si>
    <t>深谷　篤志</t>
  </si>
  <si>
    <t>ﾌｶﾔ ｱﾂｼ</t>
  </si>
  <si>
    <t>ｸﾘｶﾜ ﾖｼｱｷ</t>
    <phoneticPr fontId="2"/>
  </si>
  <si>
    <t>中谷　建太</t>
  </si>
  <si>
    <t>ﾅｶﾔ ｹﾝﾀ</t>
  </si>
  <si>
    <t>西野　将太朗</t>
  </si>
  <si>
    <t>丸山　航希</t>
  </si>
  <si>
    <t>ﾏﾙﾔﾏ ｺｳｷ</t>
  </si>
  <si>
    <t>伊藤　蒼真</t>
  </si>
  <si>
    <t>ｲﾄｳ ｿｳﾏ</t>
  </si>
  <si>
    <t>大山　開</t>
  </si>
  <si>
    <t>ｵｵﾔﾏ ｶｲ</t>
  </si>
  <si>
    <t>小島　一世</t>
  </si>
  <si>
    <t>ｺｼﾞﾏ ｲｯｾｲ</t>
    <phoneticPr fontId="2"/>
  </si>
  <si>
    <t>清水　章吾</t>
  </si>
  <si>
    <t>ｼﾐｽﾞ ｼｮｳｺﾞ</t>
  </si>
  <si>
    <t>竹内　大和</t>
  </si>
  <si>
    <t>ﾀｹｳﾁ ﾔﾏﾄ</t>
  </si>
  <si>
    <t>田中　日向</t>
  </si>
  <si>
    <t>ﾀﾅｶ ﾋｭｳｶﾞ</t>
  </si>
  <si>
    <t>野末　大介</t>
  </si>
  <si>
    <t>ﾉｽﾞｴ ﾀﾞｲｽｹ</t>
  </si>
  <si>
    <t>野村　航史</t>
  </si>
  <si>
    <t>ﾉﾑﾗ ｺｳｼ</t>
  </si>
  <si>
    <t>村上　裕雅</t>
  </si>
  <si>
    <t>ﾑﾗｶﾐ ﾕｳｶﾞ</t>
  </si>
  <si>
    <t>平山　皓慎</t>
  </si>
  <si>
    <t>ﾋﾗﾔﾏ ｺｳｼﾝ</t>
  </si>
  <si>
    <t>戸津　景大</t>
  </si>
  <si>
    <t>ﾄﾂ ｹｲﾀ</t>
  </si>
  <si>
    <t>寺尾　亮</t>
  </si>
  <si>
    <t>ﾃﾗｵ ﾘｮｳ</t>
  </si>
  <si>
    <t>原　和史</t>
  </si>
  <si>
    <t>ﾊﾗ ｶｽﾞｼ</t>
  </si>
  <si>
    <t>久野　明</t>
  </si>
  <si>
    <t>ｸﾉ ｱｷﾗ</t>
  </si>
  <si>
    <t>土井　駿斗</t>
  </si>
  <si>
    <t>ﾄﾞｲ ｼｭﾝﾄ</t>
  </si>
  <si>
    <t>斎藤　宥太</t>
  </si>
  <si>
    <t>矢頭　飛雄夏</t>
  </si>
  <si>
    <t>ﾔﾄｳ ﾋｭｳｶﾞ</t>
  </si>
  <si>
    <t>大久保　潤也</t>
  </si>
  <si>
    <t>ｵｵｸﾎﾞ ｼﾞｭﾝﾔ</t>
  </si>
  <si>
    <t>安藤　啓貴</t>
  </si>
  <si>
    <t>ｱﾝﾄﾞｳ ﾋﾛｷ</t>
  </si>
  <si>
    <t>秋好　亮祐</t>
  </si>
  <si>
    <t>ｱｷﾖｼ ﾘｮｳｽｹ</t>
  </si>
  <si>
    <t>川口　宥</t>
  </si>
  <si>
    <t>ｶﾜｸﾞﾁ ﾕｳ</t>
  </si>
  <si>
    <t>小渕　稜央</t>
  </si>
  <si>
    <t>ｺﾌﾞﾁ ﾘｮｳ</t>
  </si>
  <si>
    <t>一ノ瀬　結人</t>
  </si>
  <si>
    <t>ｲﾁﾉｾ ﾕｲﾄ</t>
  </si>
  <si>
    <t>鵜飼　一颯</t>
  </si>
  <si>
    <t>ｳｶｲ ｲｯｻ</t>
  </si>
  <si>
    <t>佐藤　毅治</t>
  </si>
  <si>
    <t>ｻﾄｳ ﾀｹﾊﾙ</t>
  </si>
  <si>
    <t>佐藤　光</t>
  </si>
  <si>
    <t>ｻﾄｳ ﾋｶﾙ</t>
  </si>
  <si>
    <t>佐藤　楓馬</t>
  </si>
  <si>
    <t>ｻﾄｳ ﾌｳﾏ</t>
  </si>
  <si>
    <t>渋江　恵和</t>
  </si>
  <si>
    <t>ｼﾌﾞｴ ﾖｼｶｽﾞ</t>
  </si>
  <si>
    <t>橋川　和直</t>
  </si>
  <si>
    <t>ﾊｼｶﾜ ｶｽﾞﾅｵ</t>
  </si>
  <si>
    <t>松田　朕亮</t>
  </si>
  <si>
    <t>ﾏﾂﾀﾞ ﾁｱｷ</t>
  </si>
  <si>
    <t>松野　颯斗</t>
  </si>
  <si>
    <t>ﾏﾂﾉ ﾊﾔﾄ</t>
  </si>
  <si>
    <t>山本　学杜</t>
  </si>
  <si>
    <t>ﾔﾏﾓﾄ ﾏﾅﾄ</t>
  </si>
  <si>
    <t>矢田　大誠</t>
  </si>
  <si>
    <t>ﾔﾀﾞ ﾀｲｾｲ</t>
  </si>
  <si>
    <t>南 諒弥</t>
  </si>
  <si>
    <t>浦西 佑輔</t>
  </si>
  <si>
    <t>西村　健志</t>
  </si>
  <si>
    <t>ﾆｼﾑﾗ ﾀｹｼ</t>
  </si>
  <si>
    <t>山羽 雄斗</t>
  </si>
  <si>
    <t>石松　凜平</t>
  </si>
  <si>
    <t>齋藤 諒弥</t>
  </si>
  <si>
    <t>大石　一博</t>
  </si>
  <si>
    <t>ｵｵｲｼ ｶｽﾞﾋﾛ</t>
  </si>
  <si>
    <t>寺島　青</t>
  </si>
  <si>
    <t>ﾃﾗｼﾏ ﾊﾙ</t>
  </si>
  <si>
    <t>齋藤　岳</t>
  </si>
  <si>
    <t>ｻｲﾄｳ ｶﾞｸ</t>
  </si>
  <si>
    <t>市川　忠樹</t>
  </si>
  <si>
    <t>ｲﾁｶﾜ ﾀﾀﾞｷ</t>
  </si>
  <si>
    <t>村瀬　稜治</t>
  </si>
  <si>
    <t>ﾑﾗｾ ﾘｮｳｼﾞ</t>
  </si>
  <si>
    <t>山田　将義</t>
  </si>
  <si>
    <t>ﾔﾏﾀﾞ ﾏｻﾖｼ</t>
  </si>
  <si>
    <t>糀　翔太</t>
  </si>
  <si>
    <t>ｺｳｼﾞ ｼｮｳﾀ</t>
  </si>
  <si>
    <t>06</t>
  </si>
  <si>
    <t>山下　華歩</t>
  </si>
  <si>
    <t>ﾔﾏｼﾀ ｶﾎ</t>
  </si>
  <si>
    <t>宇佐見　佳音</t>
  </si>
  <si>
    <t>ｳｻﾐ ｶﾉﾝ</t>
  </si>
  <si>
    <t>猪飼　真莉子</t>
  </si>
  <si>
    <t>ｲｶｲ ﾏﾘｺ</t>
  </si>
  <si>
    <t>石井　冴佳</t>
  </si>
  <si>
    <t>ｲｼｲ ｻｴｶ</t>
  </si>
  <si>
    <t>黒川 紗椰</t>
  </si>
  <si>
    <t>唐澤　花実</t>
  </si>
  <si>
    <t>ｶﾗｻﾜ ﾊﾅﾐ</t>
  </si>
  <si>
    <t>鈴木　華弥</t>
  </si>
  <si>
    <t>ｽｽﾞｷ ｶﾔ</t>
  </si>
  <si>
    <t>外園　愛梨</t>
  </si>
  <si>
    <t>ﾎｶｿﾞﾉ ｱｲﾘ</t>
  </si>
  <si>
    <t>山形　智香</t>
  </si>
  <si>
    <t>ﾔﾏｶﾞﾀ ﾄﾓｶ</t>
  </si>
  <si>
    <t>平井　友理</t>
  </si>
  <si>
    <t>永野　朱音</t>
  </si>
  <si>
    <t>ﾅｶﾞﾉ ｱｶﾈ</t>
  </si>
  <si>
    <t>木村　莉子</t>
  </si>
  <si>
    <t>ｷﾑﾗ ﾘｺ</t>
  </si>
  <si>
    <t>坂本　彩華</t>
  </si>
  <si>
    <t>ｻｶﾓﾄ ｱﾔｶ</t>
  </si>
  <si>
    <t>ｺｳﾔﾏ ﾁﾂﾞﾙ</t>
  </si>
  <si>
    <t>梶　蒼依</t>
  </si>
  <si>
    <t>家﨑　陽</t>
  </si>
  <si>
    <t>ｲｴｻﾞｷ ﾖｳ</t>
  </si>
  <si>
    <t>大久保　航平</t>
  </si>
  <si>
    <t>ｵｵｸﾎﾞ ｺｳﾍｲ</t>
  </si>
  <si>
    <t>近藤　隼人</t>
  </si>
  <si>
    <t>ｺﾝﾄﾞｳ ﾊﾔﾄ</t>
  </si>
  <si>
    <t>坂本　悠真</t>
  </si>
  <si>
    <t>ｻｶﾓﾄ ﾕｳﾏ</t>
  </si>
  <si>
    <t>沢井　泰士</t>
  </si>
  <si>
    <t>ｻﾜｲ ﾔｽｼ</t>
  </si>
  <si>
    <t>古尾　洸介</t>
  </si>
  <si>
    <t>ﾌﾙｵ ｺｳｽｹ</t>
  </si>
  <si>
    <t>山本　海翔</t>
  </si>
  <si>
    <t>ﾔﾏﾓﾄ ｶｲﾄ</t>
  </si>
  <si>
    <t>大平　海史</t>
  </si>
  <si>
    <t>ｵｵﾋﾗ ｶｲｼ</t>
  </si>
  <si>
    <t>中山　瑠奈</t>
  </si>
  <si>
    <t>ﾅｶﾔﾏ ﾙﾅ</t>
  </si>
  <si>
    <t>濱地　きらら</t>
  </si>
  <si>
    <t>ﾊﾏｼﾞ ｷﾗﾗ</t>
  </si>
  <si>
    <t>清水　宝</t>
  </si>
  <si>
    <t>ｼﾐｽﾞ ﾀｶﾗ</t>
  </si>
  <si>
    <t>松本　峻太郎</t>
  </si>
  <si>
    <t>ﾏﾂﾓﾄ ﾘｮｳﾀﾛｳ</t>
  </si>
  <si>
    <t>可児　大晟</t>
  </si>
  <si>
    <t>ｶﾆ ﾀｲｾｲ</t>
  </si>
  <si>
    <t>伊藤　愛斗</t>
  </si>
  <si>
    <t>ｲﾄｳ ﾏﾅﾄ</t>
  </si>
  <si>
    <t>村井　奎斗</t>
  </si>
  <si>
    <t>ﾑﾗｲ ｹｲﾄ</t>
  </si>
  <si>
    <t>山下　大輝</t>
  </si>
  <si>
    <t>ﾔﾏｼﾀ ﾀﾞｲｷ</t>
  </si>
  <si>
    <t>牧田　良介</t>
  </si>
  <si>
    <t>ﾏｷﾀ ﾘｮｳｽｹ</t>
  </si>
  <si>
    <t>酒井　渉太</t>
  </si>
  <si>
    <t>ｻｶｲ ｼｮｳﾀ</t>
    <phoneticPr fontId="2"/>
  </si>
  <si>
    <t>杉山　喜紀</t>
  </si>
  <si>
    <t>ﾖｼｶﾜ ﾅｵﾉﾘ</t>
    <phoneticPr fontId="2"/>
  </si>
  <si>
    <t>増田　大河</t>
  </si>
  <si>
    <t>ﾏｽﾀﾞ ﾀｲｶﾞ</t>
  </si>
  <si>
    <t>谷中　宏太朗</t>
  </si>
  <si>
    <t>ﾔﾅｶ ｺｳﾀﾛｳ</t>
  </si>
  <si>
    <t>坂崎　功太郎</t>
  </si>
  <si>
    <t>ｻｶｻﾞｷ ｺｳﾀﾛｳ</t>
  </si>
  <si>
    <t>小嵐　亮</t>
  </si>
  <si>
    <t>ｺｱﾗｼ ﾘｮｳ</t>
  </si>
  <si>
    <t>岩瀬　颯吾</t>
  </si>
  <si>
    <t>ｲﾜｾ ｿｳｺﾞ</t>
  </si>
  <si>
    <t>宮本　幸輝</t>
  </si>
  <si>
    <t>久保　勇稀</t>
  </si>
  <si>
    <t>ｸﾎﾞ ﾕｳｷ</t>
  </si>
  <si>
    <t>高橋　佳篤</t>
  </si>
  <si>
    <t>ﾀｶﾊｼ ｶｲﾄ</t>
  </si>
  <si>
    <t>中井　裕人</t>
  </si>
  <si>
    <t>ﾅｶｲ ﾋﾛﾄ</t>
  </si>
  <si>
    <t>佐藤　和樹</t>
  </si>
  <si>
    <t>ｻﾄｳ ｶｽﾞｷ</t>
  </si>
  <si>
    <t>髙間　聖大</t>
  </si>
  <si>
    <t>ﾀｶﾏ ｼｮｳﾀﾞｲ</t>
  </si>
  <si>
    <t>安岡　大生</t>
  </si>
  <si>
    <t>ﾔｽｵｶ ﾀｲｾｲ</t>
  </si>
  <si>
    <t>伊里　友希</t>
  </si>
  <si>
    <t>ｲﾘ ﾕｳｷ</t>
  </si>
  <si>
    <t>大久保　信哉</t>
  </si>
  <si>
    <t>ｵｵｸﾎﾞ ｼﾝﾔ</t>
  </si>
  <si>
    <t>大島　涼賀</t>
  </si>
  <si>
    <t>ｵｵｼﾏ ﾘｮｳｶﾞ</t>
  </si>
  <si>
    <t>三矢　泰河</t>
  </si>
  <si>
    <t>ﾐﾂﾔ ﾀｲｶﾞ</t>
  </si>
  <si>
    <t>斉藤　雄</t>
  </si>
  <si>
    <t>ｻｲﾄｳ ﾕｳ</t>
  </si>
  <si>
    <t>杉原　陸斗</t>
  </si>
  <si>
    <t>ｽｷﾞﾊﾗ ﾘｸﾄ</t>
  </si>
  <si>
    <t>犬飼　佳寛</t>
  </si>
  <si>
    <t>ｲﾇｶｲ ﾖｼﾋﾛ</t>
  </si>
  <si>
    <t>佐々木　寛太</t>
  </si>
  <si>
    <t>ｻｻｷ ｶﾝﾀ</t>
  </si>
  <si>
    <t>八谷　隆太郎</t>
  </si>
  <si>
    <t>ﾔﾂﾔ ﾘｭｳﾀﾛｳ</t>
  </si>
  <si>
    <t>長坂　侑馬</t>
  </si>
  <si>
    <t>ﾅｶﾞｻｶ ﾕｳﾏ</t>
  </si>
  <si>
    <t>迫　朝澄</t>
  </si>
  <si>
    <t>ｻｺ ｱｽﾞﾐ</t>
  </si>
  <si>
    <t>渡辺　裕介</t>
  </si>
  <si>
    <t>ﾜﾀﾅﾍﾞ ﾕｳｽｹ</t>
  </si>
  <si>
    <t>清水　涼雅</t>
  </si>
  <si>
    <t>ｼﾐｽﾞ ﾘｮｳｶﾞ</t>
  </si>
  <si>
    <t>勝間　光希</t>
  </si>
  <si>
    <t>ｶﾂﾏ ﾐﾂｷ</t>
  </si>
  <si>
    <t>合田　治</t>
  </si>
  <si>
    <t>ｺﾞｳﾀﾞ ｵｻﾑ</t>
  </si>
  <si>
    <t>山東　柚輝</t>
  </si>
  <si>
    <t>ｻﾝﾄｳ ﾕｽﾞｷ</t>
  </si>
  <si>
    <t>渡辺　太陽</t>
  </si>
  <si>
    <t>ﾜﾀﾅﾍﾞ ﾀｲﾖｳ</t>
  </si>
  <si>
    <t>山内　秀馬</t>
  </si>
  <si>
    <t>ﾔﾏｳﾁ ｼｭｳﾏ</t>
  </si>
  <si>
    <t>大林　湧</t>
  </si>
  <si>
    <t>ｵｵﾊﾞﾔｼ ﾜｸ</t>
  </si>
  <si>
    <t>羽柴　龍二</t>
  </si>
  <si>
    <t>ﾊｼﾊﾞ ﾘｭｳｼﾞ</t>
  </si>
  <si>
    <t>花島　育斗</t>
  </si>
  <si>
    <t>ﾊﾅｼﾏ ｲｸﾄ</t>
  </si>
  <si>
    <t>山口　凌司</t>
  </si>
  <si>
    <t>ﾔﾏｸﾞﾁ ﾘｮｳｼﾞ</t>
  </si>
  <si>
    <t>加藤　兄野</t>
  </si>
  <si>
    <t>ｶﾄｳ ｹｲﾔ</t>
  </si>
  <si>
    <t>伊藤　有哉</t>
  </si>
  <si>
    <t>岩田　勇来</t>
  </si>
  <si>
    <t>ｲﾜﾀ ﾕｳｷ</t>
  </si>
  <si>
    <t>竹内　浩樹</t>
  </si>
  <si>
    <t>ﾀｹｳﾁ ｺｳｷ</t>
  </si>
  <si>
    <t>坂　公希</t>
  </si>
  <si>
    <t>ﾊﾞﾝ ｺｳｷ</t>
  </si>
  <si>
    <t>牧原　浩樹</t>
  </si>
  <si>
    <t>ﾏｷﾊﾗ ｺｳｷ</t>
  </si>
  <si>
    <t>佐藤　駿太</t>
  </si>
  <si>
    <t>ｻﾄｳ ｼｭﾝﾀ</t>
  </si>
  <si>
    <t>大原　快</t>
  </si>
  <si>
    <t>ｵｵﾊﾗ ｶｲ</t>
  </si>
  <si>
    <t>中溝 大地</t>
  </si>
  <si>
    <t>ﾅｶﾐｿﾞ ﾀﾞｲﾁ</t>
  </si>
  <si>
    <t>福岡　光貴</t>
  </si>
  <si>
    <t>ﾌｸｵｶ ｺｳｷ</t>
  </si>
  <si>
    <t>白邦　勇樹</t>
  </si>
  <si>
    <t>ｼﾗｸﾆ ﾖﾝｽ</t>
  </si>
  <si>
    <t>桜木　優斗</t>
  </si>
  <si>
    <t>ｻｸﾗｷﾞ ﾕｳﾄ</t>
  </si>
  <si>
    <t>脇田　航輝</t>
  </si>
  <si>
    <t>ﾜｷﾀ ｺｳｷ</t>
  </si>
  <si>
    <t>山田　陸駆</t>
  </si>
  <si>
    <t>ﾔﾏﾀﾞ ﾘｸ</t>
  </si>
  <si>
    <t>伊藤　立樹</t>
  </si>
  <si>
    <t>ｲﾄｳ ﾘﾂｷ</t>
  </si>
  <si>
    <t>高畑　永遠</t>
  </si>
  <si>
    <t>ﾀｶﾊﾀ ﾄﾜ</t>
  </si>
  <si>
    <t>近藤　直斗</t>
  </si>
  <si>
    <t>ｺﾝﾄﾞｳ ﾅｵﾄ</t>
  </si>
  <si>
    <t>D5</t>
  </si>
  <si>
    <t>修文大学</t>
  </si>
  <si>
    <t>後藤　綾乃</t>
  </si>
  <si>
    <t>ｺﾞﾄｳ ｱﾔﾉ</t>
  </si>
  <si>
    <t>嶋田　みのり</t>
  </si>
  <si>
    <t>ｼﾏﾀﾞ ﾐﾉﾘ</t>
  </si>
  <si>
    <t>鈴木　優菜</t>
  </si>
  <si>
    <t>ｽｽﾞｷ ﾕｳﾅ</t>
  </si>
  <si>
    <t>小池　香奈</t>
  </si>
  <si>
    <t>ｺｲｹ ｶﾅ</t>
  </si>
  <si>
    <t>藤雄　まどか</t>
  </si>
  <si>
    <t>ﾌｼﾞｵ ﾏﾄﾞｶ</t>
  </si>
  <si>
    <t>丹羽　優菜</t>
  </si>
  <si>
    <t>ﾆﾜ ﾕｳﾅ</t>
  </si>
  <si>
    <t>江尻　智香</t>
  </si>
  <si>
    <t>ｴｼﾞﾘ ﾄﾓｶ</t>
  </si>
  <si>
    <t>金井　智穂</t>
  </si>
  <si>
    <t>ｶﾅｲ ﾁﾎ</t>
  </si>
  <si>
    <t>岩本　有莉</t>
  </si>
  <si>
    <t>ｲﾜﾓﾄ ﾕﾘ</t>
  </si>
  <si>
    <t>藤堂　綾乃</t>
  </si>
  <si>
    <t>ﾄｳﾄﾞｳ ｱﾔﾉ</t>
  </si>
  <si>
    <t>福井　杏</t>
  </si>
  <si>
    <t>ﾌｸｲ ｱﾝｽﾞ</t>
  </si>
  <si>
    <t>青山　瑞葉</t>
  </si>
  <si>
    <t>ｱｵﾔﾏ ﾐｽﾞﾊ</t>
  </si>
  <si>
    <t>宮下　真弥</t>
  </si>
  <si>
    <t>ﾐﾔｼﾀ ﾏﾔ</t>
  </si>
  <si>
    <t>伊藤　鈴音</t>
  </si>
  <si>
    <t>ｲﾄｳ ｽｽﾞﾈ</t>
  </si>
  <si>
    <t>大原　涼歌</t>
  </si>
  <si>
    <t>ｵｵﾊﾗ ｽｽﾞｶ</t>
  </si>
  <si>
    <t>堀　美由希</t>
  </si>
  <si>
    <t>ﾎﾘ ﾐﾕｷ</t>
  </si>
  <si>
    <t>福田　紅菜</t>
  </si>
  <si>
    <t>ﾌｸﾀﾞ ｸﾚﾅ</t>
  </si>
  <si>
    <t>西川　ひより</t>
  </si>
  <si>
    <t>ﾆｼｶﾜ ﾋﾖﾘ</t>
  </si>
  <si>
    <t>祝　翔瑛</t>
  </si>
  <si>
    <t>ｲﾜｲ ｼｮｳｴｲ</t>
  </si>
  <si>
    <t>安永　英生</t>
  </si>
  <si>
    <t>ﾔｽﾅｶﾞ ｴｲｷ</t>
  </si>
  <si>
    <t>横山　竜輝</t>
  </si>
  <si>
    <t>ﾖｺﾔﾏ ﾘｭｳｷ</t>
  </si>
  <si>
    <t>西尾　幸晟</t>
  </si>
  <si>
    <t>ﾆｼｵ ｺｳｾｲ</t>
  </si>
  <si>
    <t>林　凌輝</t>
  </si>
  <si>
    <t>ﾊﾔｼ ﾘｮｳｷ</t>
  </si>
  <si>
    <t>杉浦　彰一</t>
  </si>
  <si>
    <t>ｽｷﾞｳﾗ ｼｮｳｲﾁ</t>
  </si>
  <si>
    <t>北　聖大</t>
  </si>
  <si>
    <t>ｷﾀ ﾏｻﾋﾛ</t>
  </si>
  <si>
    <t>城所　祥太</t>
  </si>
  <si>
    <t>ｷﾄﾞｺﾛ ｼｮｳﾀ</t>
  </si>
  <si>
    <t>鈴木　愛矢</t>
  </si>
  <si>
    <t>ｽｽﾞｷ ﾏﾅﾔ</t>
  </si>
  <si>
    <t>袴田 岬</t>
  </si>
  <si>
    <t>ﾊｶﾏﾀ ﾐｻｷ</t>
  </si>
  <si>
    <t>村松　佑哉</t>
  </si>
  <si>
    <t>ﾑﾗﾏﾂ ﾕｳﾔ</t>
  </si>
  <si>
    <t>山崎　優太朗</t>
  </si>
  <si>
    <t>ﾔﾏｻﾞｷ ﾕｳﾀﾛｳ</t>
  </si>
  <si>
    <t>海野　竜仁</t>
  </si>
  <si>
    <t>ｳﾝﾉ ﾘｭｳﾄ</t>
  </si>
  <si>
    <t>内藤　直人</t>
  </si>
  <si>
    <t>ﾅｲﾄｳ ﾅｵﾄ</t>
  </si>
  <si>
    <t>猪爪　宏樹</t>
  </si>
  <si>
    <t>ｲﾉﾂﾒ ﾋﾛｷ</t>
  </si>
  <si>
    <t>大和　利成</t>
  </si>
  <si>
    <t>ﾔﾏﾄ ﾄｼﾅﾘ</t>
  </si>
  <si>
    <t>鈴木　優成</t>
  </si>
  <si>
    <t>ｽｽﾞｷ ﾕｳｾｲ</t>
  </si>
  <si>
    <t>梅谷　太紀</t>
  </si>
  <si>
    <t>ｳﾒﾀﾆ ﾀﾞｲｷ</t>
  </si>
  <si>
    <t>江村　一輝</t>
  </si>
  <si>
    <t>ｴﾑﾗ ｶｽﾞｷ</t>
  </si>
  <si>
    <t>大久保　俊哉</t>
  </si>
  <si>
    <t>ｵｵｸﾎﾞ ﾄｼﾔ</t>
  </si>
  <si>
    <t>坂上　大陽</t>
  </si>
  <si>
    <t>ｻｶｳｴ ﾀｲﾖｳ</t>
  </si>
  <si>
    <t>古里　祐樹</t>
  </si>
  <si>
    <t>ﾌﾙｻﾄ ﾕｳｷ</t>
  </si>
  <si>
    <t>森　志郎</t>
  </si>
  <si>
    <t>ﾓﾘ ｼﾛｳ</t>
  </si>
  <si>
    <t>湯野澤　太陽</t>
  </si>
  <si>
    <t>ﾕﾉｻﾜ ﾀｲﾖｳ</t>
  </si>
  <si>
    <t>勝家　海大</t>
  </si>
  <si>
    <t>ｶﾂﾔ ﾐｸﾄ</t>
  </si>
  <si>
    <t>石川　智也</t>
  </si>
  <si>
    <t>ｲｼｶﾜ ﾄﾓﾔ</t>
  </si>
  <si>
    <t>小池　真広</t>
  </si>
  <si>
    <t>ｺｲｹ ﾏﾋﾛ</t>
  </si>
  <si>
    <t>辻井　宏樹</t>
  </si>
  <si>
    <t>ﾂｼﾞｲ ﾋﾛｷ</t>
  </si>
  <si>
    <t>杉浦　隆輝</t>
  </si>
  <si>
    <t>ｽｷﾞｳﾗ ﾘｭｳｷ</t>
  </si>
  <si>
    <t>巽　涼</t>
  </si>
  <si>
    <t>ﾀﾂﾐ ﾘｮｳ</t>
  </si>
  <si>
    <t>田中　椋</t>
  </si>
  <si>
    <t>ﾀﾅｶ ﾘｮｳ</t>
  </si>
  <si>
    <t>寺崎　秀一</t>
  </si>
  <si>
    <t>ﾃﾗｻｷ ｼｭｳｲﾁ</t>
  </si>
  <si>
    <t>長坂　尚哉</t>
  </si>
  <si>
    <t>ﾅｶﾞｻｶ ﾅｵﾔ</t>
  </si>
  <si>
    <t>青井　拓海</t>
  </si>
  <si>
    <t>ｱｵｲ ﾀｸﾐ</t>
  </si>
  <si>
    <t>伊藤　翔雲</t>
  </si>
  <si>
    <t>ｲﾄｳ ｼｮｳｳﾝ</t>
  </si>
  <si>
    <t>鈴木　龍也</t>
  </si>
  <si>
    <t>ｽｽﾞｷ ﾘｭｳﾔ</t>
  </si>
  <si>
    <t>富田　泰理</t>
  </si>
  <si>
    <t>ﾄﾐﾀ ﾀｲﾘ</t>
  </si>
  <si>
    <t>外山　侑稜</t>
  </si>
  <si>
    <t>ﾄﾔﾏ ﾕｳﾘ</t>
  </si>
  <si>
    <t>堀江　爽太郎</t>
  </si>
  <si>
    <t>ﾎﾘｴ ｿｳﾀﾛｳ</t>
  </si>
  <si>
    <t>榊間　康生</t>
  </si>
  <si>
    <t>ｻｶｷﾏ ｺｳｾｲ</t>
  </si>
  <si>
    <t>安田　直暉</t>
  </si>
  <si>
    <t>ﾔｽﾀﾞ ﾅｵｷ</t>
  </si>
  <si>
    <t>稲岡　優人</t>
  </si>
  <si>
    <t>ｲﾅｵｶ ﾕｳﾄ</t>
  </si>
  <si>
    <t>舟木　悠人</t>
  </si>
  <si>
    <t>ﾌﾅｷ ﾊﾙﾄ</t>
  </si>
  <si>
    <t>分野　涼太</t>
  </si>
  <si>
    <t>ﾌﾞﾝﾉ ﾘｮｳﾀ</t>
  </si>
  <si>
    <t>音田　澪希</t>
  </si>
  <si>
    <t>ｵﾝﾀﾞ ﾚｷ</t>
  </si>
  <si>
    <t>西垣　剛大</t>
  </si>
  <si>
    <t>ﾆｼｶﾞｷ ﾀｹﾋﾛ</t>
  </si>
  <si>
    <t>尾崎　楓太</t>
  </si>
  <si>
    <t>ｵｻﾞｷ ﾌｳﾀ</t>
  </si>
  <si>
    <t>蔵　浩暉</t>
  </si>
  <si>
    <t>ｸﾗ ﾋﾛｷ</t>
  </si>
  <si>
    <t>水野 馨登</t>
    <phoneticPr fontId="2"/>
  </si>
  <si>
    <t>ﾐｽﾞﾉ ｹｲﾄ</t>
    <phoneticPr fontId="2"/>
  </si>
  <si>
    <t>相馬 唯杜</t>
    <phoneticPr fontId="2"/>
  </si>
  <si>
    <t>ｿｳﾏ ﾕｲﾄ</t>
    <phoneticPr fontId="2"/>
  </si>
  <si>
    <t>大工 夏蔵</t>
    <phoneticPr fontId="2"/>
  </si>
  <si>
    <t>ﾀﾞｲｸ ｶｸﾞﾗ</t>
    <phoneticPr fontId="2"/>
  </si>
  <si>
    <t>1</t>
    <phoneticPr fontId="2"/>
  </si>
  <si>
    <t>宮城県</t>
  </si>
  <si>
    <t>04</t>
  </si>
  <si>
    <t>沖　有友里</t>
  </si>
  <si>
    <t>ｵｷ ｱﾕﾘ</t>
  </si>
  <si>
    <t>澤田　美咲</t>
  </si>
  <si>
    <t>ｻﾜﾀﾞ ﾐｻｷ</t>
  </si>
  <si>
    <t>森田　桃加</t>
  </si>
  <si>
    <t>ﾓﾘﾀ ﾓﾓｶ</t>
  </si>
  <si>
    <t>山口　奈緒子</t>
  </si>
  <si>
    <t>ﾔﾏｸﾞﾁ ﾅｵｺ</t>
  </si>
  <si>
    <t>後藤　永実奈</t>
  </si>
  <si>
    <t>ｺﾞﾄｳ ｴﾐﾅ</t>
  </si>
  <si>
    <t>大場　菜乃子</t>
  </si>
  <si>
    <t>ｵｵﾊﾞ ﾅﾉｺ</t>
  </si>
  <si>
    <t>安永　賢士郎</t>
  </si>
  <si>
    <t>ﾔｽﾅｶﾞ ｹﾝｼﾛｳ</t>
  </si>
  <si>
    <t>高木　陽</t>
  </si>
  <si>
    <t>ﾀｶｷﾞ ﾖｳ</t>
  </si>
  <si>
    <t>森本　直矢</t>
  </si>
  <si>
    <t>ﾓﾘﾓﾄ ﾅｵﾔ</t>
  </si>
  <si>
    <t>山内 健太郎</t>
  </si>
  <si>
    <t>ﾔﾏｳﾁ ｹﾝﾀﾛｳ</t>
  </si>
  <si>
    <t>庄司　一眞</t>
  </si>
  <si>
    <t>ｼｮｳｼﾞ ｶｽﾞﾏ</t>
  </si>
  <si>
    <t>天野　誠吾</t>
  </si>
  <si>
    <t>ｱﾏﾉ ｾｲｺﾞ</t>
  </si>
  <si>
    <t>山﨑　淳平</t>
  </si>
  <si>
    <t>ﾔﾏｻﾞｷ ｼﾞｭﾝﾍﾟｲ</t>
  </si>
  <si>
    <t>木下　睦貴</t>
  </si>
  <si>
    <t>ｷﾉｼﾀ ﾑﾂｷ</t>
  </si>
  <si>
    <t>宮川　智也</t>
  </si>
  <si>
    <t>ﾐﾔｶﾞﾜ ﾄﾓﾔ</t>
  </si>
  <si>
    <t>西村　竜輝</t>
  </si>
  <si>
    <t>ﾆｼﾑﾗ ﾘｭｳｷ</t>
  </si>
  <si>
    <t>松花　巧祐</t>
  </si>
  <si>
    <t>ﾏﾂﾊﾅ ｺｳｽｹ</t>
  </si>
  <si>
    <t>山本　悠太</t>
  </si>
  <si>
    <t>杉田　龍輝</t>
  </si>
  <si>
    <t>ｽｷﾞﾀ ﾘｷ</t>
  </si>
  <si>
    <t>土田　泰聖</t>
  </si>
  <si>
    <t>ﾂﾁﾀﾞ ﾀｲｾｲ</t>
  </si>
  <si>
    <t>森田　泰生</t>
  </si>
  <si>
    <t>ﾓﾘﾀ ﾀｲｾｲ</t>
  </si>
  <si>
    <t>中西　航太郎</t>
  </si>
  <si>
    <t>ﾅｶﾆｼ ｺｳﾀﾛｳ</t>
  </si>
  <si>
    <t>春田　航作</t>
  </si>
  <si>
    <t>ﾊﾙﾀ ｺｳｻｸ</t>
  </si>
  <si>
    <t>伊藤　颯汰</t>
  </si>
  <si>
    <t>平松　渉夢</t>
  </si>
  <si>
    <t>ﾋﾗﾏﾂ ｱﾕﾑ</t>
  </si>
  <si>
    <t>三輪　フェリッペ　セツオ</t>
  </si>
  <si>
    <t>ﾐﾜ ﾌｪﾘｯﾍﾟ ｾﾂｵ</t>
  </si>
  <si>
    <t>山中　瞳</t>
  </si>
  <si>
    <t>ﾔﾏﾅｶ ﾋﾄﾐ</t>
  </si>
  <si>
    <t>守屋　由依</t>
  </si>
  <si>
    <t>ﾓﾘﾔ ﾕｲ</t>
  </si>
  <si>
    <t>中島　暖乃</t>
  </si>
  <si>
    <t>ﾅｶｼﾏ ﾉﾝﾉ</t>
  </si>
  <si>
    <t>伊藤　萌梨</t>
  </si>
  <si>
    <t>ｲﾄｳ ﾓｴﾘ</t>
  </si>
  <si>
    <t>祖父江　真子</t>
  </si>
  <si>
    <t>ｿﾌｴ ﾏｺ</t>
  </si>
  <si>
    <t>佐藤　杏香</t>
  </si>
  <si>
    <t>ｻﾄｳ ｷｮｳｶ</t>
  </si>
  <si>
    <t>森　なつ実</t>
  </si>
  <si>
    <t>ﾓﾘ ﾅﾂﾐ</t>
  </si>
  <si>
    <t>中山　峻弥</t>
  </si>
  <si>
    <t>牧田　祐太朗</t>
  </si>
  <si>
    <t>奥田　知宏</t>
  </si>
  <si>
    <t>ｵｸﾀﾞ ﾄﾓﾋﾛ</t>
  </si>
  <si>
    <t>織田　望夢</t>
  </si>
  <si>
    <t>ｵﾀﾞ ﾉｿﾞﾑ</t>
  </si>
  <si>
    <t>大塚　至恩</t>
  </si>
  <si>
    <t>ｵｵﾂｶ ｼｵﾝ</t>
  </si>
  <si>
    <t>町田　啓允</t>
  </si>
  <si>
    <t>ﾏﾁﾀﾞ ｹｲﾝ</t>
  </si>
  <si>
    <t>上田　優之介</t>
  </si>
  <si>
    <t>ｳｴﾀﾞ ﾕｳﾉｽｹ</t>
  </si>
  <si>
    <t>山本　侑弥</t>
  </si>
  <si>
    <t>ﾔﾏﾓﾄ ﾕｳﾔ</t>
  </si>
  <si>
    <t>小田　順大</t>
  </si>
  <si>
    <t>ｵﾀﾞ ｼﾞｭﾝﾀﾞｲ</t>
  </si>
  <si>
    <t>小椋　一輝</t>
  </si>
  <si>
    <t>ｵｸﾞﾗ ｲﾁｷ</t>
  </si>
  <si>
    <t>松尾　高汰</t>
    <phoneticPr fontId="2"/>
  </si>
  <si>
    <t>ﾏﾂｵ ｺｳﾀ</t>
    <phoneticPr fontId="2"/>
  </si>
  <si>
    <t>山本　倫也</t>
    <phoneticPr fontId="2"/>
  </si>
  <si>
    <t>ﾔﾏﾓﾄ ﾄﾓﾔ</t>
    <phoneticPr fontId="2"/>
  </si>
  <si>
    <t>新谷　友基</t>
    <phoneticPr fontId="2"/>
  </si>
  <si>
    <t>ｼﾝﾀﾆ ﾄﾓｷ</t>
    <phoneticPr fontId="2"/>
  </si>
  <si>
    <t>松岡　諒</t>
    <phoneticPr fontId="2"/>
  </si>
  <si>
    <t>ﾏﾂｵｶ ﾘｮｳ</t>
    <phoneticPr fontId="2"/>
  </si>
  <si>
    <t>吉田　竜成</t>
    <phoneticPr fontId="2"/>
  </si>
  <si>
    <t>ﾖｼﾀﾞ ﾘｭｳｾｲ</t>
    <phoneticPr fontId="2"/>
  </si>
  <si>
    <t>石田　有希</t>
  </si>
  <si>
    <t>ｲｼﾀﾞ ﾕｳｷ</t>
  </si>
  <si>
    <t>杉本　達哉</t>
  </si>
  <si>
    <t>ｽｷﾞﾓﾄ ﾀﾂﾔ</t>
  </si>
  <si>
    <t>伊藤　誠兼</t>
  </si>
  <si>
    <t>ｲﾄｳ ｻﾈﾄﾓ</t>
  </si>
  <si>
    <t>長谷川　晃汰</t>
  </si>
  <si>
    <t>ﾊｾｶﾞﾜ ｺｳﾀ</t>
  </si>
  <si>
    <t>竹下　直翔</t>
  </si>
  <si>
    <t>ﾀｹｼﾀ ﾅｵﾄ</t>
  </si>
  <si>
    <t>安井　達哉</t>
  </si>
  <si>
    <t>ﾔｽｲ ﾀﾂﾔ</t>
  </si>
  <si>
    <t>福市　彩香</t>
  </si>
  <si>
    <t>ﾌｸｲﾁ ｱﾔｶ</t>
  </si>
  <si>
    <t>村田　桃香</t>
  </si>
  <si>
    <t>ﾑﾗﾀ ﾓﾓｶ</t>
  </si>
  <si>
    <t>北谷　友梨佳</t>
  </si>
  <si>
    <t>ｷﾀﾔ ﾕﾘｶ</t>
  </si>
  <si>
    <t>堺　菜々子</t>
  </si>
  <si>
    <t>ｻｶｲ ﾅﾅｺ</t>
  </si>
  <si>
    <t>河合　瑠未果</t>
  </si>
  <si>
    <t>ｶﾜｲ ﾙﾐｶ</t>
  </si>
  <si>
    <t>櫻井　晴菜</t>
  </si>
  <si>
    <t>ｻｸﾗｲ ﾊﾙﾅ</t>
  </si>
  <si>
    <t>木俣　和優</t>
  </si>
  <si>
    <t>ｷﾏﾀ ｱﾕ</t>
  </si>
  <si>
    <t>渡邉　志歩</t>
  </si>
  <si>
    <t>ﾜﾀﾅﾍﾞ ｼﾎ</t>
  </si>
  <si>
    <t>畠山　一希</t>
  </si>
  <si>
    <t>ﾊﾀｹﾔﾏ ｶｽﾞｷ</t>
  </si>
  <si>
    <t>河﨑　憲祐</t>
  </si>
  <si>
    <t>ｶﾜｻｷ ｹﾝｽｹ</t>
  </si>
  <si>
    <t>藤田　修平</t>
  </si>
  <si>
    <t>ﾌｼﾞﾀ ｼｭｳﾍｲ</t>
  </si>
  <si>
    <t>宮城　徳博</t>
  </si>
  <si>
    <t>ﾐﾔｷﾞ ﾉﾘﾋﾛ</t>
  </si>
  <si>
    <t>長谷川　大智</t>
  </si>
  <si>
    <t>ﾊｾｶﾞﾜ ﾀﾞｲﾁ</t>
  </si>
  <si>
    <t>吉居　大耀</t>
  </si>
  <si>
    <t>ﾖｼｲ ﾀｲﾖｳ</t>
  </si>
  <si>
    <t>アスリートビブス</t>
    <phoneticPr fontId="1"/>
  </si>
  <si>
    <t>(登録番号)</t>
    <rPh sb="1" eb="5">
      <t>トウロクバンゴウ</t>
    </rPh>
    <phoneticPr fontId="1"/>
  </si>
  <si>
    <t>自己記録</t>
    <rPh sb="0" eb="2">
      <t>ジコ</t>
    </rPh>
    <rPh sb="2" eb="4">
      <t>キロク</t>
    </rPh>
    <phoneticPr fontId="1"/>
  </si>
  <si>
    <t>5000ｍ(3000m)
自己記録</t>
    <rPh sb="13" eb="15">
      <t>ジコ</t>
    </rPh>
    <rPh sb="15" eb="17">
      <t>キロク</t>
    </rPh>
    <phoneticPr fontId="2"/>
  </si>
  <si>
    <t>10000ｍ(5000m)
自己記録</t>
    <rPh sb="14" eb="16">
      <t>ジコ</t>
    </rPh>
    <rPh sb="16" eb="18">
      <t>キロク</t>
    </rPh>
    <phoneticPr fontId="2"/>
  </si>
  <si>
    <t>→2020/11/23(月) 20：00 必着</t>
    <rPh sb="12" eb="13">
      <t>ゲツ</t>
    </rPh>
    <rPh sb="21" eb="23">
      <t>ヒッチャク</t>
    </rPh>
    <phoneticPr fontId="1"/>
  </si>
  <si>
    <t>10000ｍ（5000ｍ）自己記録（期間：2019/01/01～2020/11/22）</t>
    <rPh sb="13" eb="15">
      <t>ジコ</t>
    </rPh>
    <rPh sb="15" eb="17">
      <t>キロク</t>
    </rPh>
    <rPh sb="18" eb="20">
      <t>キカン</t>
    </rPh>
    <phoneticPr fontId="1"/>
  </si>
  <si>
    <t>5000ｍ（3000ｍ）自己記録（期間：2019/01/01～2020/11/22）</t>
    <rPh sb="12" eb="14">
      <t>ジコ</t>
    </rPh>
    <rPh sb="14" eb="16">
      <t>キロク</t>
    </rPh>
    <rPh sb="17" eb="19">
      <t>キカン</t>
    </rPh>
    <phoneticPr fontId="1"/>
  </si>
  <si>
    <t>オープン混成(女子)で出場の場合</t>
    <rPh sb="4" eb="6">
      <t>コンセイ</t>
    </rPh>
    <rPh sb="7" eb="9">
      <t>ジョシ</t>
    </rPh>
    <rPh sb="11" eb="13">
      <t>シュツジョウ</t>
    </rPh>
    <rPh sb="14" eb="16">
      <t>バアイ</t>
    </rPh>
    <phoneticPr fontId="1"/>
  </si>
  <si>
    <t>エラーチェック</t>
    <phoneticPr fontId="1"/>
  </si>
  <si>
    <t>所属団体</t>
    <rPh sb="0" eb="2">
      <t>ショゾク</t>
    </rPh>
    <rPh sb="2" eb="4">
      <t>ダンタイ</t>
    </rPh>
    <phoneticPr fontId="1"/>
  </si>
  <si>
    <t>入力方法</t>
    <rPh sb="0" eb="2">
      <t>ニュウリョク</t>
    </rPh>
    <rPh sb="2" eb="4">
      <t>ホウホウ</t>
    </rPh>
    <phoneticPr fontId="1"/>
  </si>
  <si>
    <t>女子の選手の登録番号が入力されています。</t>
    <rPh sb="0" eb="2">
      <t>ジョシ</t>
    </rPh>
    <rPh sb="3" eb="5">
      <t>センシュ</t>
    </rPh>
    <rPh sb="6" eb="8">
      <t>トウロク</t>
    </rPh>
    <rPh sb="8" eb="10">
      <t>バンゴウ</t>
    </rPh>
    <rPh sb="11" eb="13">
      <t>ニュウリョク</t>
    </rPh>
    <phoneticPr fontId="2"/>
  </si>
  <si>
    <t>登録番号・氏名・ﾌﾘｶﾞﾅ・学年・登録陸協のいずれかに不備があります</t>
    <rPh sb="0" eb="2">
      <t>トウロク</t>
    </rPh>
    <rPh sb="2" eb="4">
      <t>バンゴウ</t>
    </rPh>
    <rPh sb="5" eb="7">
      <t>シメイ</t>
    </rPh>
    <rPh sb="14" eb="16">
      <t>ガクネン</t>
    </rPh>
    <rPh sb="17" eb="19">
      <t>トウロク</t>
    </rPh>
    <rPh sb="19" eb="21">
      <t>リクキョウ</t>
    </rPh>
    <rPh sb="27" eb="29">
      <t>フビ</t>
    </rPh>
    <phoneticPr fontId="1"/>
  </si>
  <si>
    <t>男女</t>
    <rPh sb="0" eb="2">
      <t>ダンジョ</t>
    </rPh>
    <phoneticPr fontId="1"/>
  </si>
  <si>
    <t>基礎データ判定</t>
    <rPh sb="0" eb="2">
      <t>キソ</t>
    </rPh>
    <rPh sb="5" eb="7">
      <t>ハンテイ</t>
    </rPh>
    <phoneticPr fontId="1"/>
  </si>
  <si>
    <t>登録陸協</t>
    <rPh sb="0" eb="2">
      <t>トウロク</t>
    </rPh>
    <rPh sb="2" eb="4">
      <t>リクキョウ</t>
    </rPh>
    <phoneticPr fontId="1"/>
  </si>
  <si>
    <t>touroku</t>
    <phoneticPr fontId="1"/>
  </si>
  <si>
    <t>登録番号がある人は登録番号を、登録番号がない人は氏名・ﾌﾘｶﾞﾅ・学年・登録陸協を入力してください。</t>
    <rPh sb="0" eb="2">
      <t>トウロク</t>
    </rPh>
    <rPh sb="2" eb="4">
      <t>バンゴウ</t>
    </rPh>
    <rPh sb="7" eb="8">
      <t>ヒト</t>
    </rPh>
    <rPh sb="9" eb="11">
      <t>トウロク</t>
    </rPh>
    <rPh sb="11" eb="13">
      <t>バンゴウ</t>
    </rPh>
    <rPh sb="15" eb="17">
      <t>トウロク</t>
    </rPh>
    <rPh sb="17" eb="19">
      <t>バンゴウ</t>
    </rPh>
    <rPh sb="22" eb="23">
      <t>ヒト</t>
    </rPh>
    <rPh sb="24" eb="26">
      <t>シメイ</t>
    </rPh>
    <rPh sb="33" eb="35">
      <t>ガクネン</t>
    </rPh>
    <rPh sb="36" eb="38">
      <t>トウロク</t>
    </rPh>
    <rPh sb="38" eb="40">
      <t>リッキョウ</t>
    </rPh>
    <rPh sb="41" eb="43">
      <t>ニュウリョク</t>
    </rPh>
    <phoneticPr fontId="1"/>
  </si>
  <si>
    <t>記録入力欄に分、秒、コンマ、ピリオド、ｍ、cmは使用せず数字のみを入力してください</t>
    <rPh sb="0" eb="2">
      <t>キロク</t>
    </rPh>
    <rPh sb="2" eb="4">
      <t>ニュウリョク</t>
    </rPh>
    <rPh sb="4" eb="5">
      <t>ラン</t>
    </rPh>
    <rPh sb="6" eb="7">
      <t>フン</t>
    </rPh>
    <rPh sb="8" eb="9">
      <t>ビョウ</t>
    </rPh>
    <rPh sb="24" eb="26">
      <t>シヨウ</t>
    </rPh>
    <rPh sb="28" eb="30">
      <t>スウジ</t>
    </rPh>
    <rPh sb="33" eb="35">
      <t>ニュウリョク</t>
    </rPh>
    <phoneticPr fontId="2"/>
  </si>
  <si>
    <t>60秒表記はできません(例:64秒00→10400と入力)</t>
    <rPh sb="2" eb="3">
      <t>ビョ</t>
    </rPh>
    <rPh sb="3" eb="6">
      <t>ヒョウk</t>
    </rPh>
    <rPh sb="26" eb="28">
      <t>ニュウリョク</t>
    </rPh>
    <phoneticPr fontId="1"/>
  </si>
  <si>
    <t>余分排除</t>
    <rPh sb="0" eb="2">
      <t>ヨブン</t>
    </rPh>
    <rPh sb="2" eb="4">
      <t>ハイジョ</t>
    </rPh>
    <phoneticPr fontId="1"/>
  </si>
  <si>
    <t>記録変換</t>
  </si>
  <si>
    <t>60秒検査</t>
    <rPh sb="2" eb="3">
      <t>ビョウ</t>
    </rPh>
    <rPh sb="3" eb="5">
      <t>ケンサ</t>
    </rPh>
    <phoneticPr fontId="1"/>
  </si>
  <si>
    <t>mat記録</t>
    <rPh sb="3" eb="5">
      <t>キロk</t>
    </rPh>
    <phoneticPr fontId="1"/>
  </si>
  <si>
    <t>トラック</t>
  </si>
  <si>
    <t>分</t>
  </si>
  <si>
    <t>秒</t>
  </si>
  <si>
    <t>以下</t>
  </si>
  <si>
    <t>フィールド</t>
  </si>
  <si>
    <t>混成</t>
  </si>
  <si>
    <t>きろく</t>
    <phoneticPr fontId="1"/>
  </si>
  <si>
    <t>年月日が期間外です</t>
    <rPh sb="0" eb="2">
      <t>ネン</t>
    </rPh>
    <rPh sb="2" eb="4">
      <t>ヒ</t>
    </rPh>
    <rPh sb="4" eb="9">
      <t>キカン</t>
    </rPh>
    <phoneticPr fontId="1"/>
  </si>
  <si>
    <t>年月日が記入されていません。</t>
    <rPh sb="0" eb="3">
      <t>ネンガッピ</t>
    </rPh>
    <rPh sb="4" eb="6">
      <t>キニュウ</t>
    </rPh>
    <phoneticPr fontId="1"/>
  </si>
  <si>
    <t>大会名が記入されていません。</t>
    <rPh sb="0" eb="2">
      <t>タイカイ</t>
    </rPh>
    <rPh sb="2" eb="3">
      <t>メイ</t>
    </rPh>
    <rPh sb="4" eb="6">
      <t>キニュウ</t>
    </rPh>
    <phoneticPr fontId="1"/>
  </si>
  <si>
    <t>年月日記入</t>
    <rPh sb="0" eb="3">
      <t>ネンガッピ</t>
    </rPh>
    <rPh sb="3" eb="5">
      <t>キニュウ</t>
    </rPh>
    <phoneticPr fontId="1"/>
  </si>
  <si>
    <t>大会名記入</t>
    <rPh sb="0" eb="2">
      <t>タイカイ</t>
    </rPh>
    <rPh sb="2" eb="3">
      <t>メイ</t>
    </rPh>
    <rPh sb="3" eb="5">
      <t>キニュウ</t>
    </rPh>
    <phoneticPr fontId="1"/>
  </si>
  <si>
    <t>5000m</t>
    <phoneticPr fontId="1"/>
  </si>
  <si>
    <t>第14回東海学生女子駅伝　　　学連混成申込書</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</si>
  <si>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男子の選手の登録番号が入力されています。</t>
    <rPh sb="0" eb="2">
      <t>ダンシ</t>
    </rPh>
    <rPh sb="3" eb="5">
      <t>センシュ</t>
    </rPh>
    <rPh sb="6" eb="8">
      <t>トウロク</t>
    </rPh>
    <rPh sb="8" eb="10">
      <t>バンゴウ</t>
    </rPh>
    <rPh sb="11" eb="13">
      <t>ニュウリョク</t>
    </rPh>
    <phoneticPr fontId="2"/>
  </si>
  <si>
    <t>所属団体</t>
    <rPh sb="0" eb="4">
      <t>ショゾクダンタイ</t>
    </rPh>
    <phoneticPr fontId="1"/>
  </si>
  <si>
    <t>3000m</t>
    <phoneticPr fontId="1"/>
  </si>
  <si>
    <t>入力方法</t>
    <rPh sb="0" eb="2">
      <t>ニュウリョク</t>
    </rPh>
    <rPh sb="2" eb="4">
      <t>ホウホウ</t>
    </rPh>
    <phoneticPr fontId="1"/>
  </si>
  <si>
    <t>エラーチェック</t>
    <phoneticPr fontId="1"/>
  </si>
  <si>
    <t>10000mの記録を持っていない場合のみ、5000mの記録でも良い</t>
    <phoneticPr fontId="1"/>
  </si>
  <si>
    <t>左からアスリートビブス(登録番号)→記録欄の入力　　</t>
    <rPh sb="22" eb="24">
      <t>ニュウリョク</t>
    </rPh>
    <phoneticPr fontId="1"/>
  </si>
  <si>
    <t>※記録有効期間：2019/01/01～2020/11/15</t>
    <rPh sb="1" eb="3">
      <t>キロク</t>
    </rPh>
    <rPh sb="3" eb="5">
      <t>ユウコウ</t>
    </rPh>
    <rPh sb="5" eb="7">
      <t>キカン</t>
    </rPh>
    <phoneticPr fontId="2"/>
  </si>
  <si>
    <t>記録</t>
    <rPh sb="0" eb="2">
      <t>キロク</t>
    </rPh>
    <phoneticPr fontId="1"/>
  </si>
  <si>
    <t>5000mの記録を持っていない場合のみ、3000mの記録でも良い</t>
    <rPh sb="26" eb="28">
      <t>キロク</t>
    </rPh>
    <phoneticPr fontId="1"/>
  </si>
  <si>
    <t>第14回東海学生女子駅伝対校選手権大会</t>
    <rPh sb="0" eb="1">
      <t>ダイ</t>
    </rPh>
    <rPh sb="3" eb="4">
      <t>カイ</t>
    </rPh>
    <rPh sb="4" eb="12">
      <t>トウカイガクセイジョシエキデン</t>
    </rPh>
    <rPh sb="12" eb="14">
      <t>タイコウ</t>
    </rPh>
    <rPh sb="14" eb="17">
      <t>センシュケン</t>
    </rPh>
    <rPh sb="17" eb="19">
      <t>タイカイ</t>
    </rPh>
    <phoneticPr fontId="1"/>
  </si>
  <si>
    <t>第82回東海学生駅伝対校選手権大会</t>
    <rPh sb="0" eb="1">
      <t>ダイ</t>
    </rPh>
    <rPh sb="3" eb="4">
      <t>カイ</t>
    </rPh>
    <rPh sb="4" eb="6">
      <t>トウカイ</t>
    </rPh>
    <rPh sb="6" eb="8">
      <t>ガクセイ</t>
    </rPh>
    <rPh sb="8" eb="10">
      <t>エキデン</t>
    </rPh>
    <rPh sb="10" eb="12">
      <t>タイコウ</t>
    </rPh>
    <rPh sb="12" eb="15">
      <t>センシュケン</t>
    </rPh>
    <rPh sb="15" eb="17">
      <t>タイカイ</t>
    </rPh>
    <phoneticPr fontId="1"/>
  </si>
  <si>
    <t>ｸｽﾐ ｹｲﾀ</t>
    <phoneticPr fontId="1"/>
  </si>
  <si>
    <t>記録入力欄に分、秒、コンマ、ピリオドは使用せず数字のみを入力してください</t>
    <rPh sb="0" eb="2">
      <t>キロク</t>
    </rPh>
    <rPh sb="2" eb="4">
      <t>ニュウリョク</t>
    </rPh>
    <rPh sb="4" eb="5">
      <t>ラン</t>
    </rPh>
    <rPh sb="6" eb="7">
      <t>フン</t>
    </rPh>
    <rPh sb="8" eb="9">
      <t>ビョウ</t>
    </rPh>
    <rPh sb="19" eb="21">
      <t>シヨウ</t>
    </rPh>
    <rPh sb="23" eb="25">
      <t>スウジ</t>
    </rPh>
    <rPh sb="28" eb="30">
      <t>ニュウリョク</t>
    </rPh>
    <phoneticPr fontId="2"/>
  </si>
  <si>
    <t>自己記録は2019/01/01～2020/11/22の期間に出したもの</t>
    <rPh sb="0" eb="2">
      <t>ジコ</t>
    </rPh>
    <rPh sb="27" eb="29">
      <t>キカン</t>
    </rPh>
    <rPh sb="30" eb="31">
      <t>ダ</t>
    </rPh>
    <phoneticPr fontId="1"/>
  </si>
  <si>
    <r>
      <t xml:space="preserve">＜入力に関する注意事項＞
・選手のデータを入力してください。データの貼り付けをする場合は、値の貼付をしてください。
・アスリートビブス（登録番号）に書かれている「5-○○」の「5-」、記録なしの選手の記録、未登録の選手の登録番号は入力しないでください。
・未登録の選手は氏名（名字と名前の間に全角ｽﾍﾟｰｽ）・ﾌﾘｶﾞﾅ（名字と名前の間に半角ｽﾍﾟｰｽ）・学年・登録陸協（県まで）を入力してください。
・記録を入力する場合は小数点以下２桁まで、数字のみを用いて入力してください。ピリオドは不要です。末尾が０の場合の入力は必要です。
・必ず、エラーチェックを解消した状態でエントリーを完了するようにして下さい。不備のある選手・種目のエントリーは認めません。
</t>
    </r>
    <r>
      <rPr>
        <b/>
        <sz val="10"/>
        <color rgb="FFFF0000"/>
        <rFont val="メイリオ"/>
        <family val="3"/>
        <charset val="128"/>
      </rPr>
      <t>※アスリートビブス（登録番号）を入力すれば氏名・フリガナ・学年／登録陸協は自動的に入力されます。</t>
    </r>
    <rPh sb="68" eb="72">
      <t>トウロクバンゴウ</t>
    </rPh>
    <rPh sb="138" eb="140">
      <t>ミョウジ</t>
    </rPh>
    <rPh sb="144" eb="145">
      <t>アイダ</t>
    </rPh>
    <phoneticPr fontId="1"/>
  </si>
  <si>
    <r>
      <t xml:space="preserve">＜入力に関する注意事項＞
・選手のデータを入力してください。データの貼り付けをする場合は、値の貼付をしてください。
・アスリートビブス（登録番号）に書かれている「5-○○」の「5-」、記録なしの選手の記録、未登録の選手の登録番号は入力しないでください。
・未登録の選手は氏名（名字と名前の間に全角ｽﾍﾟｰｽ）・ﾌﾘｶﾞﾅ（名字と名前の間に半角ｽﾍﾟｰｽ）・学年・登録陸協（県まで）を入力してください。
・記録を入力する場合は小数点以下２桁まで、数字のみを用いて入力してください。ピリオドは不要です。末尾が０の場合の入力は必要です。
・必ず、エラーチェックを解消した状態でエントリーを完了するようにして下さい。不備のある選手・種目のエントリーは認めません。
・学連混成に出場する選手はこのシートに加えて学連混成申込書（女子）に必要事項を入力してください。
</t>
    </r>
    <r>
      <rPr>
        <b/>
        <sz val="10"/>
        <color rgb="FFFF0000"/>
        <rFont val="メイリオ"/>
        <family val="3"/>
        <charset val="128"/>
      </rPr>
      <t>※アスリートビブス（登録番号）を入力すれば氏名・フリガナ・学年／登録陸協は自動的に入力されます。</t>
    </r>
    <rPh sb="68" eb="70">
      <t>トウロク</t>
    </rPh>
    <rPh sb="70" eb="72">
      <t>バンゴウ</t>
    </rPh>
    <phoneticPr fontId="1"/>
  </si>
  <si>
    <t>チームで出場の場合</t>
    <rPh sb="4" eb="6">
      <t>シュツジョウ</t>
    </rPh>
    <rPh sb="7" eb="9">
      <t>バアイ</t>
    </rPh>
    <phoneticPr fontId="1"/>
  </si>
  <si>
    <t>チーム or 学連混成 のどちらで出場するか選択→左からアスリートビブス(登録番号)→記録欄</t>
    <rPh sb="7" eb="11">
      <t>ガクレンコンセイ</t>
    </rPh>
    <rPh sb="17" eb="19">
      <t>シュツジョウ</t>
    </rPh>
    <rPh sb="22" eb="24">
      <t>センタク</t>
    </rPh>
    <rPh sb="25" eb="26">
      <t>ヒダリ</t>
    </rPh>
    <rPh sb="37" eb="41">
      <t>トウロクバンゴウ</t>
    </rPh>
    <rPh sb="43" eb="45">
      <t>キロク</t>
    </rPh>
    <rPh sb="45" eb="46">
      <t>ラン</t>
    </rPh>
    <phoneticPr fontId="1"/>
  </si>
  <si>
    <r>
      <rPr>
        <b/>
        <sz val="11"/>
        <color theme="1"/>
        <rFont val="ＭＳ Ｐゴシック"/>
        <family val="3"/>
        <charset val="128"/>
        <scheme val="minor"/>
      </rPr>
      <t>チーム</t>
    </r>
    <r>
      <rPr>
        <sz val="11"/>
        <color theme="1"/>
        <rFont val="ＭＳ Ｐゴシック"/>
        <family val="2"/>
        <charset val="128"/>
        <scheme val="minor"/>
      </rPr>
      <t>で出場</t>
    </r>
    <rPh sb="4" eb="6">
      <t>シュツジョウ</t>
    </rPh>
    <phoneticPr fontId="1"/>
  </si>
  <si>
    <r>
      <rPr>
        <b/>
        <sz val="11"/>
        <color theme="1"/>
        <rFont val="ＭＳ Ｐゴシック"/>
        <family val="3"/>
        <charset val="128"/>
        <scheme val="minor"/>
      </rPr>
      <t>学連混成</t>
    </r>
    <r>
      <rPr>
        <sz val="11"/>
        <color theme="1"/>
        <rFont val="ＭＳ Ｐゴシック"/>
        <family val="2"/>
        <charset val="128"/>
        <scheme val="minor"/>
      </rPr>
      <t>で出場</t>
    </r>
    <rPh sb="0" eb="4">
      <t>ガクレンコンセイ</t>
    </rPh>
    <rPh sb="5" eb="7">
      <t>シュツジョウ</t>
    </rPh>
    <phoneticPr fontId="1"/>
  </si>
  <si>
    <t>チームで出場か学連混成で出場か選択してください。</t>
    <rPh sb="4" eb="6">
      <t>シュツジョウ</t>
    </rPh>
    <rPh sb="7" eb="11">
      <t>ガクレンコンセイ</t>
    </rPh>
    <rPh sb="12" eb="14">
      <t>シュツジョウ</t>
    </rPh>
    <rPh sb="15" eb="17">
      <t>センタク</t>
    </rPh>
    <phoneticPr fontId="1"/>
  </si>
  <si>
    <t>参加料(チーム出場)</t>
    <rPh sb="0" eb="3">
      <t>サンカリョウ</t>
    </rPh>
    <rPh sb="7" eb="9">
      <t>シュツジョウ</t>
    </rPh>
    <phoneticPr fontId="1"/>
  </si>
  <si>
    <t>選手かぶり</t>
    <rPh sb="0" eb="2">
      <t>センシュ</t>
    </rPh>
    <phoneticPr fontId="1"/>
  </si>
  <si>
    <t>選手が重複しています。</t>
    <rPh sb="0" eb="2">
      <t>センシュ</t>
    </rPh>
    <rPh sb="3" eb="5">
      <t>ジュウフク</t>
    </rPh>
    <phoneticPr fontId="1"/>
  </si>
  <si>
    <t>※備考欄：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</si>
</sst>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6" formatCode="&quot;¥&quot;#,##0;[Red]&quot;¥&quot;\-#,##0"/>
    <numFmt numFmtId="42" formatCode="_ &quot;¥&quot;* #,##0_ ;_ &quot;¥&quot;* \-#,##0_ ;_ &quot;¥&quot;* &quot;-&quot;_ ;_ @_ "/>
    <numFmt numFmtId="176" formatCode="0&quot;人&quot;"/>
    <numFmt numFmtId="177" formatCode="0&quot;チーム&quot;"/>
    <numFmt numFmtId="178" formatCode="&quot;¥&quot;#,##0_);[Red]\(&quot;¥&quot;#,##0\)"/>
    <numFmt numFmtId="179" formatCode="#,###"/>
    <numFmt numFmtId="180" formatCode="0_);[Red]\(0\)"/>
    <numFmt numFmtId="181" formatCode="####"/>
    <numFmt numFmtId="182" formatCode="mm:ss.00"/>
    <numFmt numFmtId="183" formatCode="##&quot;分&quot;##&quot;秒&quot;##"/>
  </numFmts>
  <fonts count="7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1"/>
      <color theme="1"/>
      <name val="ＭＳ ゴシック"/>
      <family val="3"/>
      <charset val="128"/>
    </font>
    <font>
      <sz val="11"/>
      <color theme="1"/>
      <name val="メイリオ"/>
      <family val="3"/>
      <charset val="128"/>
    </font>
    <font>
      <sz val="14"/>
      <color theme="1"/>
      <name val="メイリオ"/>
      <family val="3"/>
      <charset val="128"/>
    </font>
    <font>
      <sz val="18"/>
      <color theme="1"/>
      <name val="メイリオ"/>
      <family val="3"/>
      <charset val="128"/>
    </font>
    <font>
      <sz val="10"/>
      <color theme="1"/>
      <name val="メイリオ"/>
      <family val="3"/>
      <charset val="128"/>
    </font>
    <font>
      <b/>
      <sz val="10"/>
      <color theme="1"/>
      <name val="メイリオ"/>
      <family val="3"/>
      <charset val="128"/>
    </font>
    <font>
      <sz val="10"/>
      <color theme="1"/>
      <name val="ＭＳ ゴシック"/>
      <family val="3"/>
      <charset val="128"/>
    </font>
    <font>
      <sz val="11"/>
      <name val="ＭＳ Ｐゴシック"/>
      <family val="3"/>
      <charset val="128"/>
    </font>
    <font>
      <sz val="22"/>
      <color theme="1"/>
      <name val="メイリオ"/>
      <family val="3"/>
      <charset val="128"/>
    </font>
    <font>
      <b/>
      <sz val="16"/>
      <color theme="0"/>
      <name val="メイリオ"/>
      <family val="3"/>
      <charset val="128"/>
    </font>
    <font>
      <sz val="11"/>
      <name val="ＭＳ Ｐゴシック"/>
      <family val="2"/>
      <charset val="128"/>
      <scheme val="minor"/>
    </font>
    <font>
      <sz val="11"/>
      <name val="ＭＳ ゴシック"/>
      <family val="3"/>
      <charset val="128"/>
    </font>
    <font>
      <b/>
      <i/>
      <sz val="11"/>
      <color theme="1"/>
      <name val="メイリオ"/>
      <family val="3"/>
      <charset val="128"/>
    </font>
    <font>
      <b/>
      <sz val="11"/>
      <color theme="1"/>
      <name val="メイリオ"/>
      <family val="3"/>
      <charset val="128"/>
    </font>
    <font>
      <b/>
      <sz val="16"/>
      <color theme="1"/>
      <name val="メイリオ"/>
      <family val="3"/>
      <charset val="128"/>
    </font>
    <font>
      <sz val="26"/>
      <color theme="1"/>
      <name val="メイリオ"/>
      <family val="3"/>
      <charset val="128"/>
    </font>
    <font>
      <sz val="11"/>
      <color theme="1"/>
      <name val="ＭＳ Ｐゴシック"/>
      <family val="2"/>
      <charset val="128"/>
      <scheme val="minor"/>
    </font>
    <font>
      <sz val="10"/>
      <color rgb="FFFF0000"/>
      <name val="メイリオ"/>
      <family val="3"/>
      <charset val="128"/>
    </font>
    <font>
      <sz val="22"/>
      <color rgb="FFFF0000"/>
      <name val="メイリオ"/>
      <family val="3"/>
      <charset val="128"/>
    </font>
    <font>
      <b/>
      <sz val="10"/>
      <color rgb="FFFF0000"/>
      <name val="メイリオ"/>
      <family val="3"/>
      <charset val="128"/>
    </font>
    <font>
      <sz val="11"/>
      <color theme="1"/>
      <name val="ＭＳ Ｐゴシック"/>
      <family val="3"/>
      <charset val="128"/>
      <scheme val="minor"/>
    </font>
    <font>
      <sz val="18"/>
      <color theme="1"/>
      <name val="ＭＳ ゴシック"/>
      <family val="3"/>
      <charset val="128"/>
    </font>
    <font>
      <sz val="16"/>
      <color theme="1"/>
      <name val="ＭＳ Ｐゴシック"/>
      <family val="3"/>
      <charset val="128"/>
      <scheme val="minor"/>
    </font>
    <font>
      <sz val="13.5"/>
      <color theme="1"/>
      <name val="ＭＳ Ｐゴシック"/>
      <family val="3"/>
      <charset val="128"/>
      <scheme val="minor"/>
    </font>
    <font>
      <sz val="8"/>
      <color indexed="8"/>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13"/>
      <color theme="1"/>
      <name val="ＭＳ Ｐゴシック"/>
      <family val="3"/>
      <charset val="128"/>
      <scheme val="minor"/>
    </font>
    <font>
      <b/>
      <sz val="11"/>
      <color indexed="81"/>
      <name val="ＭＳ Ｐゴシック"/>
      <family val="3"/>
      <charset val="128"/>
    </font>
    <font>
      <sz val="11"/>
      <color indexed="81"/>
      <name val="ＭＳ Ｐゴシック"/>
      <family val="3"/>
      <charset val="128"/>
    </font>
    <font>
      <sz val="14"/>
      <color theme="1"/>
      <name val="ＭＳ ゴシック"/>
      <family val="3"/>
      <charset val="128"/>
    </font>
    <font>
      <sz val="12"/>
      <color theme="1"/>
      <name val="ＭＳ ゴシック"/>
      <family val="3"/>
      <charset val="128"/>
    </font>
    <font>
      <u/>
      <sz val="11"/>
      <color theme="10"/>
      <name val="ＭＳ Ｐゴシック"/>
      <family val="2"/>
      <charset val="128"/>
      <scheme val="minor"/>
    </font>
    <font>
      <u/>
      <sz val="12"/>
      <color theme="10"/>
      <name val="ＭＳ Ｐゴシック"/>
      <family val="2"/>
      <charset val="128"/>
      <scheme val="minor"/>
    </font>
    <font>
      <b/>
      <sz val="9"/>
      <color indexed="81"/>
      <name val="MS P ゴシック"/>
      <family val="3"/>
      <charset val="128"/>
    </font>
    <font>
      <b/>
      <sz val="12"/>
      <color indexed="81"/>
      <name val="MS P ゴシック"/>
      <family val="3"/>
      <charset val="128"/>
    </font>
    <font>
      <sz val="12"/>
      <color indexed="81"/>
      <name val="MS P ゴシック"/>
      <family val="3"/>
      <charset val="128"/>
    </font>
    <font>
      <b/>
      <u/>
      <sz val="12"/>
      <color indexed="81"/>
      <name val="MS P ゴシック"/>
      <family val="3"/>
      <charset val="128"/>
    </font>
    <font>
      <sz val="10.5"/>
      <color theme="1"/>
      <name val="ＭＳ 明朝"/>
      <family val="1"/>
      <charset val="128"/>
    </font>
    <font>
      <sz val="20"/>
      <color rgb="FF333333"/>
      <name val="ＭＳ ゴシック"/>
      <family val="3"/>
      <charset val="128"/>
    </font>
    <font>
      <sz val="6"/>
      <color rgb="FF333333"/>
      <name val="ＭＳ ゴシック"/>
      <family val="3"/>
      <charset val="128"/>
    </font>
    <font>
      <sz val="20"/>
      <color theme="1"/>
      <name val="ＭＳ ゴシック"/>
      <family val="3"/>
      <charset val="128"/>
    </font>
    <font>
      <sz val="16"/>
      <color theme="1"/>
      <name val="ＭＳ ゴシック"/>
      <family val="3"/>
      <charset val="128"/>
    </font>
    <font>
      <sz val="13.5"/>
      <color theme="1"/>
      <name val="ＭＳ ゴシック"/>
      <family val="3"/>
      <charset val="128"/>
    </font>
    <font>
      <sz val="13"/>
      <color theme="1"/>
      <name val="ＭＳ ゴシック"/>
      <family val="3"/>
      <charset val="128"/>
    </font>
    <font>
      <sz val="8"/>
      <color indexed="8"/>
      <name val="ＭＳ ゴシック"/>
      <family val="3"/>
      <charset val="128"/>
    </font>
    <font>
      <sz val="10.5"/>
      <color theme="1"/>
      <name val="ＭＳ ゴシック"/>
      <family val="3"/>
      <charset val="128"/>
    </font>
    <font>
      <sz val="12"/>
      <name val="ＭＳ 明朝"/>
      <family val="1"/>
      <charset val="128"/>
    </font>
    <font>
      <sz val="10"/>
      <color indexed="81"/>
      <name val="MS P ゴシック"/>
      <family val="3"/>
      <charset val="128"/>
    </font>
    <font>
      <u/>
      <sz val="10.5"/>
      <color theme="1"/>
      <name val="ＭＳ ゴシック"/>
      <family val="3"/>
      <charset val="128"/>
    </font>
    <font>
      <sz val="12"/>
      <color theme="1"/>
      <name val="ＭＳ Ｐゴシック"/>
      <family val="3"/>
      <charset val="128"/>
      <scheme val="minor"/>
    </font>
    <font>
      <b/>
      <sz val="12"/>
      <color rgb="FFFF0000"/>
      <name val="メイリオ"/>
      <family val="3"/>
      <charset val="128"/>
    </font>
    <font>
      <sz val="9"/>
      <color theme="1"/>
      <name val="ＭＳ ゴシック"/>
      <family val="3"/>
      <charset val="128"/>
    </font>
    <font>
      <sz val="9"/>
      <color theme="0"/>
      <name val="ＭＳ ゴシック"/>
      <family val="3"/>
      <charset val="128"/>
    </font>
    <font>
      <sz val="8"/>
      <color theme="1"/>
      <name val="ＭＳ Ｐゴシック"/>
      <family val="2"/>
      <charset val="128"/>
      <scheme val="minor"/>
    </font>
    <font>
      <sz val="8"/>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color rgb="FFFF0000"/>
      <name val="ＭＳ ゴシック"/>
      <family val="3"/>
      <charset val="128"/>
    </font>
    <font>
      <sz val="11"/>
      <color rgb="FFFF0000"/>
      <name val="ＭＳ Ｐゴシック"/>
      <family val="2"/>
      <charset val="128"/>
      <scheme val="minor"/>
    </font>
    <font>
      <sz val="11"/>
      <color indexed="8"/>
      <name val="ＭＳ ゴシック"/>
      <family val="3"/>
      <charset val="128"/>
    </font>
    <font>
      <sz val="12"/>
      <color indexed="8"/>
      <name val="ＭＳ ゴシック"/>
      <family val="3"/>
      <charset val="128"/>
    </font>
    <font>
      <sz val="11"/>
      <color rgb="FF000000"/>
      <name val="メイリオ"/>
      <family val="3"/>
      <charset val="128"/>
    </font>
    <font>
      <b/>
      <sz val="12"/>
      <color theme="1"/>
      <name val="メイリオ"/>
      <family val="3"/>
      <charset val="128"/>
    </font>
    <font>
      <sz val="9"/>
      <color indexed="81"/>
      <name val="MS P ゴシック"/>
      <family val="3"/>
      <charset val="128"/>
    </font>
    <font>
      <b/>
      <sz val="10"/>
      <color indexed="81"/>
      <name val="MS P ゴシック"/>
      <family val="3"/>
      <charset val="128"/>
    </font>
    <font>
      <b/>
      <sz val="10"/>
      <color indexed="81"/>
      <name val="ＭＳ Ｐゴシック"/>
      <family val="3"/>
      <charset val="128"/>
    </font>
    <font>
      <sz val="10"/>
      <color indexed="81"/>
      <name val="ＭＳ Ｐゴシック"/>
      <family val="3"/>
      <charset val="128"/>
    </font>
    <font>
      <u/>
      <sz val="10"/>
      <color indexed="81"/>
      <name val="ＭＳ Ｐゴシック"/>
      <family val="3"/>
      <charset val="128"/>
    </font>
    <font>
      <sz val="26"/>
      <color rgb="FFFF0000"/>
      <name val="ＭＳ Ｐゴシック"/>
      <family val="3"/>
      <charset val="128"/>
      <scheme val="minor"/>
    </font>
    <font>
      <sz val="26"/>
      <color rgb="FFFF0000"/>
      <name val="ＭＳ Ｐゴシック"/>
      <family val="2"/>
      <charset val="128"/>
      <scheme val="minor"/>
    </font>
    <font>
      <b/>
      <sz val="11"/>
      <color theme="1"/>
      <name val="ＭＳ Ｐゴシック"/>
      <family val="3"/>
      <charset val="128"/>
      <scheme val="minor"/>
    </font>
  </fonts>
  <fills count="1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33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rgb="FFFF0000"/>
        <bgColor indexed="64"/>
      </patternFill>
    </fill>
    <fill>
      <patternFill patternType="solid">
        <fgColor rgb="FFFF0066"/>
        <bgColor indexed="64"/>
      </patternFill>
    </fill>
    <fill>
      <patternFill patternType="solid">
        <fgColor rgb="FFFF66FF"/>
        <bgColor indexed="64"/>
      </patternFill>
    </fill>
    <fill>
      <patternFill patternType="solid">
        <fgColor rgb="FF0070C0"/>
        <bgColor indexed="64"/>
      </patternFill>
    </fill>
    <fill>
      <patternFill patternType="solid">
        <fgColor rgb="FFFFCCCC"/>
        <bgColor indexed="64"/>
      </patternFill>
    </fill>
    <fill>
      <patternFill patternType="solid">
        <fgColor theme="8" tint="0.59999389629810485"/>
        <bgColor indexed="64"/>
      </patternFill>
    </fill>
    <fill>
      <patternFill patternType="solid">
        <fgColor rgb="FF00FFFF"/>
        <bgColor indexed="64"/>
      </patternFill>
    </fill>
    <fill>
      <patternFill patternType="solid">
        <fgColor rgb="FF00FF0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right style="thin">
        <color indexed="64"/>
      </right>
      <top/>
      <bottom/>
      <diagonal/>
    </border>
    <border>
      <left/>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s>
  <cellStyleXfs count="8">
    <xf numFmtId="0" fontId="0" fillId="0" borderId="0">
      <alignment vertical="center"/>
    </xf>
    <xf numFmtId="6" fontId="20" fillId="0" borderId="0" applyFont="0" applyFill="0" applyBorder="0" applyAlignment="0" applyProtection="0">
      <alignment vertical="center"/>
    </xf>
    <xf numFmtId="0" fontId="24" fillId="0" borderId="0">
      <alignment vertical="center"/>
    </xf>
    <xf numFmtId="0" fontId="36" fillId="0" borderId="0" applyNumberFormat="0" applyFill="0" applyBorder="0" applyAlignment="0" applyProtection="0">
      <alignment vertical="center"/>
    </xf>
    <xf numFmtId="0" fontId="51" fillId="0" borderId="0"/>
    <xf numFmtId="0" fontId="11" fillId="0" borderId="0"/>
    <xf numFmtId="38" fontId="11" fillId="0" borderId="0" applyFont="0" applyFill="0" applyBorder="0" applyAlignment="0" applyProtection="0"/>
    <xf numFmtId="38" fontId="24" fillId="0" borderId="0" applyFont="0" applyFill="0" applyBorder="0" applyAlignment="0" applyProtection="0">
      <alignment vertical="center"/>
    </xf>
  </cellStyleXfs>
  <cellXfs count="884">
    <xf numFmtId="0" fontId="0" fillId="0" borderId="0" xfId="0">
      <alignment vertical="center"/>
    </xf>
    <xf numFmtId="0" fontId="0" fillId="3" borderId="0" xfId="0" applyFill="1">
      <alignment vertical="center"/>
    </xf>
    <xf numFmtId="0" fontId="4" fillId="3" borderId="0" xfId="0" applyFont="1" applyFill="1">
      <alignment vertical="center"/>
    </xf>
    <xf numFmtId="0" fontId="5" fillId="3" borderId="0" xfId="0" applyFont="1" applyFill="1">
      <alignment vertical="center"/>
    </xf>
    <xf numFmtId="0" fontId="0" fillId="3" borderId="0" xfId="0" applyFill="1">
      <alignment vertical="center"/>
    </xf>
    <xf numFmtId="0" fontId="8" fillId="3" borderId="10" xfId="0" applyFont="1" applyFill="1" applyBorder="1" applyAlignment="1" applyProtection="1">
      <alignment horizontal="center" vertical="center"/>
      <protection hidden="1"/>
    </xf>
    <xf numFmtId="0" fontId="8" fillId="3" borderId="10" xfId="0" applyFont="1" applyFill="1" applyBorder="1" applyAlignment="1" applyProtection="1">
      <alignment horizontal="center" vertical="center"/>
      <protection locked="0"/>
    </xf>
    <xf numFmtId="0" fontId="8" fillId="3" borderId="10" xfId="0" applyFont="1" applyFill="1" applyBorder="1">
      <alignment vertical="center"/>
    </xf>
    <xf numFmtId="0" fontId="8" fillId="3" borderId="19" xfId="0" applyNumberFormat="1" applyFont="1" applyFill="1" applyBorder="1" applyProtection="1">
      <alignment vertical="center"/>
      <protection locked="0"/>
    </xf>
    <xf numFmtId="49" fontId="8" fillId="3" borderId="19" xfId="0" applyNumberFormat="1"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locked="0"/>
    </xf>
    <xf numFmtId="0" fontId="8" fillId="3" borderId="63" xfId="0" applyFont="1" applyFill="1" applyBorder="1">
      <alignment vertical="center"/>
    </xf>
    <xf numFmtId="0" fontId="8" fillId="3" borderId="63" xfId="0" applyFont="1" applyFill="1" applyBorder="1" applyAlignment="1" applyProtection="1">
      <alignment horizontal="center" vertical="center"/>
      <protection hidden="1"/>
    </xf>
    <xf numFmtId="49" fontId="8" fillId="3" borderId="4" xfId="0" applyNumberFormat="1" applyFont="1" applyFill="1" applyBorder="1" applyAlignment="1" applyProtection="1">
      <alignment horizontal="center" vertical="center"/>
      <protection locked="0"/>
    </xf>
    <xf numFmtId="0" fontId="4" fillId="0" borderId="0" xfId="0" applyFont="1">
      <alignment vertical="center"/>
    </xf>
    <xf numFmtId="49" fontId="4" fillId="0" borderId="0" xfId="0" applyNumberFormat="1" applyFont="1">
      <alignment vertical="center"/>
    </xf>
    <xf numFmtId="49" fontId="4" fillId="0" borderId="0" xfId="0" applyNumberFormat="1" applyFont="1" applyAlignment="1">
      <alignment horizontal="left"/>
    </xf>
    <xf numFmtId="49" fontId="4" fillId="0" borderId="0" xfId="0" applyNumberFormat="1" applyFont="1" applyFill="1" applyBorder="1" applyAlignment="1">
      <alignment horizontal="left"/>
    </xf>
    <xf numFmtId="0" fontId="0" fillId="3" borderId="0" xfId="0" applyFill="1">
      <alignment vertical="center"/>
    </xf>
    <xf numFmtId="0" fontId="4" fillId="0" borderId="0" xfId="0" applyFont="1" applyFill="1" applyBorder="1">
      <alignment vertical="center"/>
    </xf>
    <xf numFmtId="49" fontId="4" fillId="0" borderId="0" xfId="0" applyNumberFormat="1" applyFont="1" applyFill="1" applyBorder="1">
      <alignment vertical="center"/>
    </xf>
    <xf numFmtId="0" fontId="10" fillId="0" borderId="0" xfId="0" applyFont="1" applyFill="1" applyBorder="1">
      <alignment vertical="center"/>
    </xf>
    <xf numFmtId="0" fontId="4" fillId="0" borderId="0" xfId="0" applyFont="1">
      <alignment vertical="center"/>
    </xf>
    <xf numFmtId="0" fontId="4" fillId="0" borderId="0" xfId="0" applyFont="1" applyFill="1" applyBorder="1" applyAlignment="1"/>
    <xf numFmtId="0" fontId="4" fillId="0" borderId="0" xfId="0" applyFont="1" applyFill="1">
      <alignment vertical="center"/>
    </xf>
    <xf numFmtId="0" fontId="4" fillId="5" borderId="1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4" xfId="0" applyFont="1" applyFill="1" applyBorder="1" applyAlignment="1">
      <alignment horizontal="center" vertical="center"/>
    </xf>
    <xf numFmtId="0" fontId="4" fillId="0" borderId="71" xfId="0" applyFont="1" applyBorder="1" applyAlignment="1">
      <alignment horizontal="center" vertical="center"/>
    </xf>
    <xf numFmtId="0" fontId="4" fillId="0" borderId="10" xfId="0" applyFont="1" applyBorder="1" applyAlignment="1">
      <alignment horizontal="center" vertical="center"/>
    </xf>
    <xf numFmtId="0" fontId="4" fillId="0" borderId="72" xfId="0" applyFont="1" applyBorder="1" applyAlignment="1">
      <alignment horizontal="center" vertical="center"/>
    </xf>
    <xf numFmtId="49" fontId="11" fillId="0" borderId="0" xfId="0" applyNumberFormat="1" applyFont="1" applyAlignment="1">
      <alignment horizontal="left"/>
    </xf>
    <xf numFmtId="0" fontId="14" fillId="0" borderId="0" xfId="0" applyFont="1">
      <alignment vertical="center"/>
    </xf>
    <xf numFmtId="0" fontId="15" fillId="0" borderId="0" xfId="0" applyFont="1">
      <alignment vertical="center"/>
    </xf>
    <xf numFmtId="49" fontId="15" fillId="0" borderId="0" xfId="0" applyNumberFormat="1" applyFont="1">
      <alignment vertical="center"/>
    </xf>
    <xf numFmtId="49" fontId="14" fillId="0" borderId="0" xfId="0" applyNumberFormat="1" applyFont="1">
      <alignment vertical="center"/>
    </xf>
    <xf numFmtId="49" fontId="15" fillId="0" borderId="0" xfId="0" applyNumberFormat="1" applyFont="1" applyAlignment="1">
      <alignment horizontal="left"/>
    </xf>
    <xf numFmtId="49" fontId="15" fillId="0" borderId="0" xfId="0" applyNumberFormat="1" applyFont="1" applyFill="1" applyAlignment="1"/>
    <xf numFmtId="0" fontId="8" fillId="3" borderId="60" xfId="0" applyNumberFormat="1" applyFont="1" applyFill="1" applyBorder="1" applyProtection="1">
      <alignment vertical="center"/>
      <protection locked="0"/>
    </xf>
    <xf numFmtId="0" fontId="8" fillId="3" borderId="5" xfId="0" applyNumberFormat="1" applyFont="1" applyFill="1" applyBorder="1" applyProtection="1">
      <alignment vertical="center"/>
      <protection locked="0"/>
    </xf>
    <xf numFmtId="0" fontId="8" fillId="3" borderId="10" xfId="0" applyNumberFormat="1" applyFont="1" applyFill="1" applyBorder="1" applyProtection="1">
      <alignment vertical="center"/>
      <protection locked="0"/>
    </xf>
    <xf numFmtId="0" fontId="4" fillId="6" borderId="0" xfId="0" applyFont="1" applyFill="1">
      <alignment vertical="center"/>
    </xf>
    <xf numFmtId="0" fontId="8" fillId="3" borderId="3" xfId="0" applyNumberFormat="1"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12" xfId="0"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75" xfId="0" applyFont="1" applyFill="1" applyBorder="1" applyAlignment="1" applyProtection="1">
      <alignment horizontal="left" vertical="center"/>
      <protection locked="0"/>
    </xf>
    <xf numFmtId="49" fontId="5" fillId="3" borderId="28" xfId="0" applyNumberFormat="1" applyFont="1" applyFill="1" applyBorder="1" applyAlignment="1" applyProtection="1">
      <alignment horizontal="center" vertical="center"/>
      <protection locked="0"/>
    </xf>
    <xf numFmtId="0" fontId="17" fillId="3" borderId="15" xfId="0" applyFont="1" applyFill="1" applyBorder="1" applyAlignment="1">
      <alignment horizontal="center" vertical="center"/>
    </xf>
    <xf numFmtId="0" fontId="17" fillId="3" borderId="34" xfId="0" applyFont="1" applyFill="1" applyBorder="1" applyAlignment="1">
      <alignment horizontal="center" vertical="center"/>
    </xf>
    <xf numFmtId="0" fontId="5" fillId="3" borderId="49" xfId="0" applyFont="1" applyFill="1" applyBorder="1" applyAlignment="1" applyProtection="1">
      <alignment horizontal="center" vertical="center"/>
    </xf>
    <xf numFmtId="0" fontId="0" fillId="3" borderId="0" xfId="0" applyFill="1" applyAlignment="1">
      <alignment horizontal="center" vertical="center"/>
    </xf>
    <xf numFmtId="0" fontId="5" fillId="3" borderId="87" xfId="0" applyFont="1" applyFill="1" applyBorder="1">
      <alignment vertical="center"/>
    </xf>
    <xf numFmtId="0" fontId="0" fillId="3" borderId="0" xfId="0" applyFont="1" applyFill="1">
      <alignment vertical="center"/>
    </xf>
    <xf numFmtId="0" fontId="4" fillId="0" borderId="0" xfId="0" applyNumberFormat="1" applyFont="1">
      <alignment vertical="center"/>
    </xf>
    <xf numFmtId="0" fontId="16" fillId="3" borderId="0" xfId="0" applyFont="1" applyFill="1" applyAlignment="1">
      <alignment horizontal="center" vertical="center"/>
    </xf>
    <xf numFmtId="0" fontId="5" fillId="3" borderId="30" xfId="0" applyFont="1" applyFill="1" applyBorder="1" applyAlignment="1" applyProtection="1">
      <alignment horizontal="center" vertical="center"/>
    </xf>
    <xf numFmtId="0" fontId="0" fillId="3" borderId="87" xfId="0" applyFont="1" applyFill="1" applyBorder="1" applyAlignment="1">
      <alignment horizontal="center" vertical="center"/>
    </xf>
    <xf numFmtId="0" fontId="0" fillId="3" borderId="0" xfId="0" applyFont="1" applyFill="1" applyAlignment="1">
      <alignment horizontal="center" vertical="center"/>
    </xf>
    <xf numFmtId="0" fontId="0" fillId="3" borderId="0" xfId="0" applyFill="1" applyProtection="1">
      <alignment vertical="center"/>
    </xf>
    <xf numFmtId="0" fontId="9" fillId="3" borderId="20" xfId="0" applyFont="1" applyFill="1" applyBorder="1" applyAlignment="1" applyProtection="1">
      <alignment horizontal="center" vertical="center"/>
    </xf>
    <xf numFmtId="0" fontId="9" fillId="3" borderId="0" xfId="0" applyFont="1" applyFill="1" applyProtection="1">
      <alignment vertical="center"/>
    </xf>
    <xf numFmtId="176" fontId="9" fillId="3" borderId="0" xfId="0" applyNumberFormat="1" applyFont="1" applyFill="1" applyProtection="1">
      <alignment vertical="center"/>
    </xf>
    <xf numFmtId="6" fontId="9" fillId="3" borderId="0" xfId="0" applyNumberFormat="1" applyFont="1" applyFill="1" applyProtection="1">
      <alignment vertical="center"/>
    </xf>
    <xf numFmtId="0" fontId="9" fillId="3" borderId="0" xfId="0" applyFont="1" applyFill="1" applyAlignment="1" applyProtection="1">
      <alignment horizontal="center" vertical="center"/>
    </xf>
    <xf numFmtId="0" fontId="9" fillId="3" borderId="0" xfId="0" applyFont="1" applyFill="1" applyBorder="1" applyAlignment="1" applyProtection="1">
      <alignment horizontal="left"/>
    </xf>
    <xf numFmtId="0" fontId="9" fillId="3" borderId="0" xfId="0" applyFont="1" applyFill="1" applyAlignment="1" applyProtection="1">
      <alignment horizontal="left"/>
    </xf>
    <xf numFmtId="42" fontId="5" fillId="3" borderId="29" xfId="0" applyNumberFormat="1" applyFont="1" applyFill="1" applyBorder="1">
      <alignment vertical="center"/>
    </xf>
    <xf numFmtId="176" fontId="5" fillId="3" borderId="29" xfId="0" applyNumberFormat="1" applyFont="1" applyFill="1" applyBorder="1" applyAlignment="1">
      <alignment horizontal="center" vertical="center"/>
    </xf>
    <xf numFmtId="42" fontId="5" fillId="3" borderId="50" xfId="0" applyNumberFormat="1" applyFont="1" applyFill="1" applyBorder="1" applyAlignment="1">
      <alignment horizontal="center" vertical="center"/>
    </xf>
    <xf numFmtId="0" fontId="5" fillId="3" borderId="96" xfId="0" applyFont="1" applyFill="1" applyBorder="1" applyAlignment="1">
      <alignment horizontal="center" vertical="center"/>
    </xf>
    <xf numFmtId="42" fontId="5" fillId="3" borderId="12" xfId="0" applyNumberFormat="1" applyFont="1" applyFill="1" applyBorder="1">
      <alignment vertical="center"/>
    </xf>
    <xf numFmtId="0" fontId="5" fillId="3" borderId="12" xfId="0" applyFont="1" applyFill="1" applyBorder="1" applyAlignment="1">
      <alignment horizontal="center" vertical="center"/>
    </xf>
    <xf numFmtId="177" fontId="5" fillId="3" borderId="12" xfId="0" applyNumberFormat="1" applyFont="1" applyFill="1" applyBorder="1" applyAlignment="1">
      <alignment horizontal="center" vertical="center"/>
    </xf>
    <xf numFmtId="42" fontId="5" fillId="3" borderId="35" xfId="0" applyNumberFormat="1" applyFont="1" applyFill="1" applyBorder="1" applyAlignment="1">
      <alignment horizontal="center" vertical="center"/>
    </xf>
    <xf numFmtId="0" fontId="5" fillId="3" borderId="56" xfId="0" applyFont="1" applyFill="1" applyBorder="1">
      <alignment vertical="center"/>
    </xf>
    <xf numFmtId="0" fontId="5" fillId="3" borderId="26" xfId="0" applyFont="1" applyFill="1" applyBorder="1">
      <alignment vertical="center"/>
    </xf>
    <xf numFmtId="42" fontId="5" fillId="3" borderId="27" xfId="0" applyNumberFormat="1" applyFont="1" applyFill="1" applyBorder="1" applyAlignment="1">
      <alignment horizontal="center" vertical="center"/>
    </xf>
    <xf numFmtId="0" fontId="5" fillId="3" borderId="0" xfId="0" applyFont="1" applyFill="1" applyBorder="1">
      <alignment vertical="center"/>
    </xf>
    <xf numFmtId="42" fontId="5" fillId="3" borderId="0" xfId="0" applyNumberFormat="1" applyFont="1" applyFill="1" applyBorder="1" applyAlignment="1">
      <alignment horizontal="center" vertical="center"/>
    </xf>
    <xf numFmtId="42" fontId="5" fillId="3" borderId="57" xfId="0" applyNumberFormat="1" applyFont="1" applyFill="1" applyBorder="1">
      <alignment vertical="center"/>
    </xf>
    <xf numFmtId="0" fontId="5" fillId="3" borderId="57" xfId="0" applyFont="1" applyFill="1" applyBorder="1" applyAlignment="1">
      <alignment horizontal="center" vertical="center"/>
    </xf>
    <xf numFmtId="176" fontId="5" fillId="3" borderId="57" xfId="0" applyNumberFormat="1" applyFont="1" applyFill="1" applyBorder="1" applyAlignment="1">
      <alignment horizontal="center" vertical="center"/>
    </xf>
    <xf numFmtId="42" fontId="5" fillId="3" borderId="49" xfId="0" applyNumberFormat="1" applyFont="1" applyFill="1" applyBorder="1" applyAlignment="1">
      <alignment horizontal="center" vertical="center"/>
    </xf>
    <xf numFmtId="0" fontId="5" fillId="3" borderId="0" xfId="0" applyFont="1" applyFill="1" applyAlignment="1">
      <alignment horizontal="left" vertical="center"/>
    </xf>
    <xf numFmtId="0" fontId="5" fillId="3" borderId="0" xfId="0" applyFont="1" applyFill="1" applyBorder="1" applyAlignment="1">
      <alignment horizontal="center" vertical="center"/>
    </xf>
    <xf numFmtId="176" fontId="5" fillId="3" borderId="38" xfId="0" applyNumberFormat="1" applyFont="1" applyFill="1" applyBorder="1">
      <alignment vertical="center"/>
    </xf>
    <xf numFmtId="49" fontId="15" fillId="9" borderId="0" xfId="0" applyNumberFormat="1" applyFont="1" applyFill="1" applyAlignment="1"/>
    <xf numFmtId="49" fontId="15" fillId="0" borderId="0" xfId="0" applyNumberFormat="1" applyFont="1" applyFill="1" applyAlignment="1">
      <alignment horizontal="left"/>
    </xf>
    <xf numFmtId="0" fontId="21" fillId="3" borderId="3"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60" xfId="0" applyNumberFormat="1" applyFont="1" applyFill="1" applyBorder="1" applyProtection="1">
      <alignment vertical="center"/>
      <protection locked="0"/>
    </xf>
    <xf numFmtId="0" fontId="21" fillId="3" borderId="19" xfId="0" applyNumberFormat="1" applyFont="1" applyFill="1" applyBorder="1" applyProtection="1">
      <alignment vertical="center"/>
      <protection locked="0"/>
    </xf>
    <xf numFmtId="49" fontId="21" fillId="3" borderId="19" xfId="0" applyNumberFormat="1" applyFont="1" applyFill="1" applyBorder="1" applyAlignment="1" applyProtection="1">
      <alignment horizontal="center" vertical="center"/>
      <protection locked="0"/>
    </xf>
    <xf numFmtId="0" fontId="21" fillId="3" borderId="5" xfId="0" applyNumberFormat="1" applyFont="1" applyFill="1" applyBorder="1" applyProtection="1">
      <alignment vertical="center"/>
      <protection locked="0"/>
    </xf>
    <xf numFmtId="0" fontId="21" fillId="3" borderId="10" xfId="0" applyNumberFormat="1" applyFont="1" applyFill="1" applyBorder="1" applyProtection="1">
      <alignment vertical="center"/>
      <protection locked="0"/>
    </xf>
    <xf numFmtId="49" fontId="21" fillId="3" borderId="4" xfId="0" applyNumberFormat="1" applyFont="1" applyFill="1" applyBorder="1" applyAlignment="1" applyProtection="1">
      <alignment horizontal="center" vertical="center"/>
      <protection locked="0"/>
    </xf>
    <xf numFmtId="0" fontId="21" fillId="3" borderId="12" xfId="0" applyFont="1" applyFill="1" applyBorder="1" applyAlignment="1" applyProtection="1">
      <alignment horizontal="left" vertical="center"/>
      <protection locked="0"/>
    </xf>
    <xf numFmtId="0" fontId="21" fillId="3" borderId="9" xfId="0" applyFont="1" applyFill="1" applyBorder="1" applyAlignment="1" applyProtection="1">
      <alignment horizontal="left" vertical="center"/>
      <protection locked="0"/>
    </xf>
    <xf numFmtId="0" fontId="21" fillId="3" borderId="75" xfId="0" applyFont="1" applyFill="1" applyBorder="1" applyAlignment="1" applyProtection="1">
      <alignment horizontal="left" vertical="center"/>
      <protection locked="0"/>
    </xf>
    <xf numFmtId="0" fontId="4" fillId="4" borderId="0" xfId="0" applyFont="1" applyFill="1">
      <alignment vertical="center"/>
    </xf>
    <xf numFmtId="0" fontId="24" fillId="0" borderId="0" xfId="2">
      <alignment vertical="center"/>
    </xf>
    <xf numFmtId="0" fontId="26" fillId="0" borderId="0" xfId="2" applyFont="1" applyBorder="1" applyAlignment="1"/>
    <xf numFmtId="0" fontId="27" fillId="0" borderId="29" xfId="2" applyFont="1" applyBorder="1" applyAlignment="1">
      <alignment horizontal="center"/>
    </xf>
    <xf numFmtId="0" fontId="24" fillId="0" borderId="0" xfId="2" applyAlignment="1">
      <alignment horizontal="right" vertical="center"/>
    </xf>
    <xf numFmtId="0" fontId="24" fillId="0" borderId="0" xfId="2" applyProtection="1">
      <alignment vertical="center"/>
      <protection locked="0" hidden="1"/>
    </xf>
    <xf numFmtId="0" fontId="24" fillId="0" borderId="0" xfId="2" applyAlignment="1" applyProtection="1">
      <alignment horizontal="right" vertical="center"/>
      <protection locked="0" hidden="1"/>
    </xf>
    <xf numFmtId="0" fontId="24" fillId="0" borderId="29" xfId="2" applyBorder="1" applyAlignment="1" applyProtection="1">
      <alignment vertical="center"/>
      <protection locked="0" hidden="1"/>
    </xf>
    <xf numFmtId="0" fontId="24" fillId="0" borderId="0" xfId="2" applyAlignment="1">
      <alignment horizontal="center" vertical="center"/>
    </xf>
    <xf numFmtId="0" fontId="30" fillId="0" borderId="0" xfId="2" applyFont="1" applyAlignment="1">
      <alignment horizontal="right" vertical="center"/>
    </xf>
    <xf numFmtId="0" fontId="30" fillId="0" borderId="0" xfId="2" applyFont="1" applyAlignment="1"/>
    <xf numFmtId="0" fontId="30" fillId="0" borderId="0" xfId="2" applyFont="1" applyAlignment="1">
      <alignment vertical="center"/>
    </xf>
    <xf numFmtId="0" fontId="24" fillId="0" borderId="0" xfId="2" applyAlignment="1">
      <alignment vertical="center"/>
    </xf>
    <xf numFmtId="180" fontId="24" fillId="0" borderId="0" xfId="2" applyNumberFormat="1" applyBorder="1" applyAlignment="1">
      <alignment horizontal="center"/>
    </xf>
    <xf numFmtId="0" fontId="24" fillId="0" borderId="0" xfId="2" applyBorder="1" applyAlignment="1" applyProtection="1">
      <alignment horizontal="center"/>
      <protection locked="0" hidden="1"/>
    </xf>
    <xf numFmtId="0" fontId="35" fillId="3" borderId="0" xfId="0" applyFont="1" applyFill="1">
      <alignment vertical="center"/>
    </xf>
    <xf numFmtId="0" fontId="37" fillId="3" borderId="0" xfId="3" applyFont="1" applyFill="1">
      <alignment vertical="center"/>
    </xf>
    <xf numFmtId="0" fontId="0" fillId="0" borderId="0" xfId="0" applyAlignment="1">
      <alignment horizontal="left"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top" wrapText="1"/>
      <protection locked="0"/>
    </xf>
    <xf numFmtId="0" fontId="42" fillId="0" borderId="0" xfId="0" applyFont="1" applyAlignment="1">
      <alignment horizontal="right" vertical="center"/>
    </xf>
    <xf numFmtId="0" fontId="44" fillId="0" borderId="0" xfId="0" applyFont="1" applyAlignment="1">
      <alignment vertical="center"/>
    </xf>
    <xf numFmtId="0" fontId="4" fillId="0" borderId="0" xfId="0" applyFont="1" applyAlignment="1">
      <alignment horizontal="center" vertical="center"/>
    </xf>
    <xf numFmtId="0" fontId="35" fillId="0" borderId="0" xfId="0" applyFont="1">
      <alignment vertical="center"/>
    </xf>
    <xf numFmtId="0" fontId="4" fillId="0" borderId="0" xfId="0" applyFont="1" applyAlignment="1">
      <alignment horizontal="right" vertical="center"/>
    </xf>
    <xf numFmtId="0" fontId="4" fillId="0" borderId="0" xfId="0" applyFont="1" applyAlignment="1">
      <alignment vertical="center"/>
    </xf>
    <xf numFmtId="182" fontId="4" fillId="0" borderId="0" xfId="0" applyNumberFormat="1" applyFont="1">
      <alignment vertical="center"/>
    </xf>
    <xf numFmtId="0" fontId="50" fillId="0" borderId="0" xfId="0" applyFont="1" applyAlignment="1">
      <alignment horizontal="right" vertical="center"/>
    </xf>
    <xf numFmtId="181" fontId="35" fillId="0" borderId="0" xfId="0" applyNumberFormat="1" applyFont="1" applyBorder="1" applyAlignment="1" applyProtection="1">
      <alignment horizontal="center" vertical="center"/>
    </xf>
    <xf numFmtId="47" fontId="4" fillId="0" borderId="0"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8" fillId="0" borderId="0" xfId="0" applyFont="1" applyAlignment="1">
      <alignment horizontal="right"/>
    </xf>
    <xf numFmtId="0" fontId="50" fillId="0" borderId="0" xfId="0" applyFont="1">
      <alignment vertical="center"/>
    </xf>
    <xf numFmtId="0" fontId="46" fillId="0" borderId="0" xfId="0" applyFont="1" applyBorder="1" applyAlignment="1" applyProtection="1">
      <alignment vertical="center" wrapText="1"/>
      <protection locked="0"/>
    </xf>
    <xf numFmtId="0" fontId="46" fillId="0" borderId="29" xfId="0" applyFont="1" applyBorder="1" applyAlignment="1" applyProtection="1">
      <alignment vertical="center" wrapText="1"/>
      <protection locked="0"/>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Protection="1">
      <alignment vertical="center"/>
    </xf>
    <xf numFmtId="0" fontId="42" fillId="0" borderId="0" xfId="0" applyFont="1" applyAlignment="1" applyProtection="1">
      <alignment horizontal="right" vertical="center"/>
    </xf>
    <xf numFmtId="0" fontId="4" fillId="0" borderId="0" xfId="0" applyFont="1" applyAlignment="1" applyProtection="1">
      <alignment horizontal="center" vertical="center"/>
    </xf>
    <xf numFmtId="0" fontId="35" fillId="0" borderId="0" xfId="0" applyFont="1" applyProtection="1">
      <alignment vertical="center"/>
    </xf>
    <xf numFmtId="0" fontId="10" fillId="0" borderId="0" xfId="0" applyFont="1" applyBorder="1" applyAlignment="1" applyProtection="1">
      <alignment horizontal="center" vertical="center"/>
    </xf>
    <xf numFmtId="0" fontId="4" fillId="0" borderId="0" xfId="0" applyFont="1" applyAlignment="1" applyProtection="1">
      <alignment vertical="center"/>
    </xf>
    <xf numFmtId="182" fontId="4" fillId="0" borderId="0" xfId="0" applyNumberFormat="1" applyFont="1" applyProtection="1">
      <alignment vertical="center"/>
    </xf>
    <xf numFmtId="0" fontId="50" fillId="0" borderId="0" xfId="0" applyFont="1" applyAlignment="1" applyProtection="1">
      <alignment horizontal="right" vertical="center"/>
    </xf>
    <xf numFmtId="0" fontId="50" fillId="0" borderId="0" xfId="0" applyFont="1" applyProtection="1">
      <alignment vertical="center"/>
    </xf>
    <xf numFmtId="0" fontId="48" fillId="0" borderId="0" xfId="0" applyFont="1" applyAlignment="1" applyProtection="1"/>
    <xf numFmtId="0" fontId="4" fillId="0" borderId="0" xfId="0" applyFont="1" applyBorder="1" applyAlignment="1">
      <alignment vertical="center"/>
    </xf>
    <xf numFmtId="181" fontId="4" fillId="0" borderId="0" xfId="0" applyNumberFormat="1" applyFont="1" applyBorder="1" applyAlignment="1">
      <alignment vertical="center"/>
    </xf>
    <xf numFmtId="47" fontId="4" fillId="0" borderId="0" xfId="0" applyNumberFormat="1" applyFont="1" applyBorder="1" applyAlignment="1" applyProtection="1">
      <alignment vertical="center"/>
    </xf>
    <xf numFmtId="0" fontId="4" fillId="0" borderId="0" xfId="0" applyNumberFormat="1" applyFont="1" applyBorder="1" applyAlignment="1" applyProtection="1">
      <alignment vertical="center"/>
    </xf>
    <xf numFmtId="0" fontId="46" fillId="0" borderId="0" xfId="0" applyFont="1" applyBorder="1" applyAlignment="1" applyProtection="1">
      <protection locked="0"/>
    </xf>
    <xf numFmtId="0" fontId="4" fillId="0" borderId="29" xfId="0" applyFont="1" applyBorder="1" applyAlignment="1" applyProtection="1">
      <alignment vertical="center"/>
      <protection locked="0"/>
    </xf>
    <xf numFmtId="0" fontId="4" fillId="0" borderId="0" xfId="0" applyNumberFormat="1" applyFont="1" applyAlignment="1">
      <alignment horizontal="right" vertical="center"/>
    </xf>
    <xf numFmtId="49" fontId="4" fillId="0" borderId="0" xfId="0" applyNumberFormat="1" applyFont="1" applyFill="1" applyBorder="1" applyAlignment="1">
      <alignment horizontal="center"/>
    </xf>
    <xf numFmtId="49" fontId="15" fillId="0" borderId="0" xfId="0" applyNumberFormat="1" applyFont="1" applyFill="1" applyAlignment="1">
      <alignment horizontal="right" vertical="center"/>
    </xf>
    <xf numFmtId="49" fontId="4" fillId="0" borderId="0" xfId="0" applyNumberFormat="1" applyFont="1" applyAlignment="1">
      <alignment horizontal="right"/>
    </xf>
    <xf numFmtId="0" fontId="15" fillId="0" borderId="0" xfId="0" applyFont="1" applyAlignment="1">
      <alignment horizontal="right" vertical="center"/>
    </xf>
    <xf numFmtId="49" fontId="15" fillId="0" borderId="0" xfId="0" applyNumberFormat="1" applyFont="1" applyAlignment="1">
      <alignment horizontal="center"/>
    </xf>
    <xf numFmtId="49" fontId="15" fillId="0" borderId="0" xfId="0" applyNumberFormat="1" applyFont="1" applyAlignment="1">
      <alignment horizontal="right"/>
    </xf>
    <xf numFmtId="0" fontId="15" fillId="0" borderId="0" xfId="0" applyNumberFormat="1" applyFont="1">
      <alignment vertical="center"/>
    </xf>
    <xf numFmtId="181" fontId="34" fillId="0" borderId="0" xfId="0" quotePrefix="1" applyNumberFormat="1" applyFont="1" applyFill="1" applyBorder="1" applyAlignment="1" applyProtection="1"/>
    <xf numFmtId="181" fontId="34" fillId="0" borderId="29" xfId="0" quotePrefix="1" applyNumberFormat="1" applyFont="1" applyFill="1" applyBorder="1" applyAlignment="1" applyProtection="1"/>
    <xf numFmtId="0" fontId="35" fillId="0" borderId="0" xfId="0" applyFont="1" applyProtection="1">
      <alignment vertical="center"/>
      <protection locked="0"/>
    </xf>
    <xf numFmtId="0" fontId="24" fillId="0" borderId="0" xfId="2" applyAlignment="1">
      <alignment horizontal="left" vertical="center"/>
    </xf>
    <xf numFmtId="0" fontId="24" fillId="0" borderId="13" xfId="2" applyBorder="1" applyAlignment="1">
      <alignment horizontal="center" vertical="center"/>
    </xf>
    <xf numFmtId="0" fontId="24" fillId="0" borderId="14" xfId="2" applyBorder="1" applyAlignment="1">
      <alignment horizontal="center" vertical="center"/>
    </xf>
    <xf numFmtId="0" fontId="24" fillId="0" borderId="17" xfId="2" applyBorder="1" applyAlignment="1">
      <alignment horizontal="center" vertical="center"/>
    </xf>
    <xf numFmtId="0" fontId="24" fillId="0" borderId="79" xfId="2" applyBorder="1" applyAlignment="1">
      <alignment horizontal="center" vertical="center"/>
    </xf>
    <xf numFmtId="0" fontId="24" fillId="0" borderId="1" xfId="2" applyBorder="1" applyAlignment="1">
      <alignment horizontal="center" vertical="center"/>
    </xf>
    <xf numFmtId="0" fontId="24" fillId="0" borderId="0" xfId="2" applyBorder="1" applyAlignment="1">
      <alignment horizontal="left" vertical="center"/>
    </xf>
    <xf numFmtId="0" fontId="24" fillId="0" borderId="0" xfId="2" applyFill="1" applyBorder="1" applyAlignment="1">
      <alignment horizontal="center" vertical="center"/>
    </xf>
    <xf numFmtId="0" fontId="24" fillId="0" borderId="0" xfId="2" applyBorder="1">
      <alignment vertical="center"/>
    </xf>
    <xf numFmtId="0" fontId="24" fillId="0" borderId="57" xfId="2" applyBorder="1" applyAlignment="1">
      <alignment horizontal="center" vertical="center"/>
    </xf>
    <xf numFmtId="179" fontId="24" fillId="0" borderId="80" xfId="2" applyNumberFormat="1" applyBorder="1" applyAlignment="1">
      <alignment horizontal="center" vertical="center"/>
    </xf>
    <xf numFmtId="0" fontId="24" fillId="0" borderId="79" xfId="2" applyBorder="1" applyAlignment="1" applyProtection="1">
      <alignment horizontal="left" vertical="center"/>
      <protection locked="0"/>
    </xf>
    <xf numFmtId="0" fontId="24" fillId="0" borderId="1" xfId="2" applyBorder="1" applyAlignment="1" applyProtection="1">
      <alignment horizontal="center" vertical="center"/>
      <protection locked="0"/>
    </xf>
    <xf numFmtId="181" fontId="24" fillId="0" borderId="80" xfId="2" applyNumberFormat="1" applyBorder="1" applyAlignment="1" applyProtection="1">
      <alignment horizontal="center" vertical="center"/>
      <protection locked="0"/>
    </xf>
    <xf numFmtId="0" fontId="24" fillId="0" borderId="102" xfId="2" applyBorder="1" applyProtection="1">
      <alignment vertical="center"/>
      <protection locked="0"/>
    </xf>
    <xf numFmtId="179" fontId="24" fillId="0" borderId="80" xfId="2" applyNumberFormat="1" applyBorder="1" applyAlignment="1" applyProtection="1">
      <alignment horizontal="center" vertical="center"/>
      <protection locked="0"/>
    </xf>
    <xf numFmtId="0" fontId="4" fillId="3" borderId="0" xfId="0" applyFont="1" applyFill="1" applyAlignment="1">
      <alignment vertical="center"/>
    </xf>
    <xf numFmtId="0" fontId="9" fillId="3" borderId="0" xfId="0" applyFont="1" applyFill="1" applyAlignment="1" applyProtection="1">
      <alignment horizontal="center" vertical="center"/>
      <protection locked="0"/>
    </xf>
    <xf numFmtId="0" fontId="9" fillId="3" borderId="0" xfId="0" applyFont="1" applyFill="1" applyProtection="1">
      <alignment vertical="center"/>
      <protection locked="0"/>
    </xf>
    <xf numFmtId="0" fontId="9" fillId="3" borderId="0" xfId="0" applyFont="1" applyFill="1" applyBorder="1" applyAlignment="1" applyProtection="1">
      <alignment horizontal="left"/>
      <protection locked="0"/>
    </xf>
    <xf numFmtId="0" fontId="0" fillId="3" borderId="0" xfId="0" applyFill="1" applyProtection="1">
      <alignment vertical="center"/>
      <protection locked="0"/>
    </xf>
    <xf numFmtId="0" fontId="5" fillId="3" borderId="0" xfId="0" applyFont="1" applyFill="1" applyBorder="1" applyAlignment="1" applyProtection="1">
      <alignment horizontal="left" vertical="top" wrapText="1"/>
      <protection locked="0"/>
    </xf>
    <xf numFmtId="0" fontId="9" fillId="3" borderId="51"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5" fillId="3" borderId="76"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74" xfId="0" applyFont="1" applyFill="1" applyBorder="1" applyAlignment="1">
      <alignment horizontal="center" vertical="center"/>
    </xf>
    <xf numFmtId="0" fontId="17" fillId="3" borderId="2" xfId="0" applyFont="1" applyFill="1" applyBorder="1" applyAlignment="1">
      <alignment horizontal="center" vertical="center"/>
    </xf>
    <xf numFmtId="0" fontId="5" fillId="3" borderId="0" xfId="0" applyFont="1" applyFill="1" applyAlignment="1">
      <alignment horizontal="center"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24" fillId="0" borderId="0" xfId="2" applyBorder="1" applyAlignment="1">
      <alignment horizontal="center" vertical="center"/>
    </xf>
    <xf numFmtId="0" fontId="24" fillId="0" borderId="0" xfId="2" applyBorder="1" applyAlignment="1">
      <alignment horizontal="center"/>
    </xf>
    <xf numFmtId="0" fontId="50" fillId="0" borderId="0" xfId="0" applyFont="1" applyAlignment="1">
      <alignment horizontal="left" vertical="center"/>
    </xf>
    <xf numFmtId="0" fontId="4" fillId="0" borderId="29" xfId="0" applyFont="1" applyBorder="1" applyAlignment="1" applyProtection="1">
      <alignment horizontal="center" vertical="center"/>
      <protection locked="0"/>
    </xf>
    <xf numFmtId="0" fontId="47" fillId="0" borderId="29" xfId="0" applyFont="1" applyBorder="1" applyAlignment="1" applyProtection="1">
      <alignment horizontal="center"/>
      <protection locked="0"/>
    </xf>
    <xf numFmtId="49" fontId="4" fillId="0" borderId="0" xfId="0" applyNumberFormat="1" applyFont="1" applyAlignment="1" applyProtection="1">
      <alignmen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Protection="1">
      <alignment vertical="center"/>
      <protection locked="0"/>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left" vertical="center"/>
      <protection locked="0"/>
    </xf>
    <xf numFmtId="49" fontId="15" fillId="0" borderId="0" xfId="0" applyNumberFormat="1" applyFont="1" applyAlignment="1"/>
    <xf numFmtId="49" fontId="15" fillId="0" borderId="0" xfId="5" applyNumberFormat="1" applyFont="1"/>
    <xf numFmtId="49" fontId="15" fillId="0" borderId="0" xfId="5" applyNumberFormat="1" applyFont="1" applyAlignment="1">
      <alignment horizontal="left"/>
    </xf>
    <xf numFmtId="0" fontId="4" fillId="3" borderId="0" xfId="0" applyFont="1" applyFill="1" applyAlignment="1"/>
    <xf numFmtId="0" fontId="34" fillId="3" borderId="0" xfId="0" applyFont="1" applyFill="1" applyBorder="1" applyAlignment="1">
      <alignment horizontal="center" vertical="center"/>
    </xf>
    <xf numFmtId="0" fontId="53" fillId="0" borderId="0" xfId="0" applyFont="1" applyFill="1" applyBorder="1" applyAlignment="1">
      <alignment vertical="center"/>
    </xf>
    <xf numFmtId="0" fontId="0" fillId="3" borderId="0" xfId="0" applyFill="1" applyBorder="1">
      <alignment vertical="center"/>
    </xf>
    <xf numFmtId="0" fontId="50" fillId="0" borderId="0" xfId="0" applyFont="1" applyFill="1" applyBorder="1" applyAlignment="1">
      <alignment vertical="center"/>
    </xf>
    <xf numFmtId="0" fontId="56" fillId="3" borderId="0" xfId="0" applyFont="1" applyFill="1">
      <alignment vertical="center"/>
    </xf>
    <xf numFmtId="0" fontId="58" fillId="3" borderId="0" xfId="0" applyFont="1" applyFill="1" applyAlignment="1"/>
    <xf numFmtId="0" fontId="0" fillId="3" borderId="0" xfId="0" applyFill="1" applyAlignment="1"/>
    <xf numFmtId="0" fontId="59" fillId="3" borderId="0" xfId="3" applyFont="1" applyFill="1">
      <alignment vertical="center"/>
    </xf>
    <xf numFmtId="0" fontId="60" fillId="3" borderId="0" xfId="0" applyFont="1" applyFill="1" applyAlignment="1"/>
    <xf numFmtId="0" fontId="61" fillId="3" borderId="0" xfId="3" applyFont="1" applyFill="1">
      <alignment vertical="center"/>
    </xf>
    <xf numFmtId="0" fontId="62" fillId="3" borderId="0" xfId="3" applyFont="1" applyFill="1">
      <alignment vertical="center"/>
    </xf>
    <xf numFmtId="0" fontId="63" fillId="3" borderId="0" xfId="0" applyFont="1" applyFill="1" applyAlignment="1"/>
    <xf numFmtId="56" fontId="64" fillId="3" borderId="0" xfId="0" applyNumberFormat="1" applyFont="1" applyFill="1" applyAlignment="1"/>
    <xf numFmtId="56" fontId="64" fillId="3" borderId="0" xfId="0" applyNumberFormat="1" applyFont="1" applyFill="1">
      <alignment vertical="center"/>
    </xf>
    <xf numFmtId="0" fontId="56" fillId="3" borderId="0" xfId="0" applyFont="1" applyFill="1" applyAlignment="1"/>
    <xf numFmtId="0" fontId="4" fillId="0" borderId="0" xfId="0" applyFont="1" applyAlignment="1"/>
    <xf numFmtId="49" fontId="15" fillId="0" borderId="0" xfId="5" applyNumberFormat="1" applyFont="1" applyFill="1" applyAlignment="1">
      <alignment horizontal="left"/>
    </xf>
    <xf numFmtId="49" fontId="15" fillId="0" borderId="0" xfId="5" applyNumberFormat="1" applyFont="1" applyFill="1" applyAlignment="1">
      <alignment horizontal="left"/>
    </xf>
    <xf numFmtId="49" fontId="15" fillId="0" borderId="0" xfId="5" applyNumberFormat="1" applyFont="1" applyFill="1" applyAlignment="1">
      <alignment horizontal="left"/>
    </xf>
    <xf numFmtId="49" fontId="15" fillId="0" borderId="0" xfId="5" applyNumberFormat="1" applyFont="1" applyFill="1" applyAlignment="1">
      <alignment horizontal="left"/>
    </xf>
    <xf numFmtId="49" fontId="15" fillId="0" borderId="0" xfId="5" applyNumberFormat="1" applyFont="1" applyAlignment="1">
      <alignment horizontal="left"/>
    </xf>
    <xf numFmtId="49" fontId="15" fillId="0" borderId="0" xfId="5" applyNumberFormat="1" applyFont="1" applyAlignment="1">
      <alignment horizontal="left"/>
    </xf>
    <xf numFmtId="49" fontId="15" fillId="0" borderId="0" xfId="5" applyNumberFormat="1" applyFont="1" applyAlignment="1">
      <alignment horizontal="left"/>
    </xf>
    <xf numFmtId="49" fontId="15" fillId="0" borderId="0" xfId="5" applyNumberFormat="1" applyFont="1" applyAlignment="1">
      <alignment horizontal="left"/>
    </xf>
    <xf numFmtId="0" fontId="54" fillId="0" borderId="1" xfId="2" applyFont="1" applyBorder="1" applyAlignment="1" applyProtection="1">
      <alignment horizontal="right" vertical="center" indent="1"/>
      <protection locked="0"/>
    </xf>
    <xf numFmtId="0" fontId="54" fillId="0" borderId="24" xfId="2" applyFont="1" applyBorder="1" applyAlignment="1" applyProtection="1">
      <alignment horizontal="right" vertical="center" indent="1"/>
      <protection locked="0"/>
    </xf>
    <xf numFmtId="0" fontId="24" fillId="0" borderId="88" xfId="2" applyBorder="1" applyProtection="1">
      <alignment vertical="center"/>
      <protection locked="0"/>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15" fillId="15" borderId="0" xfId="0" applyFont="1" applyFill="1" applyAlignment="1">
      <alignment horizontal="left"/>
    </xf>
    <xf numFmtId="49" fontId="15" fillId="15" borderId="0" xfId="0" applyNumberFormat="1" applyFont="1" applyFill="1" applyAlignment="1">
      <alignment horizontal="left"/>
    </xf>
    <xf numFmtId="49" fontId="15" fillId="16" borderId="0" xfId="0" applyNumberFormat="1" applyFont="1" applyFill="1" applyAlignment="1">
      <alignment horizontal="left"/>
    </xf>
    <xf numFmtId="0" fontId="9" fillId="3" borderId="54" xfId="0" applyFont="1" applyFill="1" applyBorder="1" applyAlignment="1" applyProtection="1">
      <alignment vertical="center"/>
    </xf>
    <xf numFmtId="0" fontId="9" fillId="3" borderId="64" xfId="0" applyFont="1" applyFill="1" applyBorder="1" applyAlignment="1" applyProtection="1">
      <alignment vertical="center"/>
    </xf>
    <xf numFmtId="5" fontId="9" fillId="3" borderId="25" xfId="0" applyNumberFormat="1" applyFont="1" applyFill="1" applyBorder="1" applyAlignment="1" applyProtection="1">
      <alignment vertical="center"/>
    </xf>
    <xf numFmtId="5" fontId="9" fillId="3" borderId="27" xfId="0" applyNumberFormat="1" applyFont="1" applyFill="1" applyBorder="1" applyAlignment="1" applyProtection="1">
      <alignment vertical="center"/>
    </xf>
    <xf numFmtId="0" fontId="9" fillId="3" borderId="38" xfId="0" applyFont="1" applyFill="1" applyBorder="1" applyAlignment="1" applyProtection="1">
      <alignment vertical="center"/>
    </xf>
    <xf numFmtId="0" fontId="9" fillId="3" borderId="8"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24" fillId="0" borderId="19" xfId="2" applyBorder="1" applyProtection="1">
      <alignment vertical="center"/>
      <protection locked="0"/>
    </xf>
    <xf numFmtId="0" fontId="24" fillId="0" borderId="99" xfId="2" applyBorder="1" applyProtection="1">
      <alignment vertical="center"/>
      <protection locked="0"/>
    </xf>
    <xf numFmtId="0" fontId="55" fillId="3" borderId="0" xfId="0" applyFont="1" applyFill="1" applyAlignment="1" applyProtection="1">
      <alignment vertical="center"/>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9" fillId="3" borderId="8" xfId="0" applyFont="1" applyFill="1" applyBorder="1" applyAlignment="1" applyProtection="1">
      <alignment horizontal="center" vertical="center"/>
    </xf>
    <xf numFmtId="5" fontId="9" fillId="3" borderId="0" xfId="0" applyNumberFormat="1" applyFont="1" applyFill="1" applyBorder="1" applyAlignment="1" applyProtection="1">
      <alignment vertical="center"/>
    </xf>
    <xf numFmtId="0" fontId="5" fillId="0" borderId="1" xfId="0" applyFont="1" applyBorder="1" applyAlignment="1" applyProtection="1">
      <alignment horizontal="center" vertical="center"/>
      <protection hidden="1"/>
    </xf>
    <xf numFmtId="0" fontId="66" fillId="3" borderId="1" xfId="0" applyFont="1" applyFill="1" applyBorder="1">
      <alignment vertical="center"/>
    </xf>
    <xf numFmtId="180" fontId="5" fillId="0" borderId="1" xfId="0" applyNumberFormat="1" applyFont="1" applyBorder="1" applyAlignment="1" applyProtection="1">
      <alignment horizontal="left" vertical="center"/>
      <protection hidden="1"/>
    </xf>
    <xf numFmtId="0" fontId="5" fillId="0" borderId="99" xfId="0" applyFont="1" applyBorder="1" applyAlignment="1" applyProtection="1">
      <alignment horizontal="center" vertical="center"/>
      <protection hidden="1"/>
    </xf>
    <xf numFmtId="0" fontId="5" fillId="0" borderId="79" xfId="0" applyFont="1" applyBorder="1" applyAlignment="1" applyProtection="1">
      <alignment horizontal="center" vertical="center"/>
      <protection hidden="1"/>
    </xf>
    <xf numFmtId="0" fontId="0" fillId="3" borderId="1" xfId="0" applyFill="1" applyBorder="1">
      <alignment vertical="center"/>
    </xf>
    <xf numFmtId="0" fontId="66" fillId="0" borderId="1" xfId="0" applyFont="1" applyBorder="1">
      <alignment vertical="center"/>
    </xf>
    <xf numFmtId="0" fontId="5" fillId="0" borderId="1" xfId="0" applyFont="1" applyBorder="1" applyProtection="1">
      <alignment vertical="center"/>
      <protection hidden="1"/>
    </xf>
    <xf numFmtId="0" fontId="67" fillId="0" borderId="1" xfId="0" applyFont="1" applyBorder="1">
      <alignment vertical="center"/>
    </xf>
    <xf numFmtId="0" fontId="65" fillId="3" borderId="1" xfId="0" applyFont="1" applyFill="1" applyBorder="1">
      <alignment vertical="center"/>
    </xf>
    <xf numFmtId="0" fontId="0" fillId="3" borderId="1" xfId="0" applyFill="1" applyBorder="1" applyProtection="1">
      <alignment vertical="center"/>
    </xf>
    <xf numFmtId="0" fontId="68" fillId="0" borderId="1" xfId="0" applyFont="1" applyBorder="1" applyAlignment="1" applyProtection="1">
      <alignment horizontal="center" vertical="center"/>
      <protection hidden="1"/>
    </xf>
    <xf numFmtId="0" fontId="68" fillId="0" borderId="101" xfId="0" applyFont="1" applyBorder="1" applyAlignment="1" applyProtection="1">
      <alignment horizontal="center" vertical="center"/>
      <protection hidden="1"/>
    </xf>
    <xf numFmtId="0" fontId="5" fillId="0" borderId="1" xfId="0" applyFont="1" applyBorder="1" applyAlignment="1" applyProtection="1">
      <alignment horizontal="left" vertical="center"/>
      <protection hidden="1"/>
    </xf>
    <xf numFmtId="0" fontId="68" fillId="0" borderId="3" xfId="0" applyFont="1" applyBorder="1" applyAlignment="1" applyProtection="1">
      <alignment horizontal="center" vertical="center"/>
      <protection hidden="1"/>
    </xf>
    <xf numFmtId="0" fontId="68" fillId="0" borderId="84" xfId="0" applyFont="1" applyBorder="1" applyAlignment="1" applyProtection="1">
      <alignment horizontal="center" vertical="center"/>
      <protection hidden="1"/>
    </xf>
    <xf numFmtId="0" fontId="68" fillId="0" borderId="101" xfId="0" applyFont="1" applyBorder="1" applyAlignment="1" applyProtection="1">
      <alignment horizontal="center" vertical="center"/>
      <protection hidden="1"/>
    </xf>
    <xf numFmtId="0" fontId="5" fillId="5" borderId="99" xfId="0" applyFont="1" applyFill="1" applyBorder="1" applyAlignment="1" applyProtection="1">
      <alignment horizontal="center" vertical="center"/>
      <protection hidden="1"/>
    </xf>
    <xf numFmtId="14" fontId="5" fillId="0" borderId="1" xfId="0" applyNumberFormat="1" applyFont="1" applyBorder="1" applyAlignment="1" applyProtection="1">
      <alignment horizontal="center" vertical="center"/>
      <protection hidden="1"/>
    </xf>
    <xf numFmtId="0" fontId="8" fillId="3" borderId="1" xfId="0" applyNumberFormat="1" applyFont="1" applyFill="1" applyBorder="1" applyProtection="1">
      <alignment vertical="center"/>
      <protection locked="0"/>
    </xf>
    <xf numFmtId="0" fontId="8" fillId="3" borderId="58" xfId="0" applyNumberFormat="1" applyFont="1" applyFill="1" applyBorder="1" applyProtection="1">
      <alignment vertical="center"/>
      <protection locked="0"/>
    </xf>
    <xf numFmtId="0" fontId="8" fillId="3" borderId="6" xfId="0" applyNumberFormat="1" applyFont="1" applyFill="1" applyBorder="1" applyProtection="1">
      <alignment vertical="center"/>
      <protection locked="0"/>
    </xf>
    <xf numFmtId="0" fontId="8" fillId="3" borderId="4" xfId="0" applyNumberFormat="1" applyFont="1" applyFill="1" applyBorder="1" applyProtection="1">
      <alignment vertical="center"/>
      <protection locked="0"/>
    </xf>
    <xf numFmtId="0" fontId="8" fillId="3" borderId="3" xfId="0" applyNumberFormat="1" applyFont="1" applyFill="1" applyBorder="1" applyProtection="1">
      <alignment vertical="center"/>
      <protection locked="0"/>
    </xf>
    <xf numFmtId="0" fontId="8" fillId="3" borderId="2" xfId="0" applyNumberFormat="1" applyFont="1" applyFill="1" applyBorder="1" applyProtection="1">
      <alignment vertical="center"/>
      <protection locked="0"/>
    </xf>
    <xf numFmtId="0" fontId="8" fillId="3" borderId="8" xfId="0" applyNumberFormat="1" applyFont="1" applyFill="1" applyBorder="1" applyProtection="1">
      <alignment vertical="center"/>
      <protection locked="0"/>
    </xf>
    <xf numFmtId="49" fontId="8" fillId="3" borderId="8" xfId="0" applyNumberFormat="1" applyFont="1" applyFill="1" applyBorder="1" applyAlignment="1" applyProtection="1">
      <alignment horizontal="center" vertical="center"/>
      <protection locked="0"/>
    </xf>
    <xf numFmtId="0" fontId="9" fillId="3" borderId="0" xfId="0" applyFont="1" applyFill="1" applyAlignment="1" applyProtection="1">
      <alignment horizontal="right" vertical="center"/>
    </xf>
    <xf numFmtId="0" fontId="5" fillId="0" borderId="99" xfId="0" applyFont="1" applyBorder="1" applyProtection="1">
      <alignment vertical="center"/>
      <protection hidden="1"/>
    </xf>
    <xf numFmtId="0" fontId="66" fillId="0" borderId="0" xfId="0" applyFont="1">
      <alignment vertical="center"/>
    </xf>
    <xf numFmtId="0" fontId="65" fillId="3" borderId="99" xfId="0" applyFont="1" applyFill="1" applyBorder="1">
      <alignment vertical="center"/>
    </xf>
    <xf numFmtId="0" fontId="9"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9" fillId="3" borderId="8" xfId="0" applyFont="1" applyFill="1" applyBorder="1" applyAlignment="1" applyProtection="1">
      <alignment vertical="center"/>
    </xf>
    <xf numFmtId="0" fontId="9" fillId="3" borderId="18" xfId="0" applyFont="1" applyFill="1" applyBorder="1" applyAlignment="1" applyProtection="1">
      <alignment vertical="center"/>
    </xf>
    <xf numFmtId="0" fontId="21" fillId="3" borderId="28" xfId="0" applyNumberFormat="1" applyFont="1" applyFill="1" applyBorder="1" applyProtection="1">
      <alignment vertical="center"/>
      <protection locked="0"/>
    </xf>
    <xf numFmtId="0" fontId="21" fillId="3" borderId="2" xfId="0" applyNumberFormat="1" applyFont="1" applyFill="1" applyBorder="1" applyProtection="1">
      <alignment vertical="center"/>
      <protection locked="0"/>
    </xf>
    <xf numFmtId="0" fontId="21" fillId="3" borderId="8" xfId="0" applyNumberFormat="1" applyFont="1" applyFill="1" applyBorder="1" applyProtection="1">
      <alignment vertical="center"/>
      <protection locked="0"/>
    </xf>
    <xf numFmtId="49" fontId="21" fillId="3" borderId="8" xfId="0" applyNumberFormat="1" applyFont="1" applyFill="1" applyBorder="1" applyAlignment="1" applyProtection="1">
      <alignment horizontal="center" vertical="center"/>
      <protection locked="0"/>
    </xf>
    <xf numFmtId="0" fontId="13" fillId="3" borderId="0" xfId="0" applyFont="1" applyFill="1" applyAlignment="1" applyProtection="1">
      <alignment horizontal="center" vertical="center"/>
    </xf>
    <xf numFmtId="0" fontId="9" fillId="3" borderId="26" xfId="0" applyFont="1" applyFill="1" applyBorder="1" applyAlignment="1" applyProtection="1">
      <alignment vertical="top" wrapText="1"/>
    </xf>
    <xf numFmtId="0" fontId="9" fillId="3" borderId="0" xfId="0" applyFont="1" applyFill="1" applyBorder="1" applyAlignment="1" applyProtection="1">
      <alignment vertical="center"/>
      <protection locked="0"/>
    </xf>
    <xf numFmtId="0" fontId="9" fillId="3" borderId="0" xfId="0" applyFont="1" applyFill="1" applyAlignment="1" applyProtection="1">
      <alignment horizontal="right" vertical="center"/>
      <protection locked="0"/>
    </xf>
    <xf numFmtId="0" fontId="24" fillId="3" borderId="20" xfId="0" applyFont="1" applyFill="1" applyBorder="1" applyAlignment="1" applyProtection="1">
      <alignment horizontal="center" vertical="center"/>
    </xf>
    <xf numFmtId="0" fontId="24" fillId="3" borderId="38" xfId="0" applyFont="1" applyFill="1" applyBorder="1" applyAlignment="1" applyProtection="1">
      <alignment horizontal="center" vertical="center"/>
    </xf>
    <xf numFmtId="0" fontId="5" fillId="3" borderId="0" xfId="0" applyFont="1" applyFill="1" applyProtection="1">
      <alignment vertical="center"/>
    </xf>
    <xf numFmtId="0" fontId="8" fillId="3" borderId="30"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49" fontId="8" fillId="3" borderId="8" xfId="0" applyNumberFormat="1" applyFont="1" applyFill="1" applyBorder="1" applyAlignment="1" applyProtection="1">
      <alignment horizontal="center" vertical="center"/>
      <protection locked="0"/>
    </xf>
    <xf numFmtId="49" fontId="21" fillId="3" borderId="8" xfId="0" applyNumberFormat="1" applyFont="1" applyFill="1" applyBorder="1" applyAlignment="1" applyProtection="1">
      <alignment horizontal="center" vertical="center"/>
      <protection locked="0"/>
    </xf>
    <xf numFmtId="0" fontId="8" fillId="3" borderId="28" xfId="0" applyNumberFormat="1" applyFont="1" applyFill="1" applyBorder="1" applyProtection="1">
      <alignment vertical="center"/>
      <protection locked="0"/>
    </xf>
    <xf numFmtId="49" fontId="24" fillId="0" borderId="79" xfId="2" applyNumberFormat="1" applyBorder="1" applyAlignment="1" applyProtection="1">
      <alignment horizontal="left" vertical="center"/>
      <protection locked="0"/>
    </xf>
    <xf numFmtId="183" fontId="24" fillId="0" borderId="0" xfId="2" applyNumberFormat="1">
      <alignment vertical="center"/>
    </xf>
    <xf numFmtId="0" fontId="24" fillId="0" borderId="0" xfId="2" applyNumberFormat="1">
      <alignment vertical="center"/>
    </xf>
    <xf numFmtId="0" fontId="5" fillId="3" borderId="22" xfId="0" applyFont="1" applyFill="1" applyBorder="1" applyAlignment="1" applyProtection="1">
      <alignment horizontal="center" vertical="center"/>
    </xf>
    <xf numFmtId="0" fontId="5" fillId="3" borderId="51"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4" fillId="3" borderId="59" xfId="0" applyFont="1" applyFill="1" applyBorder="1" applyAlignment="1" applyProtection="1">
      <alignment horizontal="center" vertical="center"/>
    </xf>
    <xf numFmtId="0" fontId="4" fillId="3" borderId="38" xfId="0" applyFont="1" applyFill="1" applyBorder="1" applyAlignment="1" applyProtection="1">
      <alignment horizontal="center" vertical="center"/>
    </xf>
    <xf numFmtId="0" fontId="4" fillId="3" borderId="59"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7" fillId="3" borderId="0" xfId="0" applyFont="1" applyFill="1" applyAlignment="1">
      <alignment horizontal="center" vertical="center"/>
    </xf>
    <xf numFmtId="0" fontId="5" fillId="3" borderId="23"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6" fillId="5" borderId="44"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0" fontId="6" fillId="5" borderId="46" xfId="0" applyFont="1" applyFill="1" applyBorder="1" applyAlignment="1" applyProtection="1">
      <alignment horizontal="center" vertical="center"/>
      <protection locked="0"/>
    </xf>
    <xf numFmtId="0" fontId="6" fillId="5" borderId="19"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3" borderId="61" xfId="0" applyFont="1" applyFill="1" applyBorder="1" applyAlignment="1" applyProtection="1">
      <alignment horizontal="center" vertical="center"/>
    </xf>
    <xf numFmtId="0" fontId="6" fillId="3" borderId="53" xfId="0" applyFont="1" applyFill="1" applyBorder="1" applyAlignment="1" applyProtection="1">
      <alignment horizontal="center" vertical="center"/>
    </xf>
    <xf numFmtId="0" fontId="6" fillId="3" borderId="54" xfId="0" applyFont="1" applyFill="1" applyBorder="1" applyAlignment="1" applyProtection="1">
      <alignment horizontal="center" vertical="center"/>
    </xf>
    <xf numFmtId="0" fontId="6" fillId="3" borderId="58" xfId="0" applyFont="1" applyFill="1" applyBorder="1" applyAlignment="1" applyProtection="1">
      <alignment horizontal="center" vertical="center"/>
    </xf>
    <xf numFmtId="0" fontId="6" fillId="3" borderId="29" xfId="0" applyFont="1" applyFill="1" applyBorder="1" applyAlignment="1" applyProtection="1">
      <alignment horizontal="center" vertical="center"/>
    </xf>
    <xf numFmtId="0" fontId="6" fillId="3" borderId="50" xfId="0" applyFont="1" applyFill="1" applyBorder="1" applyAlignment="1" applyProtection="1">
      <alignment horizontal="center" vertical="center"/>
    </xf>
    <xf numFmtId="0" fontId="5" fillId="3" borderId="52" xfId="0" applyFont="1" applyFill="1" applyBorder="1" applyAlignment="1" applyProtection="1">
      <alignment horizontal="center" vertical="center"/>
    </xf>
    <xf numFmtId="0" fontId="5" fillId="3" borderId="67"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5" borderId="14" xfId="0" applyFont="1" applyFill="1" applyBorder="1" applyAlignment="1" applyProtection="1">
      <alignment horizontal="center" vertical="center"/>
      <protection locked="0"/>
    </xf>
    <xf numFmtId="0" fontId="5" fillId="5" borderId="30"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5" fillId="3" borderId="54"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5" borderId="54" xfId="0" applyFont="1" applyFill="1" applyBorder="1" applyAlignment="1" applyProtection="1">
      <alignment horizontal="center" vertical="center"/>
      <protection locked="0"/>
    </xf>
    <xf numFmtId="0" fontId="5" fillId="5" borderId="5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50" xfId="0" applyFont="1" applyFill="1" applyBorder="1" applyAlignment="1" applyProtection="1">
      <alignment horizontal="center" vertical="center"/>
      <protection locked="0"/>
    </xf>
    <xf numFmtId="0" fontId="56" fillId="14" borderId="1" xfId="0" applyFont="1" applyFill="1" applyBorder="1" applyAlignment="1">
      <alignment horizontal="left" vertical="center"/>
    </xf>
    <xf numFmtId="0" fontId="4" fillId="14" borderId="1" xfId="0" applyFont="1" applyFill="1" applyBorder="1" applyAlignment="1">
      <alignment horizontal="left" vertical="center"/>
    </xf>
    <xf numFmtId="0" fontId="56" fillId="13" borderId="1" xfId="0" applyFont="1" applyFill="1" applyBorder="1" applyAlignment="1">
      <alignment horizontal="left" vertical="center"/>
    </xf>
    <xf numFmtId="0" fontId="4" fillId="13" borderId="1" xfId="0" applyFont="1" applyFill="1" applyBorder="1" applyAlignment="1">
      <alignment horizontal="left" vertical="center"/>
    </xf>
    <xf numFmtId="0" fontId="4" fillId="3" borderId="0" xfId="0" applyFont="1" applyFill="1" applyAlignment="1">
      <alignment horizontal="left" vertical="center"/>
    </xf>
    <xf numFmtId="0" fontId="56" fillId="5" borderId="1" xfId="0" applyFont="1" applyFill="1" applyBorder="1" applyAlignment="1">
      <alignment horizontal="left" vertical="center"/>
    </xf>
    <xf numFmtId="0" fontId="57" fillId="2" borderId="1" xfId="0" applyFont="1" applyFill="1" applyBorder="1" applyAlignment="1">
      <alignment horizontal="left" vertical="center"/>
    </xf>
    <xf numFmtId="0" fontId="57" fillId="11" borderId="1" xfId="0" applyFont="1" applyFill="1" applyBorder="1" applyAlignment="1">
      <alignment horizontal="left" vertical="center"/>
    </xf>
    <xf numFmtId="0" fontId="5" fillId="5" borderId="44" xfId="0" applyFont="1" applyFill="1" applyBorder="1" applyAlignment="1" applyProtection="1">
      <alignment horizontal="left" vertical="top" wrapText="1"/>
      <protection locked="0"/>
    </xf>
    <xf numFmtId="0" fontId="5" fillId="5" borderId="45" xfId="0" applyFont="1" applyFill="1" applyBorder="1" applyAlignment="1" applyProtection="1">
      <alignment horizontal="left" vertical="top" wrapText="1"/>
      <protection locked="0"/>
    </xf>
    <xf numFmtId="0" fontId="5" fillId="5" borderId="46" xfId="0" applyFont="1" applyFill="1" applyBorder="1" applyAlignment="1" applyProtection="1">
      <alignment horizontal="left" vertical="top" wrapText="1"/>
      <protection locked="0"/>
    </xf>
    <xf numFmtId="0" fontId="5" fillId="5" borderId="28"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25"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6" xfId="0" applyFont="1" applyFill="1" applyBorder="1" applyAlignment="1" applyProtection="1">
      <alignment horizontal="left" vertical="top" wrapText="1"/>
      <protection locked="0"/>
    </xf>
    <xf numFmtId="0" fontId="5" fillId="5" borderId="27" xfId="0" applyFont="1" applyFill="1" applyBorder="1" applyAlignment="1" applyProtection="1">
      <alignment horizontal="left" vertical="top" wrapText="1"/>
      <protection locked="0"/>
    </xf>
    <xf numFmtId="0" fontId="57" fillId="11" borderId="1" xfId="0" applyFont="1" applyFill="1" applyBorder="1" applyAlignment="1">
      <alignment horizontal="center" vertical="center"/>
    </xf>
    <xf numFmtId="0" fontId="57" fillId="12" borderId="1" xfId="0" applyFont="1" applyFill="1" applyBorder="1" applyAlignment="1">
      <alignment horizontal="center" vertical="center"/>
    </xf>
    <xf numFmtId="0" fontId="57" fillId="10" borderId="1" xfId="0" applyFont="1" applyFill="1" applyBorder="1" applyAlignment="1">
      <alignment horizontal="center" vertical="center"/>
    </xf>
    <xf numFmtId="0" fontId="56" fillId="0" borderId="0" xfId="0" applyFont="1" applyBorder="1" applyAlignment="1">
      <alignment horizontal="left" vertical="center"/>
    </xf>
    <xf numFmtId="0" fontId="56" fillId="0" borderId="0" xfId="0" applyFont="1" applyAlignment="1">
      <alignment horizontal="left" vertical="center"/>
    </xf>
    <xf numFmtId="0" fontId="4" fillId="3" borderId="0" xfId="0" applyFont="1" applyFill="1" applyAlignment="1">
      <alignment horizontal="center" vertical="center"/>
    </xf>
    <xf numFmtId="0" fontId="5" fillId="3" borderId="29" xfId="0" applyFont="1" applyFill="1" applyBorder="1" applyAlignment="1" applyProtection="1">
      <alignment horizontal="center" vertical="top"/>
      <protection locked="0"/>
    </xf>
    <xf numFmtId="0" fontId="4" fillId="3" borderId="0" xfId="0" applyFont="1" applyFill="1" applyBorder="1" applyAlignment="1" applyProtection="1">
      <alignment horizontal="center" wrapText="1"/>
      <protection locked="0"/>
    </xf>
    <xf numFmtId="0" fontId="4" fillId="3" borderId="0" xfId="0" applyFont="1" applyFill="1" applyBorder="1" applyAlignment="1">
      <alignment horizontal="left" vertical="center"/>
    </xf>
    <xf numFmtId="0" fontId="56" fillId="5" borderId="1" xfId="0" applyFont="1" applyFill="1" applyBorder="1" applyAlignment="1">
      <alignment horizontal="center" vertical="center"/>
    </xf>
    <xf numFmtId="0" fontId="57" fillId="2" borderId="1" xfId="0" applyFont="1" applyFill="1" applyBorder="1" applyAlignment="1">
      <alignment horizontal="center" vertical="center"/>
    </xf>
    <xf numFmtId="49" fontId="5" fillId="5" borderId="1" xfId="0" applyNumberFormat="1" applyFont="1" applyFill="1" applyBorder="1" applyAlignment="1" applyProtection="1">
      <alignment horizontal="center" vertical="center"/>
      <protection locked="0"/>
    </xf>
    <xf numFmtId="49" fontId="5" fillId="5" borderId="31"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xf>
    <xf numFmtId="0" fontId="67" fillId="0" borderId="86" xfId="0" applyFont="1" applyBorder="1" applyAlignment="1">
      <alignment horizontal="center" vertical="center"/>
    </xf>
    <xf numFmtId="0" fontId="67" fillId="0" borderId="7" xfId="0" applyFont="1" applyBorder="1" applyAlignment="1">
      <alignment horizontal="center" vertical="center"/>
    </xf>
    <xf numFmtId="0" fontId="67" fillId="0" borderId="3" xfId="0" applyFont="1" applyBorder="1" applyAlignment="1">
      <alignment horizontal="center" vertical="center"/>
    </xf>
    <xf numFmtId="0" fontId="68" fillId="0" borderId="99" xfId="0" applyFont="1" applyBorder="1" applyAlignment="1" applyProtection="1">
      <alignment horizontal="center" vertical="center"/>
      <protection hidden="1"/>
    </xf>
    <xf numFmtId="0" fontId="68" fillId="0" borderId="79" xfId="0" applyFont="1" applyBorder="1" applyAlignment="1" applyProtection="1">
      <alignment horizontal="center" vertical="center"/>
      <protection hidden="1"/>
    </xf>
    <xf numFmtId="0" fontId="68" fillId="0" borderId="101" xfId="0" applyFont="1" applyBorder="1" applyAlignment="1" applyProtection="1">
      <alignment horizontal="center" vertical="center"/>
      <protection hidden="1"/>
    </xf>
    <xf numFmtId="0" fontId="9" fillId="3" borderId="106" xfId="0" applyFont="1" applyFill="1" applyBorder="1" applyAlignment="1" applyProtection="1">
      <alignment horizontal="center" vertical="center"/>
    </xf>
    <xf numFmtId="0" fontId="9" fillId="3" borderId="107" xfId="0" applyFont="1" applyFill="1" applyBorder="1" applyAlignment="1" applyProtection="1">
      <alignment horizontal="center" vertical="center"/>
    </xf>
    <xf numFmtId="0" fontId="69" fillId="3" borderId="59" xfId="0" applyFont="1" applyFill="1" applyBorder="1" applyAlignment="1" applyProtection="1">
      <alignment horizontal="center" vertical="center"/>
    </xf>
    <xf numFmtId="0" fontId="55" fillId="3" borderId="48" xfId="0" applyFont="1" applyFill="1" applyBorder="1" applyAlignment="1" applyProtection="1">
      <alignment horizontal="center" vertical="center"/>
    </xf>
    <xf numFmtId="0" fontId="55" fillId="3" borderId="38" xfId="0" applyFont="1" applyFill="1" applyBorder="1" applyAlignment="1" applyProtection="1">
      <alignment horizontal="center" vertical="center"/>
    </xf>
    <xf numFmtId="0" fontId="9" fillId="3" borderId="26" xfId="0" applyFont="1" applyFill="1" applyBorder="1" applyAlignment="1" applyProtection="1">
      <alignment horizontal="left" vertical="center" wrapText="1"/>
    </xf>
    <xf numFmtId="0" fontId="9" fillId="3" borderId="26" xfId="0" applyFont="1" applyFill="1" applyBorder="1" applyAlignment="1" applyProtection="1">
      <alignment horizontal="left" vertical="center"/>
    </xf>
    <xf numFmtId="0" fontId="8" fillId="3" borderId="11" xfId="0" applyNumberFormat="1" applyFont="1" applyFill="1" applyBorder="1" applyAlignment="1" applyProtection="1">
      <alignment horizontal="center" vertical="center"/>
      <protection locked="0"/>
    </xf>
    <xf numFmtId="0" fontId="8" fillId="3" borderId="3" xfId="0" applyNumberFormat="1" applyFont="1" applyFill="1" applyBorder="1" applyAlignment="1" applyProtection="1">
      <alignment horizontal="center" vertical="center"/>
      <protection locked="0"/>
    </xf>
    <xf numFmtId="14" fontId="8" fillId="3" borderId="11" xfId="0" applyNumberFormat="1" applyFont="1" applyFill="1" applyBorder="1" applyAlignment="1" applyProtection="1">
      <alignment horizontal="center" vertical="center"/>
      <protection locked="0"/>
    </xf>
    <xf numFmtId="14" fontId="8" fillId="3" borderId="3" xfId="0" applyNumberFormat="1" applyFont="1" applyFill="1" applyBorder="1" applyAlignment="1" applyProtection="1">
      <alignment horizontal="center" vertical="center"/>
      <protection locked="0"/>
    </xf>
    <xf numFmtId="49" fontId="8" fillId="3" borderId="94" xfId="0" applyNumberFormat="1" applyFont="1" applyFill="1" applyBorder="1" applyAlignment="1" applyProtection="1">
      <alignment horizontal="center" vertical="center"/>
      <protection locked="0"/>
    </xf>
    <xf numFmtId="49" fontId="8" fillId="3" borderId="105" xfId="0" applyNumberFormat="1" applyFont="1" applyFill="1" applyBorder="1" applyAlignment="1" applyProtection="1">
      <alignment horizontal="center" vertical="center"/>
      <protection locked="0"/>
    </xf>
    <xf numFmtId="49" fontId="8" fillId="3" borderId="58"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xf>
    <xf numFmtId="0" fontId="9" fillId="3" borderId="57" xfId="0" applyFont="1" applyFill="1" applyBorder="1" applyAlignment="1" applyProtection="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5" fillId="0" borderId="99" xfId="0" applyFont="1" applyBorder="1" applyAlignment="1" applyProtection="1">
      <alignment horizontal="center" vertical="center"/>
      <protection hidden="1"/>
    </xf>
    <xf numFmtId="0" fontId="5" fillId="0" borderId="79" xfId="0" applyFont="1" applyBorder="1" applyAlignment="1" applyProtection="1">
      <alignment horizontal="center" vertical="center"/>
      <protection hidden="1"/>
    </xf>
    <xf numFmtId="0" fontId="9" fillId="3" borderId="61" xfId="0" applyFont="1" applyFill="1" applyBorder="1" applyAlignment="1" applyProtection="1">
      <alignment horizontal="center" vertical="center"/>
    </xf>
    <xf numFmtId="0" fontId="9" fillId="3" borderId="67" xfId="0" applyFont="1" applyFill="1" applyBorder="1" applyAlignment="1" applyProtection="1">
      <alignment horizontal="center" vertical="center"/>
    </xf>
    <xf numFmtId="0" fontId="9" fillId="3" borderId="4" xfId="0" applyFont="1" applyFill="1" applyBorder="1" applyAlignment="1" applyProtection="1">
      <alignment horizontal="center" vertical="top"/>
    </xf>
    <xf numFmtId="0" fontId="9" fillId="3" borderId="66" xfId="0" applyFont="1" applyFill="1" applyBorder="1" applyAlignment="1" applyProtection="1">
      <alignment horizontal="center" vertical="top"/>
    </xf>
    <xf numFmtId="0" fontId="9" fillId="3" borderId="43"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5" fontId="9" fillId="3" borderId="43" xfId="0" applyNumberFormat="1" applyFont="1" applyFill="1" applyBorder="1" applyAlignment="1" applyProtection="1">
      <alignment horizontal="center" vertical="center"/>
    </xf>
    <xf numFmtId="5" fontId="9" fillId="3" borderId="65" xfId="0" applyNumberFormat="1" applyFont="1" applyFill="1" applyBorder="1" applyAlignment="1" applyProtection="1">
      <alignment horizontal="center" vertical="center"/>
    </xf>
    <xf numFmtId="0" fontId="12" fillId="3" borderId="43"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12" fillId="3" borderId="42" xfId="0"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75" xfId="0" applyNumberFormat="1"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8" fillId="3" borderId="12"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75"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49" fontId="8" fillId="3" borderId="36" xfId="0" applyNumberFormat="1" applyFont="1" applyFill="1" applyBorder="1" applyAlignment="1" applyProtection="1">
      <alignment horizontal="center" vertical="center"/>
      <protection locked="0"/>
    </xf>
    <xf numFmtId="49" fontId="8" fillId="3" borderId="47" xfId="0" applyNumberFormat="1" applyFont="1" applyFill="1" applyBorder="1" applyAlignment="1" applyProtection="1">
      <alignment horizontal="center" vertical="center"/>
      <protection locked="0"/>
    </xf>
    <xf numFmtId="49" fontId="8" fillId="3" borderId="37" xfId="0" applyNumberFormat="1" applyFont="1" applyFill="1" applyBorder="1" applyAlignment="1" applyProtection="1">
      <alignment horizontal="center" vertical="center"/>
      <protection locked="0"/>
    </xf>
    <xf numFmtId="49" fontId="8" fillId="3" borderId="8" xfId="0" applyNumberFormat="1" applyFont="1" applyFill="1" applyBorder="1" applyAlignment="1" applyProtection="1">
      <alignment horizontal="center" vertical="center"/>
      <protection locked="0"/>
    </xf>
    <xf numFmtId="49" fontId="8" fillId="3" borderId="12"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center" vertical="center"/>
      <protection locked="0"/>
    </xf>
    <xf numFmtId="0" fontId="8" fillId="3" borderId="7" xfId="0" applyNumberFormat="1" applyFont="1" applyFill="1" applyBorder="1" applyAlignment="1" applyProtection="1">
      <alignment horizontal="center" vertical="center"/>
      <protection locked="0"/>
    </xf>
    <xf numFmtId="49" fontId="8" fillId="3" borderId="73" xfId="0" applyNumberFormat="1" applyFont="1" applyFill="1" applyBorder="1" applyAlignment="1" applyProtection="1">
      <alignment horizontal="center" vertical="center"/>
      <protection locked="0"/>
    </xf>
    <xf numFmtId="49" fontId="8" fillId="3" borderId="28"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74" xfId="0" applyNumberFormat="1" applyFont="1" applyFill="1" applyBorder="1" applyAlignment="1" applyProtection="1">
      <alignment horizontal="center" vertical="center"/>
      <protection locked="0"/>
    </xf>
    <xf numFmtId="49" fontId="8" fillId="3" borderId="84" xfId="0" applyNumberFormat="1" applyFont="1" applyFill="1" applyBorder="1" applyAlignment="1" applyProtection="1">
      <alignment horizontal="center" vertical="center"/>
      <protection locked="0"/>
    </xf>
    <xf numFmtId="0" fontId="9" fillId="3" borderId="39" xfId="0" applyFont="1" applyFill="1" applyBorder="1" applyAlignment="1" applyProtection="1">
      <alignment horizontal="center" vertical="center"/>
    </xf>
    <xf numFmtId="0" fontId="9" fillId="3" borderId="40" xfId="0" applyFont="1" applyFill="1" applyBorder="1" applyAlignment="1" applyProtection="1">
      <alignment horizontal="center" vertical="center"/>
    </xf>
    <xf numFmtId="0" fontId="9" fillId="3" borderId="41" xfId="0" applyFont="1" applyFill="1" applyBorder="1" applyAlignment="1" applyProtection="1">
      <alignment horizontal="center" vertical="center"/>
    </xf>
    <xf numFmtId="49" fontId="8" fillId="3" borderId="62" xfId="0" applyNumberFormat="1" applyFont="1" applyFill="1" applyBorder="1" applyAlignment="1" applyProtection="1">
      <alignment horizontal="center" vertical="center"/>
      <protection locked="0"/>
    </xf>
    <xf numFmtId="49" fontId="8" fillId="3" borderId="48" xfId="0" applyNumberFormat="1" applyFont="1" applyFill="1" applyBorder="1" applyAlignment="1" applyProtection="1">
      <alignment horizontal="center" vertical="center"/>
      <protection locked="0"/>
    </xf>
    <xf numFmtId="49" fontId="8" fillId="3" borderId="38" xfId="0" applyNumberFormat="1" applyFont="1" applyFill="1" applyBorder="1" applyAlignment="1" applyProtection="1">
      <alignment horizontal="center" vertical="center"/>
      <protection locked="0"/>
    </xf>
    <xf numFmtId="49" fontId="8" fillId="3" borderId="68" xfId="0" applyNumberFormat="1" applyFont="1" applyFill="1" applyBorder="1" applyAlignment="1" applyProtection="1">
      <alignment horizontal="center" vertical="center"/>
      <protection locked="0"/>
    </xf>
    <xf numFmtId="49" fontId="8" fillId="3" borderId="69" xfId="0" applyNumberFormat="1" applyFont="1" applyFill="1" applyBorder="1" applyAlignment="1" applyProtection="1">
      <alignment horizontal="center" vertical="center"/>
      <protection locked="0"/>
    </xf>
    <xf numFmtId="49" fontId="8" fillId="3" borderId="70" xfId="0" applyNumberFormat="1" applyFont="1" applyFill="1" applyBorder="1" applyAlignment="1" applyProtection="1">
      <alignment horizontal="center" vertical="center"/>
      <protection locked="0"/>
    </xf>
    <xf numFmtId="0" fontId="12" fillId="3" borderId="108" xfId="0" applyFont="1" applyFill="1" applyBorder="1" applyAlignment="1" applyProtection="1">
      <alignment horizontal="center" vertical="center"/>
      <protection locked="0"/>
    </xf>
    <xf numFmtId="0" fontId="12" fillId="3" borderId="107" xfId="0" applyFont="1" applyFill="1" applyBorder="1" applyAlignment="1" applyProtection="1">
      <alignment horizontal="center" vertical="center"/>
      <protection locked="0"/>
    </xf>
    <xf numFmtId="0" fontId="12" fillId="3" borderId="106" xfId="0" applyFont="1" applyFill="1" applyBorder="1" applyAlignment="1" applyProtection="1">
      <alignment horizontal="center" vertical="center"/>
      <protection locked="0"/>
    </xf>
    <xf numFmtId="0" fontId="12" fillId="3" borderId="54"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12" fillId="3" borderId="64"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xf>
    <xf numFmtId="49" fontId="8" fillId="3" borderId="19" xfId="0" applyNumberFormat="1" applyFont="1" applyFill="1" applyBorder="1" applyAlignment="1" applyProtection="1">
      <alignment horizontal="center" vertical="center"/>
      <protection locked="0"/>
    </xf>
    <xf numFmtId="49" fontId="8" fillId="3" borderId="26" xfId="0" applyNumberFormat="1" applyFont="1" applyFill="1" applyBorder="1" applyAlignment="1" applyProtection="1">
      <alignment horizontal="center" vertical="center"/>
      <protection locked="0"/>
    </xf>
    <xf numFmtId="49" fontId="8" fillId="3" borderId="27" xfId="0" applyNumberFormat="1" applyFont="1" applyFill="1" applyBorder="1" applyAlignment="1" applyProtection="1">
      <alignment horizontal="center" vertical="center"/>
      <protection locked="0"/>
    </xf>
    <xf numFmtId="0" fontId="13" fillId="2" borderId="0" xfId="0" applyFont="1" applyFill="1" applyAlignment="1" applyProtection="1">
      <alignment horizontal="center" vertical="center"/>
    </xf>
    <xf numFmtId="0" fontId="9" fillId="3" borderId="2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176" fontId="9" fillId="3" borderId="43" xfId="0" applyNumberFormat="1" applyFont="1" applyFill="1" applyBorder="1" applyAlignment="1" applyProtection="1">
      <alignment horizontal="center" vertical="center"/>
    </xf>
    <xf numFmtId="176" fontId="9" fillId="3" borderId="65" xfId="0" applyNumberFormat="1" applyFont="1" applyFill="1" applyBorder="1" applyAlignment="1" applyProtection="1">
      <alignment horizontal="center" vertical="center"/>
    </xf>
    <xf numFmtId="0" fontId="9" fillId="3" borderId="56"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0" fontId="55" fillId="3" borderId="26" xfId="0" applyFont="1" applyFill="1" applyBorder="1" applyAlignment="1" applyProtection="1">
      <alignment horizontal="center" vertical="center"/>
    </xf>
    <xf numFmtId="0" fontId="55" fillId="3" borderId="27" xfId="0" applyFont="1" applyFill="1" applyBorder="1" applyAlignment="1" applyProtection="1">
      <alignment horizontal="center" vertical="center"/>
    </xf>
    <xf numFmtId="0" fontId="9" fillId="3" borderId="59" xfId="0" applyFont="1" applyFill="1" applyBorder="1" applyAlignment="1" applyProtection="1">
      <alignment horizontal="center" vertical="center"/>
    </xf>
    <xf numFmtId="0" fontId="9" fillId="3" borderId="48" xfId="0" applyFont="1" applyFill="1" applyBorder="1" applyAlignment="1" applyProtection="1">
      <alignment horizontal="center" vertical="center"/>
    </xf>
    <xf numFmtId="0" fontId="9" fillId="3" borderId="38" xfId="0" applyFont="1" applyFill="1" applyBorder="1" applyAlignment="1" applyProtection="1">
      <alignment horizontal="center" vertical="center"/>
    </xf>
    <xf numFmtId="0" fontId="5" fillId="3" borderId="85" xfId="0" applyFont="1" applyFill="1" applyBorder="1" applyAlignment="1" applyProtection="1">
      <alignment horizontal="center" vertical="center"/>
      <protection locked="0"/>
    </xf>
    <xf numFmtId="0" fontId="5" fillId="3" borderId="72" xfId="0" applyFont="1" applyFill="1" applyBorder="1" applyAlignment="1" applyProtection="1">
      <alignment horizontal="center" vertical="center"/>
      <protection locked="0"/>
    </xf>
    <xf numFmtId="0" fontId="5" fillId="3" borderId="52" xfId="0" applyFont="1" applyFill="1" applyBorder="1" applyAlignment="1" applyProtection="1">
      <alignment horizontal="left" vertical="top"/>
      <protection locked="0"/>
    </xf>
    <xf numFmtId="0" fontId="5" fillId="3" borderId="53" xfId="0" applyFont="1" applyFill="1" applyBorder="1" applyAlignment="1" applyProtection="1">
      <alignment horizontal="left" vertical="top"/>
      <protection locked="0"/>
    </xf>
    <xf numFmtId="0" fontId="5" fillId="3" borderId="54" xfId="0" applyFont="1" applyFill="1" applyBorder="1" applyAlignment="1" applyProtection="1">
      <alignment horizontal="left" vertical="top"/>
      <protection locked="0"/>
    </xf>
    <xf numFmtId="0" fontId="5" fillId="3" borderId="55"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25" xfId="0" applyFont="1" applyFill="1" applyBorder="1" applyAlignment="1" applyProtection="1">
      <alignment horizontal="left" vertical="top"/>
      <protection locked="0"/>
    </xf>
    <xf numFmtId="0" fontId="5" fillId="3" borderId="56" xfId="0" applyFont="1" applyFill="1" applyBorder="1" applyAlignment="1" applyProtection="1">
      <alignment horizontal="left" vertical="top"/>
      <protection locked="0"/>
    </xf>
    <xf numFmtId="0" fontId="5" fillId="3" borderId="26" xfId="0" applyFont="1" applyFill="1" applyBorder="1" applyAlignment="1" applyProtection="1">
      <alignment horizontal="left" vertical="top"/>
      <protection locked="0"/>
    </xf>
    <xf numFmtId="0" fontId="5" fillId="3" borderId="27" xfId="0" applyFont="1" applyFill="1" applyBorder="1" applyAlignment="1" applyProtection="1">
      <alignment horizontal="left" vertical="top"/>
      <protection locked="0"/>
    </xf>
    <xf numFmtId="0" fontId="17" fillId="2" borderId="52"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6"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27"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18" xfId="0" applyFont="1" applyFill="1" applyBorder="1" applyAlignment="1" applyProtection="1">
      <alignment horizontal="center" vertical="center"/>
    </xf>
    <xf numFmtId="0" fontId="5" fillId="3" borderId="57" xfId="0" applyFont="1" applyFill="1" applyBorder="1" applyAlignment="1" applyProtection="1">
      <alignment horizontal="center" vertical="center"/>
    </xf>
    <xf numFmtId="0" fontId="5" fillId="3" borderId="77" xfId="0" applyFont="1" applyFill="1" applyBorder="1" applyAlignment="1" applyProtection="1">
      <alignment horizontal="center" vertical="center"/>
    </xf>
    <xf numFmtId="0" fontId="5" fillId="3" borderId="44" xfId="0" applyFont="1" applyFill="1" applyBorder="1" applyAlignment="1" applyProtection="1">
      <alignment horizontal="center" vertical="center"/>
    </xf>
    <xf numFmtId="0" fontId="5" fillId="3" borderId="45" xfId="0" applyFont="1" applyFill="1" applyBorder="1" applyAlignment="1" applyProtection="1">
      <alignment horizontal="center" vertical="center"/>
    </xf>
    <xf numFmtId="0" fontId="5" fillId="3" borderId="82"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78" xfId="0" applyFont="1" applyFill="1" applyBorder="1" applyAlignment="1" applyProtection="1">
      <alignment horizontal="center" vertical="center"/>
    </xf>
    <xf numFmtId="0" fontId="17" fillId="3" borderId="95" xfId="0" applyFont="1" applyFill="1" applyBorder="1" applyAlignment="1">
      <alignment horizontal="center" vertical="center"/>
    </xf>
    <xf numFmtId="0" fontId="17" fillId="3" borderId="71" xfId="0" applyFont="1" applyFill="1" applyBorder="1" applyAlignment="1">
      <alignment horizontal="center" vertical="center"/>
    </xf>
    <xf numFmtId="0" fontId="5" fillId="3" borderId="86"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78"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5" fillId="3" borderId="84" xfId="0" applyFont="1" applyFill="1" applyBorder="1" applyAlignment="1" applyProtection="1">
      <alignment horizontal="center" vertical="center"/>
      <protection locked="0"/>
    </xf>
    <xf numFmtId="0" fontId="16" fillId="3" borderId="76" xfId="0" applyFont="1" applyFill="1" applyBorder="1" applyAlignment="1">
      <alignment horizontal="center" vertical="center"/>
    </xf>
    <xf numFmtId="0" fontId="16" fillId="3" borderId="57" xfId="0" applyFont="1" applyFill="1" applyBorder="1" applyAlignment="1">
      <alignment horizontal="center" vertical="center"/>
    </xf>
    <xf numFmtId="0" fontId="16" fillId="3" borderId="49"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39" xfId="0" applyFont="1" applyFill="1" applyBorder="1" applyAlignment="1">
      <alignment horizontal="center" vertical="center"/>
    </xf>
    <xf numFmtId="0" fontId="17" fillId="3" borderId="16" xfId="0" applyFont="1" applyFill="1" applyBorder="1" applyAlignment="1">
      <alignment horizontal="center" vertical="center"/>
    </xf>
    <xf numFmtId="0" fontId="5" fillId="3" borderId="11" xfId="0" applyFont="1" applyFill="1" applyBorder="1" applyAlignment="1" applyProtection="1">
      <alignment horizontal="center" vertical="center"/>
      <protection locked="0"/>
    </xf>
    <xf numFmtId="0" fontId="5" fillId="3" borderId="94" xfId="0" applyFont="1" applyFill="1" applyBorder="1" applyAlignment="1" applyProtection="1">
      <alignment horizontal="center" vertical="center"/>
      <protection locked="0"/>
    </xf>
    <xf numFmtId="0" fontId="5" fillId="3" borderId="73" xfId="0" applyFont="1" applyFill="1" applyBorder="1" applyAlignment="1" applyProtection="1">
      <alignment horizontal="center" vertical="center"/>
      <protection locked="0"/>
    </xf>
    <xf numFmtId="0" fontId="5" fillId="3" borderId="93" xfId="0" applyFont="1" applyFill="1" applyBorder="1" applyAlignment="1" applyProtection="1">
      <alignment horizontal="center" vertical="center"/>
      <protection locked="0"/>
    </xf>
    <xf numFmtId="49" fontId="5" fillId="3" borderId="18" xfId="0" applyNumberFormat="1" applyFont="1" applyFill="1" applyBorder="1" applyAlignment="1" applyProtection="1">
      <alignment horizontal="center" vertical="center"/>
      <protection locked="0"/>
    </xf>
    <xf numFmtId="49" fontId="5" fillId="3" borderId="57" xfId="0" applyNumberFormat="1" applyFont="1" applyFill="1" applyBorder="1" applyAlignment="1" applyProtection="1">
      <alignment horizontal="center" vertical="center"/>
      <protection locked="0"/>
    </xf>
    <xf numFmtId="49" fontId="5" fillId="3" borderId="49" xfId="0" applyNumberFormat="1" applyFont="1" applyFill="1" applyBorder="1" applyAlignment="1" applyProtection="1">
      <alignment horizontal="center" vertical="center"/>
      <protection locked="0"/>
    </xf>
    <xf numFmtId="0" fontId="5" fillId="3" borderId="79" xfId="0" applyNumberFormat="1" applyFont="1" applyFill="1" applyBorder="1" applyAlignment="1" applyProtection="1">
      <alignment horizontal="center" vertical="center"/>
      <protection locked="0"/>
    </xf>
    <xf numFmtId="0" fontId="5" fillId="3" borderId="80" xfId="0" applyNumberFormat="1" applyFont="1" applyFill="1" applyBorder="1" applyAlignment="1" applyProtection="1">
      <alignment horizontal="center" vertical="center"/>
      <protection locked="0"/>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88" xfId="0" applyFont="1" applyFill="1" applyBorder="1" applyAlignment="1" applyProtection="1">
      <alignment horizontal="center" vertical="center"/>
      <protection locked="0"/>
    </xf>
    <xf numFmtId="0" fontId="5" fillId="3" borderId="89" xfId="0" applyFont="1" applyFill="1" applyBorder="1" applyAlignment="1" applyProtection="1">
      <alignment horizontal="center" vertical="center"/>
      <protection locked="0"/>
    </xf>
    <xf numFmtId="0" fontId="5" fillId="3" borderId="90"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17" fillId="3" borderId="17" xfId="0" applyFont="1" applyFill="1" applyBorder="1" applyAlignment="1">
      <alignment horizontal="center" vertical="center"/>
    </xf>
    <xf numFmtId="0" fontId="17" fillId="3" borderId="23" xfId="0" applyFont="1" applyFill="1" applyBorder="1" applyAlignment="1">
      <alignment horizontal="center" vertical="center"/>
    </xf>
    <xf numFmtId="0" fontId="5" fillId="3" borderId="24"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18" fillId="2" borderId="0" xfId="0" applyFont="1" applyFill="1" applyAlignment="1">
      <alignment horizontal="center" vertical="center"/>
    </xf>
    <xf numFmtId="0" fontId="5" fillId="3" borderId="55" xfId="0" applyFont="1" applyFill="1" applyBorder="1" applyAlignment="1">
      <alignment horizontal="center" vertical="center"/>
    </xf>
    <xf numFmtId="0" fontId="5" fillId="3" borderId="74" xfId="0" applyFont="1" applyFill="1" applyBorder="1" applyAlignment="1">
      <alignment horizontal="center" vertical="center"/>
    </xf>
    <xf numFmtId="0" fontId="16" fillId="3" borderId="52" xfId="0" applyFont="1" applyFill="1" applyBorder="1" applyAlignment="1">
      <alignment horizontal="center" vertical="center"/>
    </xf>
    <xf numFmtId="0" fontId="16" fillId="3" borderId="53" xfId="0" applyFont="1" applyFill="1" applyBorder="1" applyAlignment="1">
      <alignment horizontal="center" vertical="center"/>
    </xf>
    <xf numFmtId="0" fontId="16" fillId="3" borderId="54" xfId="0" applyFont="1" applyFill="1" applyBorder="1" applyAlignment="1">
      <alignment horizontal="center" vertical="center"/>
    </xf>
    <xf numFmtId="0" fontId="17" fillId="3" borderId="2" xfId="0" applyFont="1" applyFill="1" applyBorder="1" applyAlignment="1">
      <alignment horizontal="center" vertical="center"/>
    </xf>
    <xf numFmtId="183" fontId="4" fillId="0" borderId="44" xfId="0" applyNumberFormat="1" applyFont="1" applyBorder="1" applyAlignment="1" applyProtection="1">
      <alignment horizontal="center" vertical="center"/>
    </xf>
    <xf numFmtId="183" fontId="4" fillId="0" borderId="82" xfId="0" applyNumberFormat="1" applyFont="1" applyBorder="1" applyAlignment="1" applyProtection="1">
      <alignment horizontal="center" vertical="center"/>
    </xf>
    <xf numFmtId="183" fontId="4" fillId="0" borderId="58" xfId="0" applyNumberFormat="1" applyFont="1" applyBorder="1" applyAlignment="1" applyProtection="1">
      <alignment horizontal="center" vertical="center"/>
    </xf>
    <xf numFmtId="183" fontId="4" fillId="0" borderId="84" xfId="0" applyNumberFormat="1"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82"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84" xfId="0" applyFont="1" applyBorder="1" applyAlignment="1" applyProtection="1">
      <alignment horizontal="center" vertical="center"/>
    </xf>
    <xf numFmtId="181" fontId="4" fillId="0" borderId="86" xfId="0" applyNumberFormat="1" applyFont="1" applyBorder="1" applyAlignment="1" applyProtection="1">
      <alignment horizontal="center" vertical="center"/>
    </xf>
    <xf numFmtId="181" fontId="4" fillId="0" borderId="3" xfId="0" applyNumberFormat="1" applyFont="1" applyBorder="1" applyAlignment="1" applyProtection="1">
      <alignment horizontal="center" vertical="center"/>
    </xf>
    <xf numFmtId="0" fontId="4" fillId="0" borderId="86" xfId="0" applyFont="1" applyBorder="1" applyAlignment="1" applyProtection="1">
      <alignment horizontal="center" vertical="center"/>
    </xf>
    <xf numFmtId="0" fontId="4" fillId="0" borderId="3" xfId="0" applyFont="1" applyBorder="1" applyAlignment="1" applyProtection="1">
      <alignment horizontal="center" vertical="center"/>
    </xf>
    <xf numFmtId="183" fontId="4" fillId="0" borderId="1" xfId="0" applyNumberFormat="1" applyFont="1" applyBorder="1" applyAlignment="1" applyProtection="1">
      <alignment horizontal="center" vertical="center"/>
    </xf>
    <xf numFmtId="0" fontId="4" fillId="0" borderId="1" xfId="0" applyFont="1" applyBorder="1" applyAlignment="1" applyProtection="1">
      <alignment horizontal="center" vertical="center"/>
    </xf>
    <xf numFmtId="181" fontId="4" fillId="0" borderId="1" xfId="0" applyNumberFormat="1" applyFont="1" applyBorder="1" applyAlignment="1" applyProtection="1">
      <alignment horizontal="center" vertical="center"/>
    </xf>
    <xf numFmtId="0" fontId="35" fillId="0" borderId="0" xfId="0" applyFont="1" applyBorder="1" applyAlignment="1" applyProtection="1">
      <alignment horizontal="center"/>
    </xf>
    <xf numFmtId="0" fontId="35" fillId="0" borderId="29" xfId="0" applyFont="1" applyBorder="1" applyAlignment="1" applyProtection="1">
      <alignment horizontal="center"/>
    </xf>
    <xf numFmtId="0" fontId="4" fillId="0" borderId="1" xfId="0" applyFont="1" applyBorder="1" applyAlignment="1" applyProtection="1">
      <alignment horizontal="center" vertical="center" wrapText="1"/>
    </xf>
    <xf numFmtId="0" fontId="4" fillId="0" borderId="44" xfId="0" applyFont="1" applyBorder="1" applyAlignment="1" applyProtection="1">
      <alignment horizontal="left" vertical="center"/>
    </xf>
    <xf numFmtId="0" fontId="4" fillId="0" borderId="45" xfId="0" applyFont="1" applyBorder="1" applyAlignment="1" applyProtection="1">
      <alignment horizontal="left" vertical="center"/>
    </xf>
    <xf numFmtId="0" fontId="4" fillId="0" borderId="82" xfId="0" applyFont="1" applyBorder="1" applyAlignment="1" applyProtection="1">
      <alignment horizontal="left" vertical="center"/>
    </xf>
    <xf numFmtId="0" fontId="4" fillId="0" borderId="58"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84" xfId="0" applyFont="1" applyBorder="1" applyAlignment="1" applyProtection="1">
      <alignment horizontal="left" vertical="center"/>
    </xf>
    <xf numFmtId="0" fontId="4" fillId="0" borderId="86"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181" fontId="35" fillId="0" borderId="44" xfId="0" applyNumberFormat="1" applyFont="1" applyBorder="1" applyAlignment="1" applyProtection="1">
      <alignment horizontal="center" vertical="center"/>
    </xf>
    <xf numFmtId="181" fontId="35" fillId="0" borderId="45" xfId="0" applyNumberFormat="1" applyFont="1" applyBorder="1" applyAlignment="1" applyProtection="1">
      <alignment horizontal="center" vertical="center"/>
    </xf>
    <xf numFmtId="181" fontId="35" fillId="0" borderId="82" xfId="0" applyNumberFormat="1" applyFont="1" applyBorder="1" applyAlignment="1" applyProtection="1">
      <alignment horizontal="center" vertical="center"/>
    </xf>
    <xf numFmtId="181" fontId="35" fillId="0" borderId="58" xfId="0" applyNumberFormat="1" applyFont="1" applyBorder="1" applyAlignment="1" applyProtection="1">
      <alignment horizontal="center" vertical="center"/>
    </xf>
    <xf numFmtId="181" fontId="35" fillId="0" borderId="29" xfId="0" applyNumberFormat="1" applyFont="1" applyBorder="1" applyAlignment="1" applyProtection="1">
      <alignment horizontal="center" vertical="center"/>
    </xf>
    <xf numFmtId="181" fontId="35" fillId="0" borderId="84" xfId="0" applyNumberFormat="1" applyFont="1" applyBorder="1" applyAlignment="1" applyProtection="1">
      <alignment horizontal="center" vertical="center"/>
    </xf>
    <xf numFmtId="0" fontId="4" fillId="0" borderId="29" xfId="0" applyFont="1" applyBorder="1" applyAlignment="1" applyProtection="1">
      <alignment horizontal="center" vertical="center"/>
      <protection locked="0"/>
    </xf>
    <xf numFmtId="0" fontId="35" fillId="0" borderId="79" xfId="0" applyFont="1" applyBorder="1" applyAlignment="1" applyProtection="1">
      <alignment horizontal="center"/>
      <protection locked="0"/>
    </xf>
    <xf numFmtId="0" fontId="35" fillId="0" borderId="29" xfId="0" applyFont="1" applyBorder="1" applyAlignment="1" applyProtection="1">
      <alignment horizontal="center"/>
      <protection locked="0"/>
    </xf>
    <xf numFmtId="0" fontId="4" fillId="0" borderId="97" xfId="0" applyFont="1" applyBorder="1" applyAlignment="1" applyProtection="1">
      <alignment horizontal="center" vertical="center"/>
    </xf>
    <xf numFmtId="0" fontId="4" fillId="0" borderId="98" xfId="0" applyFont="1" applyBorder="1" applyAlignment="1" applyProtection="1">
      <alignment horizontal="center" vertical="center"/>
    </xf>
    <xf numFmtId="0" fontId="4" fillId="0" borderId="44" xfId="0" applyFont="1" applyBorder="1" applyAlignment="1" applyProtection="1">
      <alignment horizontal="center" vertical="center" wrapText="1"/>
    </xf>
    <xf numFmtId="0" fontId="10" fillId="0" borderId="44" xfId="0" applyFont="1" applyBorder="1" applyAlignment="1" applyProtection="1">
      <alignment horizontal="center" wrapText="1"/>
    </xf>
    <xf numFmtId="0" fontId="10" fillId="0" borderId="82" xfId="0" applyFont="1" applyBorder="1" applyAlignment="1" applyProtection="1">
      <alignment horizontal="center" wrapText="1"/>
    </xf>
    <xf numFmtId="0" fontId="10" fillId="0" borderId="58" xfId="0" applyFont="1" applyBorder="1" applyAlignment="1" applyProtection="1">
      <alignment horizontal="center" wrapText="1"/>
    </xf>
    <xf numFmtId="0" fontId="10" fillId="0" borderId="84" xfId="0" applyFont="1" applyBorder="1" applyAlignment="1" applyProtection="1">
      <alignment horizontal="center" wrapText="1"/>
    </xf>
    <xf numFmtId="181" fontId="34" fillId="0" borderId="0" xfId="0" quotePrefix="1" applyNumberFormat="1" applyFont="1" applyFill="1" applyBorder="1" applyAlignment="1" applyProtection="1">
      <alignment horizontal="center"/>
      <protection locked="0"/>
    </xf>
    <xf numFmtId="181" fontId="34" fillId="0" borderId="29" xfId="0" quotePrefix="1" applyNumberFormat="1" applyFont="1" applyFill="1" applyBorder="1" applyAlignment="1" applyProtection="1">
      <alignment horizontal="center"/>
      <protection locked="0"/>
    </xf>
    <xf numFmtId="0" fontId="47" fillId="0" borderId="0" xfId="0" applyFont="1" applyBorder="1" applyAlignment="1" applyProtection="1">
      <alignment horizontal="center"/>
      <protection locked="0"/>
    </xf>
    <xf numFmtId="0" fontId="47" fillId="0" borderId="29" xfId="0" applyFont="1" applyBorder="1" applyAlignment="1" applyProtection="1">
      <alignment horizontal="center"/>
      <protection locked="0"/>
    </xf>
    <xf numFmtId="0" fontId="48" fillId="0" borderId="0" xfId="0" applyFont="1" applyBorder="1" applyAlignment="1" applyProtection="1">
      <alignment horizontal="center" wrapText="1"/>
      <protection locked="0"/>
    </xf>
    <xf numFmtId="0" fontId="48" fillId="0" borderId="29" xfId="0" applyFont="1" applyBorder="1" applyAlignment="1" applyProtection="1">
      <alignment horizontal="center" wrapText="1"/>
      <protection locked="0"/>
    </xf>
    <xf numFmtId="0" fontId="48" fillId="0" borderId="0" xfId="0" applyFont="1" applyAlignment="1" applyProtection="1">
      <alignment horizontal="center"/>
    </xf>
    <xf numFmtId="0" fontId="43" fillId="0" borderId="0" xfId="0" applyFont="1" applyAlignment="1" applyProtection="1">
      <alignment horizontal="center" vertical="center"/>
    </xf>
    <xf numFmtId="0" fontId="45" fillId="0" borderId="0" xfId="0" applyFont="1" applyAlignment="1" applyProtection="1">
      <alignment horizontal="center" vertical="center"/>
    </xf>
    <xf numFmtId="181" fontId="34" fillId="0" borderId="0" xfId="0" quotePrefix="1" applyNumberFormat="1" applyFont="1" applyFill="1" applyBorder="1" applyAlignment="1" applyProtection="1">
      <alignment horizontal="center"/>
    </xf>
    <xf numFmtId="181" fontId="34" fillId="0" borderId="29" xfId="0" quotePrefix="1" applyNumberFormat="1" applyFont="1" applyFill="1" applyBorder="1" applyAlignment="1" applyProtection="1">
      <alignment horizontal="center"/>
    </xf>
    <xf numFmtId="0" fontId="50" fillId="0" borderId="0" xfId="0" applyFont="1" applyAlignment="1" applyProtection="1">
      <alignment horizontal="left" vertical="center"/>
    </xf>
    <xf numFmtId="0" fontId="35" fillId="0" borderId="0" xfId="0" applyFont="1" applyBorder="1" applyAlignment="1" applyProtection="1">
      <alignment horizontal="center" wrapText="1"/>
    </xf>
    <xf numFmtId="0" fontId="35" fillId="0" borderId="29" xfId="0" applyFont="1" applyBorder="1" applyAlignment="1" applyProtection="1">
      <alignment horizontal="center" wrapText="1"/>
    </xf>
    <xf numFmtId="0" fontId="10" fillId="0" borderId="82" xfId="0" applyFont="1" applyBorder="1" applyAlignment="1" applyProtection="1">
      <alignment horizontal="center"/>
    </xf>
    <xf numFmtId="0" fontId="10" fillId="0" borderId="58" xfId="0" applyFont="1" applyBorder="1" applyAlignment="1" applyProtection="1">
      <alignment horizontal="center"/>
    </xf>
    <xf numFmtId="0" fontId="10" fillId="0" borderId="84" xfId="0" applyFont="1" applyBorder="1" applyAlignment="1" applyProtection="1">
      <alignment horizontal="center"/>
    </xf>
    <xf numFmtId="0" fontId="24" fillId="0" borderId="89" xfId="2" applyBorder="1" applyAlignment="1" applyProtection="1">
      <alignment horizontal="right" vertical="center" indent="4"/>
      <protection locked="0"/>
    </xf>
    <xf numFmtId="0" fontId="24" fillId="0" borderId="90" xfId="2" applyBorder="1" applyAlignment="1" applyProtection="1">
      <alignment horizontal="right" vertical="center" indent="4"/>
      <protection locked="0"/>
    </xf>
    <xf numFmtId="0" fontId="24" fillId="0" borderId="0" xfId="2" applyFill="1" applyBorder="1" applyAlignment="1">
      <alignment horizontal="center" vertical="center"/>
    </xf>
    <xf numFmtId="0" fontId="24" fillId="0" borderId="100" xfId="2" applyBorder="1" applyAlignment="1" applyProtection="1">
      <alignment horizontal="center" vertical="center"/>
      <protection locked="0"/>
    </xf>
    <xf numFmtId="0" fontId="24" fillId="0" borderId="101" xfId="2" applyBorder="1" applyAlignment="1" applyProtection="1">
      <alignment horizontal="center" vertical="center"/>
      <protection locked="0"/>
    </xf>
    <xf numFmtId="0" fontId="24" fillId="0" borderId="99" xfId="2" applyBorder="1" applyAlignment="1" applyProtection="1">
      <alignment horizontal="center" vertical="center"/>
      <protection locked="0"/>
    </xf>
    <xf numFmtId="0" fontId="24" fillId="0" borderId="79" xfId="2" applyBorder="1" applyAlignment="1" applyProtection="1">
      <alignment horizontal="center" vertical="center"/>
      <protection locked="0"/>
    </xf>
    <xf numFmtId="0" fontId="24" fillId="0" borderId="80" xfId="2" applyBorder="1" applyAlignment="1" applyProtection="1">
      <alignment horizontal="center" vertical="center"/>
      <protection locked="0"/>
    </xf>
    <xf numFmtId="0" fontId="24" fillId="0" borderId="40" xfId="2" applyBorder="1" applyAlignment="1" applyProtection="1">
      <alignment horizontal="center" vertical="center"/>
      <protection locked="0"/>
    </xf>
    <xf numFmtId="0" fontId="24" fillId="0" borderId="71" xfId="2" applyBorder="1" applyAlignment="1" applyProtection="1">
      <alignment horizontal="center" vertical="center"/>
      <protection locked="0"/>
    </xf>
    <xf numFmtId="0" fontId="24" fillId="0" borderId="103" xfId="2" applyBorder="1" applyAlignment="1" applyProtection="1">
      <alignment horizontal="right" vertical="center" indent="4"/>
      <protection locked="0"/>
    </xf>
    <xf numFmtId="0" fontId="24" fillId="0" borderId="104" xfId="2" applyBorder="1" applyAlignment="1" applyProtection="1">
      <alignment horizontal="right" vertical="center" indent="4"/>
      <protection locked="0"/>
    </xf>
    <xf numFmtId="0" fontId="24" fillId="0" borderId="100" xfId="2" applyBorder="1" applyAlignment="1">
      <alignment horizontal="center" vertical="center"/>
    </xf>
    <xf numFmtId="0" fontId="24" fillId="0" borderId="101" xfId="2" applyBorder="1" applyAlignment="1">
      <alignment horizontal="center" vertical="center"/>
    </xf>
    <xf numFmtId="0" fontId="24" fillId="0" borderId="40" xfId="2" applyBorder="1" applyAlignment="1">
      <alignment horizontal="center" vertical="center"/>
    </xf>
    <xf numFmtId="0" fontId="24" fillId="0" borderId="71" xfId="2" applyBorder="1" applyAlignment="1">
      <alignment horizontal="center" vertical="center"/>
    </xf>
    <xf numFmtId="0" fontId="24" fillId="0" borderId="26" xfId="2" applyBorder="1" applyAlignment="1">
      <alignment horizontal="distributed" vertical="center"/>
    </xf>
    <xf numFmtId="0" fontId="26" fillId="0" borderId="52" xfId="2" applyFont="1" applyBorder="1" applyAlignment="1">
      <alignment horizontal="center" vertical="center"/>
    </xf>
    <xf numFmtId="0" fontId="26" fillId="0" borderId="53" xfId="2" applyFont="1" applyBorder="1" applyAlignment="1">
      <alignment horizontal="center" vertical="center"/>
    </xf>
    <xf numFmtId="0" fontId="26" fillId="0" borderId="54" xfId="2" applyFont="1" applyBorder="1" applyAlignment="1">
      <alignment horizontal="center" vertical="center"/>
    </xf>
    <xf numFmtId="0" fontId="24" fillId="0" borderId="18" xfId="2" applyBorder="1" applyAlignment="1">
      <alignment horizontal="center" vertical="center"/>
    </xf>
    <xf numFmtId="0" fontId="24" fillId="0" borderId="49" xfId="2" applyBorder="1" applyAlignment="1">
      <alignment horizontal="center" vertical="center"/>
    </xf>
    <xf numFmtId="0" fontId="24" fillId="0" borderId="99" xfId="2" applyBorder="1" applyAlignment="1">
      <alignment horizontal="center" vertical="center"/>
    </xf>
    <xf numFmtId="0" fontId="24" fillId="0" borderId="80" xfId="2" applyBorder="1" applyAlignment="1">
      <alignment horizontal="center" vertical="center"/>
    </xf>
    <xf numFmtId="49" fontId="21" fillId="3" borderId="36" xfId="0" applyNumberFormat="1" applyFont="1" applyFill="1" applyBorder="1" applyAlignment="1" applyProtection="1">
      <alignment horizontal="center" vertical="center"/>
      <protection locked="0"/>
    </xf>
    <xf numFmtId="49" fontId="21" fillId="3" borderId="47" xfId="0" applyNumberFormat="1" applyFont="1" applyFill="1" applyBorder="1" applyAlignment="1" applyProtection="1">
      <alignment horizontal="center" vertical="center"/>
      <protection locked="0"/>
    </xf>
    <xf numFmtId="49" fontId="21" fillId="3" borderId="37" xfId="0" applyNumberFormat="1" applyFont="1" applyFill="1" applyBorder="1" applyAlignment="1" applyProtection="1">
      <alignment horizontal="center" vertical="center"/>
      <protection locked="0"/>
    </xf>
    <xf numFmtId="0" fontId="22" fillId="3" borderId="43" xfId="0" applyFont="1" applyFill="1" applyBorder="1" applyAlignment="1" applyProtection="1">
      <alignment horizontal="center" vertical="center"/>
      <protection locked="0"/>
    </xf>
    <xf numFmtId="0" fontId="22" fillId="3" borderId="21" xfId="0" applyFont="1" applyFill="1" applyBorder="1" applyAlignment="1" applyProtection="1">
      <alignment horizontal="center" vertical="center"/>
      <protection locked="0"/>
    </xf>
    <xf numFmtId="0" fontId="22" fillId="3" borderId="42" xfId="0" applyFont="1" applyFill="1" applyBorder="1" applyAlignment="1" applyProtection="1">
      <alignment horizontal="center" vertical="center"/>
      <protection locked="0"/>
    </xf>
    <xf numFmtId="49" fontId="21" fillId="3" borderId="62" xfId="0" applyNumberFormat="1" applyFont="1" applyFill="1" applyBorder="1" applyAlignment="1" applyProtection="1">
      <alignment horizontal="center" vertical="center"/>
      <protection locked="0"/>
    </xf>
    <xf numFmtId="49" fontId="21" fillId="3" borderId="48" xfId="0" applyNumberFormat="1" applyFont="1" applyFill="1" applyBorder="1" applyAlignment="1" applyProtection="1">
      <alignment horizontal="center" vertical="center"/>
      <protection locked="0"/>
    </xf>
    <xf numFmtId="49" fontId="21" fillId="3" borderId="38" xfId="0" applyNumberFormat="1"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49" fontId="21" fillId="3" borderId="68" xfId="0" applyNumberFormat="1" applyFont="1" applyFill="1" applyBorder="1" applyAlignment="1" applyProtection="1">
      <alignment horizontal="center" vertical="center"/>
      <protection locked="0"/>
    </xf>
    <xf numFmtId="49" fontId="21" fillId="3" borderId="69" xfId="0" applyNumberFormat="1" applyFont="1" applyFill="1" applyBorder="1" applyAlignment="1" applyProtection="1">
      <alignment horizontal="center" vertical="center"/>
      <protection locked="0"/>
    </xf>
    <xf numFmtId="49" fontId="21" fillId="3" borderId="70" xfId="0" applyNumberFormat="1" applyFont="1" applyFill="1" applyBorder="1" applyAlignment="1" applyProtection="1">
      <alignment horizontal="center" vertical="center"/>
      <protection locked="0"/>
    </xf>
    <xf numFmtId="0" fontId="23" fillId="3" borderId="11"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49" fontId="21" fillId="3" borderId="19" xfId="0" applyNumberFormat="1" applyFont="1" applyFill="1" applyBorder="1" applyAlignment="1" applyProtection="1">
      <alignment horizontal="center" vertical="center"/>
      <protection locked="0"/>
    </xf>
    <xf numFmtId="49" fontId="21" fillId="3" borderId="26" xfId="0" applyNumberFormat="1" applyFont="1" applyFill="1" applyBorder="1" applyAlignment="1" applyProtection="1">
      <alignment horizontal="center" vertical="center"/>
      <protection locked="0"/>
    </xf>
    <xf numFmtId="49" fontId="21" fillId="3" borderId="27" xfId="0" applyNumberFormat="1" applyFont="1" applyFill="1" applyBorder="1" applyAlignment="1" applyProtection="1">
      <alignment horizontal="center" vertical="center"/>
      <protection locked="0"/>
    </xf>
    <xf numFmtId="0" fontId="22" fillId="3" borderId="54" xfId="0"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protection locked="0"/>
    </xf>
    <xf numFmtId="0" fontId="22" fillId="3" borderId="64"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75"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49" fontId="21" fillId="3" borderId="8" xfId="0" applyNumberFormat="1" applyFont="1" applyFill="1" applyBorder="1" applyAlignment="1" applyProtection="1">
      <alignment horizontal="center" vertical="center"/>
      <protection locked="0"/>
    </xf>
    <xf numFmtId="49" fontId="21" fillId="3" borderId="12" xfId="0" applyNumberFormat="1" applyFont="1" applyFill="1" applyBorder="1" applyAlignment="1" applyProtection="1">
      <alignment horizontal="center" vertical="center"/>
      <protection locked="0"/>
    </xf>
    <xf numFmtId="49" fontId="21" fillId="3" borderId="9" xfId="0" applyNumberFormat="1" applyFont="1" applyFill="1" applyBorder="1" applyAlignment="1" applyProtection="1">
      <alignment horizontal="center" vertical="center"/>
      <protection locked="0"/>
    </xf>
    <xf numFmtId="0" fontId="21" fillId="3" borderId="11" xfId="0" applyNumberFormat="1" applyFont="1" applyFill="1" applyBorder="1" applyAlignment="1" applyProtection="1">
      <alignment horizontal="center" vertical="center"/>
      <protection locked="0"/>
    </xf>
    <xf numFmtId="0" fontId="21" fillId="3" borderId="7" xfId="0" applyNumberFormat="1" applyFont="1" applyFill="1" applyBorder="1" applyAlignment="1" applyProtection="1">
      <alignment horizontal="center" vertical="center"/>
      <protection locked="0"/>
    </xf>
    <xf numFmtId="14" fontId="21" fillId="3" borderId="7" xfId="0" applyNumberFormat="1" applyFont="1" applyFill="1" applyBorder="1" applyAlignment="1" applyProtection="1">
      <alignment horizontal="center" vertical="center"/>
      <protection locked="0"/>
    </xf>
    <xf numFmtId="49" fontId="21" fillId="3" borderId="94" xfId="0" applyNumberFormat="1" applyFont="1" applyFill="1" applyBorder="1" applyAlignment="1" applyProtection="1">
      <alignment horizontal="center" vertical="center"/>
      <protection locked="0"/>
    </xf>
    <xf numFmtId="49" fontId="21" fillId="3" borderId="105" xfId="0" applyNumberFormat="1" applyFont="1" applyFill="1" applyBorder="1" applyAlignment="1" applyProtection="1">
      <alignment horizontal="center" vertical="center"/>
      <protection locked="0"/>
    </xf>
    <xf numFmtId="49" fontId="21" fillId="3" borderId="73" xfId="0" applyNumberFormat="1" applyFont="1" applyFill="1" applyBorder="1" applyAlignment="1" applyProtection="1">
      <alignment horizontal="center" vertical="center"/>
      <protection locked="0"/>
    </xf>
    <xf numFmtId="49" fontId="21" fillId="3" borderId="28" xfId="0" applyNumberFormat="1" applyFont="1" applyFill="1" applyBorder="1" applyAlignment="1" applyProtection="1">
      <alignment horizontal="center" vertical="center"/>
      <protection locked="0"/>
    </xf>
    <xf numFmtId="49" fontId="21" fillId="3" borderId="0" xfId="0" applyNumberFormat="1" applyFont="1" applyFill="1" applyBorder="1" applyAlignment="1" applyProtection="1">
      <alignment horizontal="center" vertical="center"/>
      <protection locked="0"/>
    </xf>
    <xf numFmtId="49" fontId="21" fillId="3" borderId="74" xfId="0" applyNumberFormat="1" applyFont="1" applyFill="1" applyBorder="1" applyAlignment="1" applyProtection="1">
      <alignment horizontal="center" vertical="center"/>
      <protection locked="0"/>
    </xf>
    <xf numFmtId="0" fontId="22" fillId="3" borderId="93" xfId="0" applyFont="1" applyFill="1" applyBorder="1" applyAlignment="1" applyProtection="1">
      <alignment horizontal="center" vertical="center"/>
      <protection locked="0"/>
    </xf>
    <xf numFmtId="0" fontId="22" fillId="3" borderId="108" xfId="0" applyFont="1" applyFill="1" applyBorder="1" applyAlignment="1" applyProtection="1">
      <alignment horizontal="center" vertical="center"/>
      <protection locked="0"/>
    </xf>
    <xf numFmtId="0" fontId="22" fillId="3" borderId="107" xfId="0" applyFont="1" applyFill="1" applyBorder="1" applyAlignment="1" applyProtection="1">
      <alignment horizontal="center" vertical="center"/>
      <protection locked="0"/>
    </xf>
    <xf numFmtId="0" fontId="13" fillId="4" borderId="0" xfId="0" applyFont="1" applyFill="1" applyAlignment="1" applyProtection="1">
      <alignment horizontal="center" vertical="center"/>
    </xf>
    <xf numFmtId="0" fontId="9" fillId="3" borderId="61" xfId="0" applyFont="1" applyFill="1" applyBorder="1" applyAlignment="1" applyProtection="1">
      <alignment horizontal="center"/>
    </xf>
    <xf numFmtId="0" fontId="9" fillId="3" borderId="67" xfId="0" applyFont="1" applyFill="1" applyBorder="1" applyAlignment="1" applyProtection="1">
      <alignment horizontal="center"/>
    </xf>
    <xf numFmtId="0" fontId="9" fillId="3" borderId="26" xfId="0" applyFont="1" applyFill="1" applyBorder="1" applyAlignment="1" applyProtection="1">
      <alignment horizontal="left" vertical="top" wrapText="1"/>
    </xf>
    <xf numFmtId="0" fontId="9" fillId="3" borderId="0" xfId="0" applyFont="1" applyFill="1" applyAlignment="1" applyProtection="1">
      <alignment horizontal="right" vertical="center"/>
    </xf>
    <xf numFmtId="0" fontId="9" fillId="3" borderId="29" xfId="0" applyFont="1" applyFill="1" applyBorder="1" applyAlignment="1" applyProtection="1">
      <alignment horizontal="center" vertical="center"/>
      <protection locked="0"/>
    </xf>
    <xf numFmtId="176" fontId="9" fillId="3" borderId="85" xfId="0" applyNumberFormat="1" applyFont="1" applyFill="1" applyBorder="1" applyAlignment="1" applyProtection="1">
      <alignment horizontal="center" vertical="center"/>
    </xf>
    <xf numFmtId="176" fontId="9" fillId="3" borderId="72" xfId="0" applyNumberFormat="1" applyFont="1" applyFill="1" applyBorder="1" applyAlignment="1" applyProtection="1">
      <alignment horizontal="center" vertical="center"/>
    </xf>
    <xf numFmtId="0" fontId="75" fillId="5" borderId="21" xfId="0" applyFont="1" applyFill="1" applyBorder="1" applyAlignment="1" applyProtection="1">
      <alignment horizontal="center" vertical="center"/>
    </xf>
    <xf numFmtId="0" fontId="75" fillId="5" borderId="65" xfId="0" applyFont="1" applyFill="1" applyBorder="1" applyAlignment="1" applyProtection="1">
      <alignment horizontal="center" vertical="center"/>
    </xf>
    <xf numFmtId="0" fontId="76" fillId="5" borderId="25" xfId="0" applyFont="1" applyFill="1" applyBorder="1" applyAlignment="1" applyProtection="1">
      <alignment horizontal="center" vertical="center"/>
    </xf>
    <xf numFmtId="0" fontId="76" fillId="5" borderId="27" xfId="0" applyFont="1" applyFill="1" applyBorder="1" applyAlignment="1" applyProtection="1">
      <alignment horizontal="center" vertical="center"/>
    </xf>
    <xf numFmtId="5" fontId="9" fillId="3" borderId="95" xfId="0" applyNumberFormat="1" applyFont="1" applyFill="1" applyBorder="1" applyAlignment="1" applyProtection="1">
      <alignment horizontal="center" vertical="center"/>
    </xf>
    <xf numFmtId="5" fontId="9" fillId="3" borderId="71" xfId="0" applyNumberFormat="1" applyFont="1" applyFill="1" applyBorder="1" applyAlignment="1" applyProtection="1">
      <alignment horizontal="center" vertical="center"/>
    </xf>
    <xf numFmtId="0" fontId="55" fillId="3" borderId="59" xfId="0" applyFont="1" applyFill="1" applyBorder="1" applyAlignment="1" applyProtection="1">
      <alignment horizontal="center" vertical="center"/>
    </xf>
    <xf numFmtId="14" fontId="21" fillId="3" borderId="11" xfId="0" applyNumberFormat="1" applyFont="1" applyFill="1" applyBorder="1" applyAlignment="1" applyProtection="1">
      <alignment horizontal="center" vertical="center"/>
      <protection locked="0"/>
    </xf>
    <xf numFmtId="0" fontId="69" fillId="3" borderId="48" xfId="0" applyFont="1" applyFill="1" applyBorder="1" applyAlignment="1" applyProtection="1">
      <alignment horizontal="center" vertical="center"/>
    </xf>
    <xf numFmtId="0" fontId="69" fillId="3" borderId="38" xfId="0" applyFont="1" applyFill="1" applyBorder="1" applyAlignment="1" applyProtection="1">
      <alignment horizontal="center" vertical="center"/>
    </xf>
    <xf numFmtId="0" fontId="17" fillId="4" borderId="52"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27" xfId="0" applyFont="1" applyFill="1" applyBorder="1" applyAlignment="1">
      <alignment horizontal="center" vertical="center"/>
    </xf>
    <xf numFmtId="0" fontId="18" fillId="4" borderId="0" xfId="0" applyFont="1" applyFill="1" applyAlignment="1">
      <alignment horizontal="center" vertical="center"/>
    </xf>
    <xf numFmtId="0" fontId="5" fillId="3" borderId="0" xfId="0" applyFont="1" applyFill="1" applyAlignment="1">
      <alignment horizontal="center" vertical="center"/>
    </xf>
    <xf numFmtId="0" fontId="5" fillId="3" borderId="59"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19" fillId="3" borderId="52" xfId="0" applyFont="1" applyFill="1" applyBorder="1" applyAlignment="1">
      <alignment horizontal="center" vertical="center" wrapText="1"/>
    </xf>
    <xf numFmtId="0" fontId="19" fillId="3" borderId="53"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55" xfId="0" applyFont="1" applyFill="1" applyBorder="1" applyAlignment="1">
      <alignment horizontal="center" vertical="center"/>
    </xf>
    <xf numFmtId="0" fontId="19" fillId="3" borderId="56" xfId="0" applyFont="1" applyFill="1" applyBorder="1" applyAlignment="1">
      <alignment horizontal="center" vertical="center"/>
    </xf>
    <xf numFmtId="0" fontId="19" fillId="3" borderId="26" xfId="0" applyFont="1" applyFill="1" applyBorder="1" applyAlignment="1">
      <alignment horizontal="center" vertical="center"/>
    </xf>
    <xf numFmtId="0" fontId="19" fillId="3" borderId="27"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8"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38"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38" xfId="0" applyFont="1" applyFill="1" applyBorder="1" applyAlignment="1">
      <alignment horizontal="center" vertical="center"/>
    </xf>
    <xf numFmtId="6" fontId="5" fillId="3" borderId="59" xfId="1" applyFont="1" applyFill="1" applyBorder="1" applyAlignment="1">
      <alignment horizontal="right" vertical="center"/>
    </xf>
    <xf numFmtId="6" fontId="5" fillId="3" borderId="48" xfId="1" applyFont="1" applyFill="1" applyBorder="1" applyAlignment="1">
      <alignment horizontal="right" vertical="center"/>
    </xf>
    <xf numFmtId="6" fontId="5" fillId="3" borderId="38" xfId="1" applyFont="1" applyFill="1" applyBorder="1" applyAlignment="1">
      <alignment horizontal="right" vertical="center"/>
    </xf>
    <xf numFmtId="0" fontId="5" fillId="8" borderId="43" xfId="0" applyFont="1" applyFill="1" applyBorder="1" applyAlignment="1">
      <alignment horizontal="center" vertical="center"/>
    </xf>
    <xf numFmtId="0" fontId="5" fillId="8" borderId="65" xfId="0" applyFont="1" applyFill="1" applyBorder="1" applyAlignment="1">
      <alignment horizontal="center" vertical="center"/>
    </xf>
    <xf numFmtId="0" fontId="5" fillId="8" borderId="53" xfId="0" applyFont="1" applyFill="1" applyBorder="1" applyAlignment="1">
      <alignment horizontal="left" vertical="center"/>
    </xf>
    <xf numFmtId="0" fontId="5" fillId="8" borderId="54" xfId="0" applyFont="1" applyFill="1" applyBorder="1" applyAlignment="1">
      <alignment horizontal="left" vertical="center"/>
    </xf>
    <xf numFmtId="0" fontId="5" fillId="8" borderId="26" xfId="0" applyFont="1" applyFill="1" applyBorder="1" applyAlignment="1">
      <alignment horizontal="left" vertical="center"/>
    </xf>
    <xf numFmtId="0" fontId="5" fillId="8" borderId="27" xfId="0" applyFont="1" applyFill="1" applyBorder="1" applyAlignment="1">
      <alignment horizontal="left" vertical="center"/>
    </xf>
    <xf numFmtId="0" fontId="5" fillId="5" borderId="59"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38" xfId="0" applyFont="1" applyFill="1" applyBorder="1" applyAlignment="1">
      <alignment horizontal="center" vertical="center"/>
    </xf>
    <xf numFmtId="0" fontId="5" fillId="3" borderId="48" xfId="0" applyFont="1" applyFill="1" applyBorder="1" applyAlignment="1">
      <alignment horizontal="center" vertical="center"/>
    </xf>
    <xf numFmtId="178" fontId="5" fillId="3" borderId="59" xfId="0" applyNumberFormat="1" applyFont="1" applyFill="1" applyBorder="1" applyAlignment="1">
      <alignment horizontal="right" vertical="center"/>
    </xf>
    <xf numFmtId="178" fontId="5" fillId="3" borderId="38" xfId="0" applyNumberFormat="1" applyFont="1" applyFill="1" applyBorder="1" applyAlignment="1">
      <alignment horizontal="right" vertical="center"/>
    </xf>
    <xf numFmtId="0" fontId="5" fillId="3" borderId="26" xfId="0" applyFont="1" applyFill="1" applyBorder="1" applyAlignment="1">
      <alignment horizontal="center" vertical="center"/>
    </xf>
    <xf numFmtId="0" fontId="6" fillId="7" borderId="0" xfId="0" applyFont="1" applyFill="1" applyAlignment="1">
      <alignment horizontal="center" vertical="center"/>
    </xf>
    <xf numFmtId="0" fontId="5" fillId="3" borderId="29" xfId="0" applyFont="1" applyFill="1" applyBorder="1" applyAlignment="1">
      <alignment horizontal="center" vertical="center"/>
    </xf>
    <xf numFmtId="0" fontId="5" fillId="3" borderId="29" xfId="0" applyNumberFormat="1" applyFont="1" applyFill="1" applyBorder="1" applyAlignment="1">
      <alignment horizontal="center" vertical="center"/>
    </xf>
    <xf numFmtId="0" fontId="25" fillId="0" borderId="0" xfId="2" applyFont="1" applyAlignment="1">
      <alignment horizontal="center" vertical="center"/>
    </xf>
    <xf numFmtId="0" fontId="24" fillId="0" borderId="0" xfId="2" applyBorder="1" applyAlignment="1">
      <alignment horizontal="center"/>
    </xf>
    <xf numFmtId="0" fontId="24" fillId="0" borderId="29" xfId="2" applyBorder="1" applyAlignment="1">
      <alignment horizontal="center"/>
    </xf>
    <xf numFmtId="179" fontId="26" fillId="0" borderId="0" xfId="2" applyNumberFormat="1" applyFont="1" applyBorder="1" applyAlignment="1">
      <alignment horizontal="center"/>
    </xf>
    <xf numFmtId="179" fontId="26" fillId="0" borderId="29" xfId="2" applyNumberFormat="1" applyFont="1" applyBorder="1" applyAlignment="1">
      <alignment horizontal="center"/>
    </xf>
    <xf numFmtId="0" fontId="26" fillId="0" borderId="0" xfId="2" applyFont="1" applyBorder="1" applyAlignment="1" applyProtection="1">
      <alignment horizontal="center"/>
      <protection locked="0" hidden="1"/>
    </xf>
    <xf numFmtId="0" fontId="26" fillId="0" borderId="29" xfId="2" applyFont="1" applyBorder="1" applyAlignment="1" applyProtection="1">
      <alignment horizontal="center"/>
      <protection locked="0" hidden="1"/>
    </xf>
    <xf numFmtId="49" fontId="24" fillId="0" borderId="0" xfId="2" applyNumberFormat="1" applyAlignment="1" applyProtection="1">
      <alignment horizontal="left" vertical="center"/>
      <protection locked="0" hidden="1"/>
    </xf>
    <xf numFmtId="0" fontId="24" fillId="0" borderId="0" xfId="2" applyAlignment="1" applyProtection="1">
      <alignment horizontal="left" vertical="center"/>
      <protection locked="0" hidden="1"/>
    </xf>
    <xf numFmtId="0" fontId="24" fillId="0" borderId="29" xfId="2" applyBorder="1" applyAlignment="1" applyProtection="1">
      <alignment horizontal="center" vertical="center"/>
      <protection locked="0" hidden="1"/>
    </xf>
    <xf numFmtId="0" fontId="24" fillId="0" borderId="1" xfId="2" applyBorder="1" applyAlignment="1">
      <alignment horizontal="center" vertical="center" wrapText="1"/>
    </xf>
    <xf numFmtId="0" fontId="24" fillId="0" borderId="44" xfId="2" applyBorder="1" applyAlignment="1">
      <alignment horizontal="left" vertical="center"/>
    </xf>
    <xf numFmtId="0" fontId="24" fillId="0" borderId="45" xfId="2" applyBorder="1" applyAlignment="1">
      <alignment horizontal="left" vertical="center"/>
    </xf>
    <xf numFmtId="0" fontId="24" fillId="0" borderId="82" xfId="2" applyBorder="1" applyAlignment="1">
      <alignment horizontal="left" vertical="center"/>
    </xf>
    <xf numFmtId="0" fontId="24" fillId="0" borderId="58" xfId="2" applyBorder="1" applyAlignment="1">
      <alignment horizontal="left" vertical="center"/>
    </xf>
    <xf numFmtId="0" fontId="24" fillId="0" borderId="29" xfId="2" applyBorder="1" applyAlignment="1">
      <alignment horizontal="left" vertical="center"/>
    </xf>
    <xf numFmtId="0" fontId="24" fillId="0" borderId="84" xfId="2" applyBorder="1" applyAlignment="1">
      <alignment horizontal="left" vertical="center"/>
    </xf>
    <xf numFmtId="0" fontId="24" fillId="0" borderId="86" xfId="2" applyBorder="1" applyAlignment="1">
      <alignment horizontal="center" vertical="center" wrapText="1"/>
    </xf>
    <xf numFmtId="0" fontId="24" fillId="0" borderId="3" xfId="2" applyBorder="1" applyAlignment="1">
      <alignment horizontal="center" vertical="center" wrapText="1"/>
    </xf>
    <xf numFmtId="0" fontId="24" fillId="0" borderId="44" xfId="2" applyBorder="1" applyAlignment="1" applyProtection="1">
      <alignment horizontal="center" vertical="center"/>
      <protection locked="0" hidden="1"/>
    </xf>
    <xf numFmtId="0" fontId="24" fillId="0" borderId="45" xfId="2" applyBorder="1" applyAlignment="1" applyProtection="1">
      <alignment horizontal="center" vertical="center"/>
      <protection locked="0" hidden="1"/>
    </xf>
    <xf numFmtId="0" fontId="24" fillId="0" borderId="82" xfId="2" applyBorder="1" applyAlignment="1" applyProtection="1">
      <alignment horizontal="center" vertical="center"/>
      <protection locked="0" hidden="1"/>
    </xf>
    <xf numFmtId="0" fontId="24" fillId="0" borderId="58" xfId="2" applyBorder="1" applyAlignment="1" applyProtection="1">
      <alignment horizontal="center" vertical="center"/>
      <protection locked="0" hidden="1"/>
    </xf>
    <xf numFmtId="0" fontId="24" fillId="0" borderId="74" xfId="2" applyBorder="1" applyAlignment="1" applyProtection="1">
      <alignment horizontal="center" vertical="center"/>
      <protection locked="0" hidden="1"/>
    </xf>
    <xf numFmtId="0" fontId="24" fillId="0" borderId="86" xfId="2" applyBorder="1" applyAlignment="1">
      <alignment horizontal="center" vertical="center"/>
    </xf>
    <xf numFmtId="0" fontId="24" fillId="0" borderId="3" xfId="2" applyBorder="1" applyAlignment="1">
      <alignment horizontal="center" vertical="center"/>
    </xf>
    <xf numFmtId="0" fontId="24" fillId="0" borderId="97" xfId="2" applyBorder="1" applyAlignment="1">
      <alignment horizontal="center" vertical="center"/>
    </xf>
    <xf numFmtId="0" fontId="24" fillId="0" borderId="98" xfId="2" applyBorder="1" applyAlignment="1">
      <alignment horizontal="center" vertical="center"/>
    </xf>
    <xf numFmtId="0" fontId="24" fillId="0" borderId="44" xfId="2" applyBorder="1" applyAlignment="1">
      <alignment horizontal="center" vertical="center" wrapText="1"/>
    </xf>
    <xf numFmtId="0" fontId="24" fillId="0" borderId="45" xfId="2" applyBorder="1" applyAlignment="1">
      <alignment horizontal="center" vertical="center"/>
    </xf>
    <xf numFmtId="0" fontId="24" fillId="0" borderId="82" xfId="2" applyBorder="1" applyAlignment="1">
      <alignment horizontal="center" vertical="center"/>
    </xf>
    <xf numFmtId="0" fontId="24" fillId="0" borderId="28" xfId="2" applyBorder="1" applyAlignment="1">
      <alignment horizontal="center" vertical="center"/>
    </xf>
    <xf numFmtId="0" fontId="24" fillId="0" borderId="0" xfId="2" applyBorder="1" applyAlignment="1">
      <alignment horizontal="center" vertical="center"/>
    </xf>
    <xf numFmtId="0" fontId="24" fillId="0" borderId="74" xfId="2" applyBorder="1" applyAlignment="1">
      <alignment horizontal="center" vertical="center"/>
    </xf>
    <xf numFmtId="0" fontId="24" fillId="0" borderId="86" xfId="2" applyBorder="1" applyAlignment="1">
      <alignment horizontal="center"/>
    </xf>
    <xf numFmtId="0" fontId="24" fillId="0" borderId="3" xfId="2" applyBorder="1" applyAlignment="1">
      <alignment horizontal="center"/>
    </xf>
    <xf numFmtId="0" fontId="24" fillId="0" borderId="44" xfId="2" applyBorder="1" applyAlignment="1">
      <alignment horizontal="center" vertical="center"/>
    </xf>
    <xf numFmtId="181" fontId="24" fillId="0" borderId="82" xfId="2" applyNumberFormat="1" applyBorder="1" applyAlignment="1">
      <alignment horizontal="center"/>
    </xf>
    <xf numFmtId="181" fontId="24" fillId="0" borderId="3" xfId="2" applyNumberFormat="1" applyBorder="1" applyAlignment="1">
      <alignment horizontal="center"/>
    </xf>
    <xf numFmtId="0" fontId="24" fillId="0" borderId="58" xfId="2" applyNumberFormat="1" applyBorder="1" applyAlignment="1">
      <alignment horizontal="center" vertical="center"/>
    </xf>
    <xf numFmtId="0" fontId="24" fillId="0" borderId="29" xfId="2" applyNumberFormat="1" applyBorder="1" applyAlignment="1">
      <alignment horizontal="center" vertical="center"/>
    </xf>
    <xf numFmtId="0" fontId="24" fillId="0" borderId="84" xfId="2" applyNumberFormat="1" applyBorder="1" applyAlignment="1">
      <alignment horizontal="center" vertical="center"/>
    </xf>
    <xf numFmtId="0" fontId="24" fillId="0" borderId="44" xfId="2" applyNumberFormat="1" applyBorder="1" applyAlignment="1">
      <alignment horizontal="center" vertical="center"/>
    </xf>
    <xf numFmtId="0" fontId="24" fillId="0" borderId="45" xfId="2" applyNumberFormat="1" applyBorder="1" applyAlignment="1">
      <alignment horizontal="center" vertical="center"/>
    </xf>
    <xf numFmtId="0" fontId="24" fillId="0" borderId="82" xfId="2" applyNumberFormat="1" applyBorder="1" applyAlignment="1">
      <alignment horizontal="center" vertical="center"/>
    </xf>
    <xf numFmtId="0" fontId="24" fillId="0" borderId="58" xfId="2" applyBorder="1" applyAlignment="1">
      <alignment horizontal="center" vertical="center"/>
    </xf>
    <xf numFmtId="0" fontId="24" fillId="0" borderId="29" xfId="2" applyBorder="1" applyAlignment="1">
      <alignment horizontal="center" vertical="center"/>
    </xf>
    <xf numFmtId="0" fontId="24" fillId="0" borderId="84" xfId="2" applyBorder="1" applyAlignment="1">
      <alignment horizontal="center" vertical="center"/>
    </xf>
    <xf numFmtId="0" fontId="24" fillId="0" borderId="44" xfId="2" applyBorder="1" applyAlignment="1" applyProtection="1">
      <alignment horizontal="center"/>
      <protection locked="0" hidden="1"/>
    </xf>
    <xf numFmtId="0" fontId="24" fillId="0" borderId="82" xfId="2" applyBorder="1" applyAlignment="1" applyProtection="1">
      <alignment horizontal="center"/>
      <protection locked="0" hidden="1"/>
    </xf>
    <xf numFmtId="0" fontId="24" fillId="0" borderId="58" xfId="2" applyBorder="1" applyAlignment="1" applyProtection="1">
      <alignment horizontal="center"/>
      <protection locked="0" hidden="1"/>
    </xf>
    <xf numFmtId="0" fontId="24" fillId="0" borderId="84" xfId="2" applyBorder="1" applyAlignment="1" applyProtection="1">
      <alignment horizontal="center"/>
      <protection locked="0" hidden="1"/>
    </xf>
    <xf numFmtId="0" fontId="30" fillId="0" borderId="0" xfId="2" applyFont="1" applyAlignment="1">
      <alignment horizontal="left" vertical="center"/>
    </xf>
    <xf numFmtId="0" fontId="31" fillId="0" borderId="0" xfId="2" applyFont="1" applyAlignment="1">
      <alignment horizontal="right"/>
    </xf>
    <xf numFmtId="180" fontId="24" fillId="0" borderId="58" xfId="2" applyNumberFormat="1" applyBorder="1" applyAlignment="1">
      <alignment horizontal="center" vertical="center"/>
    </xf>
    <xf numFmtId="180" fontId="24" fillId="0" borderId="29" xfId="2" applyNumberFormat="1" applyBorder="1" applyAlignment="1">
      <alignment horizontal="center" vertical="center"/>
    </xf>
    <xf numFmtId="180" fontId="24" fillId="0" borderId="84" xfId="2" applyNumberFormat="1" applyBorder="1" applyAlignment="1">
      <alignment horizontal="center" vertical="center"/>
    </xf>
    <xf numFmtId="0" fontId="29" fillId="0" borderId="44" xfId="2" applyFont="1" applyBorder="1" applyAlignment="1">
      <alignment horizontal="center" vertical="center" wrapText="1"/>
    </xf>
    <xf numFmtId="0" fontId="29" fillId="0" borderId="82" xfId="2" applyFont="1" applyBorder="1" applyAlignment="1">
      <alignment horizontal="center" vertical="center"/>
    </xf>
    <xf numFmtId="0" fontId="29" fillId="0" borderId="58" xfId="2" applyFont="1" applyBorder="1" applyAlignment="1">
      <alignment horizontal="center" vertical="center"/>
    </xf>
    <xf numFmtId="0" fontId="29" fillId="0" borderId="84" xfId="2" applyFont="1" applyBorder="1" applyAlignment="1">
      <alignment horizontal="center" vertical="center"/>
    </xf>
    <xf numFmtId="183" fontId="4" fillId="0" borderId="28" xfId="0" applyNumberFormat="1" applyFont="1" applyBorder="1" applyAlignment="1" applyProtection="1">
      <alignment horizontal="center" vertical="center"/>
    </xf>
    <xf numFmtId="183" fontId="4" fillId="0" borderId="74" xfId="0" applyNumberFormat="1" applyFont="1" applyBorder="1" applyAlignment="1" applyProtection="1">
      <alignment horizontal="center" vertical="center"/>
    </xf>
    <xf numFmtId="181" fontId="4" fillId="0" borderId="86" xfId="0" applyNumberFormat="1" applyFont="1" applyBorder="1" applyAlignment="1">
      <alignment horizontal="center" vertical="center"/>
    </xf>
    <xf numFmtId="181" fontId="4" fillId="0" borderId="3" xfId="0" applyNumberFormat="1" applyFont="1" applyBorder="1" applyAlignment="1">
      <alignment horizontal="center" vertical="center"/>
    </xf>
    <xf numFmtId="181" fontId="4" fillId="0" borderId="7" xfId="0" applyNumberFormat="1" applyFont="1" applyBorder="1" applyAlignment="1">
      <alignment horizontal="center" vertical="center"/>
    </xf>
    <xf numFmtId="0" fontId="4" fillId="0" borderId="86"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82" xfId="0" applyFont="1" applyBorder="1" applyAlignment="1">
      <alignment horizontal="center" vertical="center"/>
    </xf>
    <xf numFmtId="0" fontId="4" fillId="0" borderId="58" xfId="0" applyFont="1" applyBorder="1" applyAlignment="1">
      <alignment horizontal="center" vertical="center"/>
    </xf>
    <xf numFmtId="0" fontId="4" fillId="0" borderId="29" xfId="0" applyFont="1" applyBorder="1" applyAlignment="1">
      <alignment horizontal="center" vertical="center"/>
    </xf>
    <xf numFmtId="0" fontId="4" fillId="0" borderId="84"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74" xfId="0" applyFont="1" applyBorder="1" applyAlignment="1">
      <alignment horizontal="center" vertical="center"/>
    </xf>
    <xf numFmtId="0" fontId="43" fillId="0" borderId="0" xfId="0" applyFont="1" applyAlignment="1">
      <alignment horizontal="center" vertical="center"/>
    </xf>
    <xf numFmtId="0" fontId="45" fillId="0" borderId="0" xfId="0" applyFont="1" applyAlignment="1">
      <alignment horizontal="center" vertical="center"/>
    </xf>
    <xf numFmtId="0" fontId="35" fillId="0" borderId="0" xfId="0" applyFont="1" applyBorder="1" applyAlignment="1">
      <alignment horizontal="center" wrapText="1"/>
    </xf>
    <xf numFmtId="0" fontId="35" fillId="0" borderId="0" xfId="0" applyFont="1" applyBorder="1" applyAlignment="1">
      <alignment horizontal="center"/>
    </xf>
    <xf numFmtId="0" fontId="35" fillId="0" borderId="29" xfId="0" applyFont="1" applyBorder="1" applyAlignment="1">
      <alignment horizontal="center"/>
    </xf>
    <xf numFmtId="49" fontId="4" fillId="0" borderId="0" xfId="0" applyNumberFormat="1" applyFont="1" applyAlignment="1" applyProtection="1">
      <alignment horizontal="left" vertical="center"/>
      <protection locked="0"/>
    </xf>
    <xf numFmtId="0" fontId="48" fillId="0" borderId="0" xfId="0" applyFont="1" applyBorder="1" applyAlignment="1" applyProtection="1">
      <alignment horizontal="center"/>
      <protection locked="0"/>
    </xf>
    <xf numFmtId="0" fontId="48" fillId="0" borderId="29" xfId="0" applyFont="1" applyBorder="1" applyAlignment="1" applyProtection="1">
      <alignment horizontal="center"/>
      <protection locked="0"/>
    </xf>
    <xf numFmtId="0" fontId="10" fillId="0" borderId="44" xfId="0" applyFont="1" applyBorder="1" applyAlignment="1">
      <alignment horizontal="center" vertical="center" wrapText="1"/>
    </xf>
    <xf numFmtId="0" fontId="10" fillId="0" borderId="82" xfId="0" applyFont="1" applyBorder="1" applyAlignment="1">
      <alignment horizontal="center" vertical="center"/>
    </xf>
    <xf numFmtId="0" fontId="10" fillId="0" borderId="58" xfId="0" applyFont="1" applyBorder="1" applyAlignment="1">
      <alignment horizontal="center" vertical="center"/>
    </xf>
    <xf numFmtId="0" fontId="10" fillId="0" borderId="84" xfId="0" applyFont="1" applyBorder="1" applyAlignment="1">
      <alignment horizontal="center" vertical="center"/>
    </xf>
    <xf numFmtId="0" fontId="35" fillId="0" borderId="29" xfId="0" applyFont="1" applyBorder="1" applyAlignment="1" applyProtection="1">
      <alignment horizontal="center" vertical="center"/>
      <protection locked="0"/>
    </xf>
    <xf numFmtId="0" fontId="50" fillId="0" borderId="1" xfId="0" applyFont="1" applyBorder="1" applyAlignment="1">
      <alignment horizontal="center"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82" xfId="0" applyFont="1" applyBorder="1" applyAlignment="1">
      <alignment horizontal="left" vertical="center"/>
    </xf>
    <xf numFmtId="0" fontId="4" fillId="0" borderId="58" xfId="0" applyFont="1" applyBorder="1" applyAlignment="1">
      <alignment horizontal="left" vertical="center"/>
    </xf>
    <xf numFmtId="0" fontId="4" fillId="0" borderId="29" xfId="0" applyFont="1" applyBorder="1" applyAlignment="1">
      <alignment horizontal="left" vertical="center"/>
    </xf>
    <xf numFmtId="0" fontId="4" fillId="0" borderId="84" xfId="0" applyFont="1" applyBorder="1" applyAlignment="1">
      <alignment horizontal="left" vertical="center"/>
    </xf>
    <xf numFmtId="0" fontId="4" fillId="0" borderId="8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44" xfId="0" applyFont="1" applyBorder="1" applyAlignment="1">
      <alignment horizontal="center" vertical="center" wrapText="1"/>
    </xf>
    <xf numFmtId="0" fontId="50" fillId="0" borderId="0" xfId="0" applyFont="1" applyAlignment="1">
      <alignment horizontal="left" vertical="center"/>
    </xf>
    <xf numFmtId="183" fontId="24" fillId="0" borderId="89" xfId="2" applyNumberFormat="1" applyBorder="1" applyAlignment="1" applyProtection="1">
      <alignment horizontal="right" vertical="center" indent="4"/>
      <protection locked="0"/>
    </xf>
    <xf numFmtId="183" fontId="24" fillId="0" borderId="90" xfId="2" applyNumberFormat="1" applyBorder="1" applyAlignment="1" applyProtection="1">
      <alignment horizontal="right" vertical="center" indent="4"/>
      <protection locked="0"/>
    </xf>
    <xf numFmtId="183" fontId="24" fillId="0" borderId="103" xfId="2" applyNumberFormat="1" applyBorder="1" applyAlignment="1" applyProtection="1">
      <alignment horizontal="right" vertical="center" indent="4"/>
      <protection locked="0"/>
    </xf>
    <xf numFmtId="183" fontId="24" fillId="0" borderId="104" xfId="2" applyNumberFormat="1" applyBorder="1" applyAlignment="1" applyProtection="1">
      <alignment horizontal="right" vertical="center" indent="4"/>
      <protection locked="0"/>
    </xf>
    <xf numFmtId="0" fontId="4" fillId="2" borderId="0" xfId="0" applyFont="1" applyFill="1" applyAlignment="1">
      <alignment horizontal="center" vertical="center"/>
    </xf>
    <xf numFmtId="0" fontId="4" fillId="4" borderId="0" xfId="0" applyFont="1" applyFill="1" applyAlignment="1">
      <alignment horizontal="center" vertical="center"/>
    </xf>
    <xf numFmtId="181" fontId="34" fillId="0" borderId="0" xfId="0" applyNumberFormat="1" applyFont="1" applyFill="1" applyBorder="1" applyAlignment="1" applyProtection="1">
      <alignment horizontal="center"/>
      <protection locked="0"/>
    </xf>
    <xf numFmtId="181" fontId="34" fillId="0" borderId="29" xfId="0" applyNumberFormat="1" applyFont="1" applyFill="1" applyBorder="1" applyAlignment="1" applyProtection="1">
      <alignment horizontal="center"/>
      <protection locked="0"/>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30" xfId="0" applyFont="1" applyFill="1" applyBorder="1" applyAlignment="1">
      <alignment horizontal="center" vertical="center"/>
    </xf>
  </cellXfs>
  <cellStyles count="8">
    <cellStyle name="ハイパーリンク" xfId="3" builtinId="8"/>
    <cellStyle name="桁区切り 2" xfId="7"/>
    <cellStyle name="桁区切り 3" xfId="6"/>
    <cellStyle name="通貨" xfId="1" builtinId="7"/>
    <cellStyle name="標準" xfId="0" builtinId="0"/>
    <cellStyle name="標準 2" xfId="2"/>
    <cellStyle name="標準 3" xfId="4"/>
    <cellStyle name="標準 9" xfId="5"/>
  </cellStyles>
  <dxfs count="0"/>
  <tableStyles count="0" defaultTableStyle="TableStyleMedium2" defaultPivotStyle="PivotStyleLight16"/>
  <colors>
    <mruColors>
      <color rgb="FFFFCCCC"/>
      <color rgb="FFFF0066"/>
      <color rgb="FFFF66FF"/>
      <color rgb="FFFF33CC"/>
      <color rgb="FFFF66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29694;&#20195;&#31038;&#20250;\Downloads\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総括申込書"/>
      <sheetName val="男子名簿"/>
      <sheetName val="女子名簿"/>
      <sheetName val="学校名"/>
      <sheetName val="(後から入力)チームエントリー"/>
      <sheetName val="入力見本"/>
      <sheetName val="学校コード"/>
      <sheetName val="種目名"/>
      <sheetName val="管理者入力"/>
      <sheetName val="Sheet1"/>
      <sheetName val="Sheet2"/>
      <sheetName val="Sheet3"/>
      <sheetName val="県名"/>
      <sheetName val="学連登録"/>
    </sheetNames>
    <sheetDataSet>
      <sheetData sheetId="0"/>
      <sheetData sheetId="1"/>
      <sheetData sheetId="2"/>
      <sheetData sheetId="3"/>
      <sheetData sheetId="4">
        <row r="8">
          <cell r="C8" t="str">
            <v>愛知大学</v>
          </cell>
        </row>
        <row r="9">
          <cell r="C9" t="str">
            <v>愛知医科大学</v>
          </cell>
        </row>
        <row r="10">
          <cell r="C10" t="str">
            <v>愛知学院大学</v>
          </cell>
        </row>
        <row r="11">
          <cell r="C11" t="str">
            <v>愛知教育大学</v>
          </cell>
        </row>
        <row r="12">
          <cell r="C12" t="str">
            <v>愛知県立大学</v>
          </cell>
        </row>
        <row r="13">
          <cell r="C13" t="str">
            <v>愛知工業大学</v>
          </cell>
        </row>
        <row r="14">
          <cell r="C14" t="str">
            <v>愛知淑徳大学</v>
          </cell>
        </row>
        <row r="15">
          <cell r="C15" t="str">
            <v>愛知東邦大学</v>
          </cell>
        </row>
        <row r="16">
          <cell r="C16" t="str">
            <v>岐阜大学</v>
          </cell>
        </row>
        <row r="17">
          <cell r="C17" t="str">
            <v>岐阜経済大学</v>
          </cell>
        </row>
        <row r="18">
          <cell r="C18" t="str">
            <v>岐阜工業高等専門学校</v>
          </cell>
        </row>
        <row r="19">
          <cell r="C19" t="str">
            <v>岐阜聖徳学園大学</v>
          </cell>
        </row>
        <row r="20">
          <cell r="C20" t="str">
            <v>岐阜薬科大学</v>
          </cell>
        </row>
        <row r="21">
          <cell r="C21" t="str">
            <v>近畿大学工業高等専門学校</v>
          </cell>
        </row>
        <row r="22">
          <cell r="C22" t="str">
            <v>金城学院大学</v>
          </cell>
        </row>
        <row r="23">
          <cell r="C23" t="str">
            <v>皇學館大学</v>
          </cell>
        </row>
        <row r="24">
          <cell r="C24" t="str">
            <v>至学館大学</v>
          </cell>
        </row>
        <row r="25">
          <cell r="C25" t="str">
            <v>静岡大学</v>
          </cell>
        </row>
        <row r="26">
          <cell r="C26" t="str">
            <v>静岡県立大学</v>
          </cell>
        </row>
        <row r="27">
          <cell r="C27" t="str">
            <v>静岡産業大学</v>
          </cell>
        </row>
        <row r="28">
          <cell r="C28" t="str">
            <v>椙山女学園大学</v>
          </cell>
        </row>
        <row r="29">
          <cell r="C29" t="str">
            <v>鈴鹿工業高等専門学校</v>
          </cell>
        </row>
        <row r="30">
          <cell r="C30" t="str">
            <v>大同大学</v>
          </cell>
        </row>
        <row r="31">
          <cell r="C31" t="str">
            <v>中京大学</v>
          </cell>
        </row>
        <row r="32">
          <cell r="C32" t="str">
            <v>中京学院大学</v>
          </cell>
        </row>
        <row r="33">
          <cell r="C33" t="str">
            <v>中部大学</v>
          </cell>
        </row>
        <row r="34">
          <cell r="C34" t="str">
            <v>中部学院大学</v>
          </cell>
        </row>
        <row r="35">
          <cell r="C35" t="str">
            <v>東海学園大学</v>
          </cell>
        </row>
        <row r="36">
          <cell r="C36" t="str">
            <v>常葉大学</v>
          </cell>
        </row>
        <row r="37">
          <cell r="C37" t="str">
            <v>鳥羽商船高等専門学校</v>
          </cell>
        </row>
        <row r="38">
          <cell r="C38" t="str">
            <v>豊田工業高等専門学校</v>
          </cell>
        </row>
        <row r="39">
          <cell r="C39" t="str">
            <v>豊橋技術科学大学</v>
          </cell>
        </row>
        <row r="40">
          <cell r="C40" t="str">
            <v>名古屋大学</v>
          </cell>
        </row>
        <row r="41">
          <cell r="C41" t="str">
            <v>名古屋学院大学</v>
          </cell>
        </row>
        <row r="42">
          <cell r="C42" t="str">
            <v>名古屋工業大学</v>
          </cell>
        </row>
        <row r="43">
          <cell r="C43" t="str">
            <v>名古屋市立大学</v>
          </cell>
        </row>
        <row r="44">
          <cell r="C44" t="str">
            <v>南山大学</v>
          </cell>
        </row>
        <row r="45">
          <cell r="C45" t="str">
            <v>日本福祉大学</v>
          </cell>
        </row>
        <row r="46">
          <cell r="C46" t="str">
            <v>沼津工業高等専門学校</v>
          </cell>
        </row>
        <row r="47">
          <cell r="C47" t="str">
            <v>浜松医科大学</v>
          </cell>
        </row>
        <row r="48">
          <cell r="C48" t="str">
            <v>藤田保健衛生大学</v>
          </cell>
        </row>
        <row r="49">
          <cell r="C49" t="str">
            <v>三重大学</v>
          </cell>
        </row>
        <row r="50">
          <cell r="C50" t="str">
            <v>名城大学</v>
          </cell>
        </row>
        <row r="51">
          <cell r="C51" t="str">
            <v>東海大学東海</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grrkiroku@yahoo.co.jp"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E83"/>
  <sheetViews>
    <sheetView showRowColHeaders="0" tabSelected="1" zoomScale="80" zoomScaleNormal="80" workbookViewId="0">
      <selection activeCell="D8" sqref="D8:I9"/>
    </sheetView>
  </sheetViews>
  <sheetFormatPr defaultRowHeight="13.5"/>
  <cols>
    <col min="1" max="1" width="9" style="1"/>
    <col min="2" max="2" width="12.625" style="1" customWidth="1"/>
    <col min="3" max="3" width="20" style="1" customWidth="1"/>
    <col min="4" max="5" width="9" style="1"/>
    <col min="6" max="6" width="16.625" style="1" customWidth="1"/>
    <col min="7" max="7" width="1.75" style="1" customWidth="1"/>
    <col min="8" max="8" width="13.75" style="1" customWidth="1"/>
    <col min="9" max="9" width="11.25" style="1" customWidth="1"/>
    <col min="10" max="57" width="9" style="1"/>
  </cols>
  <sheetData>
    <row r="1" spans="1:10" s="1" customFormat="1">
      <c r="A1" s="326" t="str">
        <f>CONCATENATE('加盟校情報&amp;大会設定'!G5,'加盟校情報&amp;大会設定'!H5,'加盟校情報&amp;大会設定'!I5,'加盟校情報&amp;大会設定'!J5)&amp;"　申込"</f>
        <v>第82回東海学生駅伝 兼 第14回東海学生女子駅伝　申込</v>
      </c>
      <c r="B1" s="326"/>
      <c r="C1" s="326"/>
      <c r="D1" s="326"/>
      <c r="E1" s="326"/>
      <c r="F1" s="326"/>
      <c r="G1" s="326"/>
      <c r="H1" s="326"/>
      <c r="I1" s="326"/>
      <c r="J1" s="326"/>
    </row>
    <row r="2" spans="1:10" s="1" customFormat="1">
      <c r="A2" s="326"/>
      <c r="B2" s="326"/>
      <c r="C2" s="326"/>
      <c r="D2" s="326"/>
      <c r="E2" s="326"/>
      <c r="F2" s="326"/>
      <c r="G2" s="326"/>
      <c r="H2" s="326"/>
      <c r="I2" s="326"/>
      <c r="J2" s="326"/>
    </row>
    <row r="3" spans="1:10" s="1" customFormat="1">
      <c r="A3" s="326"/>
      <c r="B3" s="326"/>
      <c r="C3" s="326"/>
      <c r="D3" s="326"/>
      <c r="E3" s="326"/>
      <c r="F3" s="326"/>
      <c r="G3" s="326"/>
      <c r="H3" s="326"/>
      <c r="I3" s="326"/>
      <c r="J3" s="326"/>
    </row>
    <row r="4" spans="1:10" s="1" customFormat="1">
      <c r="A4" s="326"/>
      <c r="B4" s="326"/>
      <c r="C4" s="326"/>
      <c r="D4" s="326"/>
      <c r="E4" s="326"/>
      <c r="F4" s="326"/>
      <c r="G4" s="326"/>
      <c r="H4" s="326"/>
      <c r="I4" s="326"/>
      <c r="J4" s="326"/>
    </row>
    <row r="5" spans="1:10" s="1" customFormat="1" ht="14.25" thickBot="1">
      <c r="A5" s="2"/>
      <c r="B5" s="2"/>
      <c r="C5" s="2"/>
      <c r="D5" s="2"/>
      <c r="E5" s="2"/>
      <c r="F5" s="2"/>
      <c r="G5" s="2"/>
      <c r="H5" s="2"/>
      <c r="I5" s="2"/>
      <c r="J5" s="2"/>
    </row>
    <row r="6" spans="1:10" s="1" customFormat="1" ht="24.95" customHeight="1">
      <c r="A6" s="2"/>
      <c r="B6" s="317" t="s">
        <v>0</v>
      </c>
      <c r="C6" s="318"/>
      <c r="D6" s="335" t="str">
        <f>IF(D8&gt;0,VLOOKUP(D8,'加盟校情報&amp;大会設定'!$A$3:$B$50,2,0),"")</f>
        <v/>
      </c>
      <c r="E6" s="336"/>
      <c r="F6" s="336"/>
      <c r="G6" s="336"/>
      <c r="H6" s="336"/>
      <c r="I6" s="337"/>
      <c r="J6" s="2"/>
    </row>
    <row r="7" spans="1:10" s="1" customFormat="1" ht="24.95" customHeight="1">
      <c r="A7" s="2"/>
      <c r="B7" s="319"/>
      <c r="C7" s="320"/>
      <c r="D7" s="338"/>
      <c r="E7" s="339"/>
      <c r="F7" s="339"/>
      <c r="G7" s="339"/>
      <c r="H7" s="339"/>
      <c r="I7" s="340"/>
      <c r="J7" s="2"/>
    </row>
    <row r="8" spans="1:10" s="1" customFormat="1" ht="24.95" customHeight="1">
      <c r="A8" s="2"/>
      <c r="B8" s="319" t="s">
        <v>1</v>
      </c>
      <c r="C8" s="320"/>
      <c r="D8" s="329"/>
      <c r="E8" s="330"/>
      <c r="F8" s="330"/>
      <c r="G8" s="330"/>
      <c r="H8" s="330"/>
      <c r="I8" s="331"/>
      <c r="J8" s="2"/>
    </row>
    <row r="9" spans="1:10" s="1" customFormat="1" ht="24.95" customHeight="1" thickBot="1">
      <c r="A9" s="2"/>
      <c r="B9" s="327"/>
      <c r="C9" s="328"/>
      <c r="D9" s="332"/>
      <c r="E9" s="333"/>
      <c r="F9" s="333"/>
      <c r="G9" s="333"/>
      <c r="H9" s="333"/>
      <c r="I9" s="334"/>
      <c r="J9" s="2"/>
    </row>
    <row r="10" spans="1:10" s="1" customFormat="1" ht="14.25" hidden="1" thickBot="1">
      <c r="A10" s="2"/>
      <c r="B10" s="321" t="s">
        <v>2</v>
      </c>
      <c r="C10" s="322"/>
      <c r="D10" s="323" t="str">
        <f>IF(D8&gt;0,VLOOKUP(D8,'加盟校情報&amp;大会設定'!A2:D94,3,0),"")</f>
        <v/>
      </c>
      <c r="E10" s="324"/>
      <c r="F10" s="324"/>
      <c r="G10" s="324"/>
      <c r="H10" s="324"/>
      <c r="I10" s="325"/>
      <c r="J10" s="2"/>
    </row>
    <row r="11" spans="1:10" s="1" customFormat="1" ht="14.25" hidden="1" thickBot="1">
      <c r="A11" s="2"/>
      <c r="B11" s="321" t="s">
        <v>3</v>
      </c>
      <c r="C11" s="322"/>
      <c r="D11" s="323" t="str">
        <f>IF(D8&gt;0,VLOOKUP(D8,'加盟校情報&amp;大会設定'!A2:D94,4,0),"")</f>
        <v/>
      </c>
      <c r="E11" s="324"/>
      <c r="F11" s="324"/>
      <c r="G11" s="324"/>
      <c r="H11" s="324"/>
      <c r="I11" s="325"/>
      <c r="J11" s="2"/>
    </row>
    <row r="12" spans="1:10" s="1" customFormat="1" ht="14.25" hidden="1" thickBot="1">
      <c r="A12" s="2"/>
      <c r="B12" s="321" t="s">
        <v>4</v>
      </c>
      <c r="C12" s="322"/>
      <c r="D12" s="323">
        <v>49</v>
      </c>
      <c r="E12" s="324"/>
      <c r="F12" s="324"/>
      <c r="G12" s="324"/>
      <c r="H12" s="324"/>
      <c r="I12" s="325"/>
      <c r="J12" s="2"/>
    </row>
    <row r="13" spans="1:10" s="1" customFormat="1">
      <c r="A13" s="2"/>
      <c r="B13" s="2"/>
      <c r="C13" s="2"/>
      <c r="D13" s="2"/>
      <c r="E13" s="2"/>
      <c r="F13" s="2"/>
      <c r="G13" s="2"/>
      <c r="H13" s="2"/>
      <c r="I13" s="2"/>
      <c r="J13" s="2"/>
    </row>
    <row r="14" spans="1:10" s="1" customFormat="1" ht="14.25" thickBot="1">
      <c r="A14" s="2"/>
      <c r="B14" s="2"/>
      <c r="C14" s="2"/>
      <c r="D14" s="2"/>
      <c r="E14" s="2"/>
      <c r="F14" s="2"/>
      <c r="G14" s="2"/>
      <c r="H14" s="2"/>
      <c r="I14" s="2"/>
      <c r="J14" s="2"/>
    </row>
    <row r="15" spans="1:10" s="1" customFormat="1" ht="20.100000000000001" hidden="1" customHeight="1">
      <c r="A15" s="2"/>
      <c r="B15" s="341" t="s">
        <v>5</v>
      </c>
      <c r="C15" s="342"/>
      <c r="D15" s="349" t="str">
        <f>ASC(PHONETIC(D16))</f>
        <v/>
      </c>
      <c r="E15" s="350"/>
      <c r="F15" s="350"/>
      <c r="G15" s="350"/>
      <c r="H15" s="350"/>
      <c r="I15" s="351"/>
      <c r="J15" s="2"/>
    </row>
    <row r="16" spans="1:10" s="1" customFormat="1" ht="20.100000000000001" customHeight="1">
      <c r="A16" s="2"/>
      <c r="B16" s="317" t="s">
        <v>6</v>
      </c>
      <c r="C16" s="318"/>
      <c r="D16" s="345"/>
      <c r="E16" s="345"/>
      <c r="F16" s="345"/>
      <c r="G16" s="345"/>
      <c r="H16" s="345"/>
      <c r="I16" s="346"/>
      <c r="J16" s="2"/>
    </row>
    <row r="17" spans="1:10" s="1" customFormat="1" ht="20.100000000000001" customHeight="1" thickBot="1">
      <c r="A17" s="2"/>
      <c r="B17" s="327"/>
      <c r="C17" s="328"/>
      <c r="D17" s="347"/>
      <c r="E17" s="347"/>
      <c r="F17" s="347"/>
      <c r="G17" s="347"/>
      <c r="H17" s="347"/>
      <c r="I17" s="348"/>
      <c r="J17" s="2"/>
    </row>
    <row r="18" spans="1:10" s="1" customFormat="1" ht="20.100000000000001" hidden="1" customHeight="1" thickTop="1">
      <c r="A18" s="2"/>
      <c r="B18" s="343" t="s">
        <v>7</v>
      </c>
      <c r="C18" s="344"/>
      <c r="D18" s="352" t="str">
        <f>ASC(PHONETIC(D19))</f>
        <v/>
      </c>
      <c r="E18" s="352"/>
      <c r="F18" s="352"/>
      <c r="G18" s="352"/>
      <c r="H18" s="352"/>
      <c r="I18" s="353"/>
      <c r="J18" s="2"/>
    </row>
    <row r="19" spans="1:10" s="1" customFormat="1" ht="20.100000000000001" customHeight="1">
      <c r="A19" s="2"/>
      <c r="B19" s="319" t="s">
        <v>8</v>
      </c>
      <c r="C19" s="320"/>
      <c r="D19" s="354"/>
      <c r="E19" s="354"/>
      <c r="F19" s="354"/>
      <c r="G19" s="354"/>
      <c r="H19" s="354"/>
      <c r="I19" s="355"/>
      <c r="J19" s="2"/>
    </row>
    <row r="20" spans="1:10" s="1" customFormat="1" ht="20.100000000000001" customHeight="1" thickBot="1">
      <c r="A20" s="2"/>
      <c r="B20" s="327"/>
      <c r="C20" s="328"/>
      <c r="D20" s="347"/>
      <c r="E20" s="347"/>
      <c r="F20" s="347"/>
      <c r="G20" s="347"/>
      <c r="H20" s="347"/>
      <c r="I20" s="348"/>
      <c r="J20" s="2"/>
    </row>
    <row r="21" spans="1:10" s="1" customFormat="1" ht="18.75">
      <c r="A21" s="2"/>
      <c r="B21" s="87"/>
      <c r="C21" s="87"/>
      <c r="D21" s="87"/>
      <c r="E21" s="87"/>
      <c r="F21" s="87"/>
      <c r="G21" s="87"/>
      <c r="H21" s="87"/>
      <c r="I21" s="87"/>
      <c r="J21" s="2"/>
    </row>
    <row r="22" spans="1:10" s="1" customFormat="1" ht="19.5" thickBot="1">
      <c r="A22" s="2"/>
      <c r="B22" s="3"/>
      <c r="C22" s="3"/>
      <c r="D22" s="3"/>
      <c r="E22" s="3"/>
      <c r="F22" s="3"/>
      <c r="G22" s="3"/>
      <c r="H22" s="3"/>
      <c r="I22" s="3"/>
      <c r="J22" s="2"/>
    </row>
    <row r="23" spans="1:10" s="1" customFormat="1" ht="20.100000000000001" hidden="1" customHeight="1">
      <c r="A23" s="2"/>
      <c r="B23" s="315" t="s">
        <v>9</v>
      </c>
      <c r="C23" s="316"/>
      <c r="D23" s="349" t="str">
        <f>ASC(PHONETIC(D24))</f>
        <v/>
      </c>
      <c r="E23" s="350"/>
      <c r="F23" s="350"/>
      <c r="G23" s="350"/>
      <c r="H23" s="350"/>
      <c r="I23" s="351"/>
      <c r="J23" s="2"/>
    </row>
    <row r="24" spans="1:10" s="1" customFormat="1" ht="20.100000000000001" customHeight="1">
      <c r="A24" s="2"/>
      <c r="B24" s="317" t="s">
        <v>10</v>
      </c>
      <c r="C24" s="318"/>
      <c r="D24" s="356"/>
      <c r="E24" s="357"/>
      <c r="F24" s="357"/>
      <c r="G24" s="357"/>
      <c r="H24" s="357"/>
      <c r="I24" s="358"/>
      <c r="J24" s="2"/>
    </row>
    <row r="25" spans="1:10" s="1" customFormat="1" ht="20.100000000000001" customHeight="1">
      <c r="A25" s="2"/>
      <c r="B25" s="319"/>
      <c r="C25" s="320"/>
      <c r="D25" s="359"/>
      <c r="E25" s="360"/>
      <c r="F25" s="360"/>
      <c r="G25" s="360"/>
      <c r="H25" s="360"/>
      <c r="I25" s="361"/>
      <c r="J25" s="2"/>
    </row>
    <row r="26" spans="1:10" s="1" customFormat="1" ht="20.100000000000001" customHeight="1">
      <c r="A26" s="2"/>
      <c r="B26" s="319" t="s">
        <v>11</v>
      </c>
      <c r="C26" s="320"/>
      <c r="D26" s="390"/>
      <c r="E26" s="390"/>
      <c r="F26" s="390"/>
      <c r="G26" s="390"/>
      <c r="H26" s="390"/>
      <c r="I26" s="391"/>
      <c r="J26" s="2"/>
    </row>
    <row r="27" spans="1:10" s="1" customFormat="1" ht="20.100000000000001" hidden="1" customHeight="1">
      <c r="A27" s="2"/>
      <c r="B27" s="319" t="s">
        <v>12</v>
      </c>
      <c r="C27" s="320"/>
      <c r="D27" s="390"/>
      <c r="E27" s="390"/>
      <c r="F27" s="390"/>
      <c r="G27" s="390"/>
      <c r="H27" s="390"/>
      <c r="I27" s="391"/>
      <c r="J27" s="2"/>
    </row>
    <row r="28" spans="1:10" s="1" customFormat="1" ht="20.100000000000001" customHeight="1">
      <c r="A28" s="2"/>
      <c r="B28" s="319" t="s">
        <v>13</v>
      </c>
      <c r="C28" s="320"/>
      <c r="D28" s="390"/>
      <c r="E28" s="390"/>
      <c r="F28" s="390"/>
      <c r="G28" s="390"/>
      <c r="H28" s="390"/>
      <c r="I28" s="391"/>
      <c r="J28" s="2"/>
    </row>
    <row r="29" spans="1:10" s="1" customFormat="1" ht="20.100000000000001" customHeight="1">
      <c r="A29" s="2"/>
      <c r="B29" s="319" t="s">
        <v>14</v>
      </c>
      <c r="C29" s="320"/>
      <c r="D29" s="370"/>
      <c r="E29" s="371"/>
      <c r="F29" s="371"/>
      <c r="G29" s="371"/>
      <c r="H29" s="371"/>
      <c r="I29" s="372"/>
      <c r="J29" s="2"/>
    </row>
    <row r="30" spans="1:10" s="1" customFormat="1" ht="20.100000000000001" customHeight="1">
      <c r="A30" s="2"/>
      <c r="B30" s="319"/>
      <c r="C30" s="320"/>
      <c r="D30" s="373"/>
      <c r="E30" s="374"/>
      <c r="F30" s="374"/>
      <c r="G30" s="374"/>
      <c r="H30" s="374"/>
      <c r="I30" s="375"/>
      <c r="J30" s="2"/>
    </row>
    <row r="31" spans="1:10" s="1" customFormat="1" ht="20.100000000000001" customHeight="1">
      <c r="A31" s="2"/>
      <c r="B31" s="319"/>
      <c r="C31" s="320"/>
      <c r="D31" s="373"/>
      <c r="E31" s="374"/>
      <c r="F31" s="374"/>
      <c r="G31" s="374"/>
      <c r="H31" s="374"/>
      <c r="I31" s="375"/>
      <c r="J31" s="2"/>
    </row>
    <row r="32" spans="1:10" s="1" customFormat="1" ht="20.100000000000001" customHeight="1">
      <c r="A32" s="2"/>
      <c r="B32" s="319"/>
      <c r="C32" s="320"/>
      <c r="D32" s="373"/>
      <c r="E32" s="374"/>
      <c r="F32" s="374"/>
      <c r="G32" s="374"/>
      <c r="H32" s="374"/>
      <c r="I32" s="375"/>
      <c r="J32" s="2"/>
    </row>
    <row r="33" spans="1:10" s="1" customFormat="1" ht="20.100000000000001" customHeight="1" thickBot="1">
      <c r="A33" s="2"/>
      <c r="B33" s="327"/>
      <c r="C33" s="328"/>
      <c r="D33" s="376"/>
      <c r="E33" s="377"/>
      <c r="F33" s="377"/>
      <c r="G33" s="377"/>
      <c r="H33" s="377"/>
      <c r="I33" s="378"/>
      <c r="J33" s="2"/>
    </row>
    <row r="34" spans="1:10" s="20" customFormat="1" ht="20.100000000000001" customHeight="1">
      <c r="A34" s="2"/>
      <c r="B34" s="122"/>
      <c r="C34" s="122"/>
      <c r="D34" s="189"/>
      <c r="E34" s="189"/>
      <c r="F34" s="189"/>
      <c r="G34" s="189"/>
      <c r="H34" s="189"/>
      <c r="I34" s="189"/>
      <c r="J34" s="2"/>
    </row>
    <row r="35" spans="1:10" s="20" customFormat="1" ht="20.100000000000001" hidden="1" customHeight="1">
      <c r="A35" s="2"/>
      <c r="B35" s="384" t="s">
        <v>4136</v>
      </c>
      <c r="C35" s="384"/>
      <c r="D35" s="384"/>
      <c r="E35" s="384"/>
      <c r="F35" s="384"/>
      <c r="G35" s="384"/>
      <c r="H35" s="384"/>
      <c r="I35" s="384"/>
      <c r="J35" s="2"/>
    </row>
    <row r="36" spans="1:10" s="20" customFormat="1" ht="20.100000000000001" hidden="1" customHeight="1">
      <c r="A36" s="2"/>
      <c r="B36" s="122"/>
      <c r="C36" s="122"/>
      <c r="D36" s="386" t="s">
        <v>15</v>
      </c>
      <c r="E36" s="386"/>
      <c r="F36" s="385"/>
      <c r="G36" s="385"/>
      <c r="H36" s="385"/>
      <c r="I36" s="123"/>
      <c r="J36" s="2"/>
    </row>
    <row r="37" spans="1:10" s="20" customFormat="1" ht="34.9" hidden="1" customHeight="1">
      <c r="A37" s="2"/>
      <c r="B37" s="122"/>
      <c r="C37" s="122"/>
      <c r="D37" s="189"/>
      <c r="E37" s="189"/>
      <c r="F37" s="189"/>
      <c r="G37" s="189"/>
      <c r="H37" s="189"/>
      <c r="I37" s="189"/>
      <c r="J37" s="2"/>
    </row>
    <row r="38" spans="1:10" s="1" customFormat="1">
      <c r="A38" s="2"/>
      <c r="B38" s="214" t="s">
        <v>4964</v>
      </c>
      <c r="C38" s="2"/>
      <c r="D38" s="214" t="s">
        <v>4968</v>
      </c>
      <c r="F38" s="2"/>
      <c r="G38" s="2"/>
      <c r="H38" s="387" t="s">
        <v>4974</v>
      </c>
      <c r="I38" s="387"/>
      <c r="J38" s="2"/>
    </row>
    <row r="39" spans="1:10" s="1" customFormat="1" ht="17.25">
      <c r="A39" s="2"/>
      <c r="B39" s="382" t="s">
        <v>4965</v>
      </c>
      <c r="C39" s="382"/>
      <c r="D39" s="1" t="s">
        <v>6067</v>
      </c>
      <c r="G39" s="215"/>
      <c r="H39" s="223" t="s">
        <v>4969</v>
      </c>
      <c r="I39" s="2"/>
      <c r="J39" s="215"/>
    </row>
    <row r="40" spans="1:10" s="1" customFormat="1" ht="14.25">
      <c r="A40" s="2"/>
      <c r="B40" s="382" t="s">
        <v>4966</v>
      </c>
      <c r="C40" s="382"/>
      <c r="D40" s="388" t="s">
        <v>16</v>
      </c>
      <c r="E40" s="388"/>
      <c r="F40" s="388"/>
      <c r="G40" s="20"/>
      <c r="H40" s="120" t="s">
        <v>21</v>
      </c>
      <c r="I40" s="2"/>
      <c r="J40" s="20"/>
    </row>
    <row r="41" spans="1:10" s="1" customFormat="1">
      <c r="A41" s="2"/>
      <c r="B41" s="383" t="s">
        <v>4967</v>
      </c>
      <c r="C41" s="383"/>
      <c r="D41" s="389" t="s">
        <v>17</v>
      </c>
      <c r="E41" s="389"/>
      <c r="F41" s="389"/>
      <c r="G41" s="20"/>
      <c r="H41" s="224" t="s">
        <v>4970</v>
      </c>
      <c r="I41" s="184"/>
      <c r="J41" s="20"/>
    </row>
    <row r="42" spans="1:10" s="1" customFormat="1">
      <c r="A42" s="2"/>
      <c r="D42" s="379" t="s">
        <v>18</v>
      </c>
      <c r="E42" s="379"/>
      <c r="F42" s="379"/>
      <c r="G42" s="20"/>
      <c r="H42" s="225" t="s">
        <v>4971</v>
      </c>
      <c r="I42" s="2"/>
      <c r="J42" s="20"/>
    </row>
    <row r="43" spans="1:10" s="1" customFormat="1">
      <c r="A43" s="2"/>
      <c r="D43" s="380" t="s">
        <v>19</v>
      </c>
      <c r="E43" s="380"/>
      <c r="F43" s="380"/>
      <c r="G43" s="20"/>
      <c r="H43" s="2"/>
      <c r="I43" s="2"/>
      <c r="J43" s="20"/>
    </row>
    <row r="44" spans="1:10" s="1" customFormat="1">
      <c r="A44" s="2"/>
      <c r="D44" s="381" t="s">
        <v>20</v>
      </c>
      <c r="E44" s="381"/>
      <c r="F44" s="381"/>
      <c r="G44" s="20"/>
      <c r="H44" s="226" t="s">
        <v>4972</v>
      </c>
      <c r="I44" s="20"/>
    </row>
    <row r="45" spans="1:10" s="20" customFormat="1" ht="14.25">
      <c r="A45" s="2"/>
      <c r="D45" s="216"/>
      <c r="E45" s="2"/>
      <c r="F45" s="119"/>
      <c r="H45" s="226" t="s">
        <v>4975</v>
      </c>
      <c r="I45" s="217"/>
      <c r="J45" s="217"/>
    </row>
    <row r="46" spans="1:10" s="20" customFormat="1">
      <c r="A46" s="2"/>
      <c r="D46" s="366" t="s">
        <v>6019</v>
      </c>
      <c r="E46" s="366"/>
      <c r="F46" s="366"/>
      <c r="H46" s="225" t="s">
        <v>4973</v>
      </c>
      <c r="I46" s="218"/>
      <c r="J46" s="218"/>
    </row>
    <row r="47" spans="1:10" s="1" customFormat="1">
      <c r="A47" s="2"/>
      <c r="C47" s="2"/>
      <c r="D47" s="367" t="s">
        <v>16</v>
      </c>
      <c r="E47" s="367"/>
      <c r="F47" s="367"/>
      <c r="G47" s="2"/>
      <c r="H47" s="2"/>
      <c r="I47" s="2"/>
      <c r="J47" s="2"/>
    </row>
    <row r="48" spans="1:10" s="1" customFormat="1" hidden="1">
      <c r="A48" s="2"/>
      <c r="B48" s="219"/>
      <c r="D48" s="368" t="s">
        <v>17</v>
      </c>
      <c r="E48" s="368"/>
      <c r="F48" s="368"/>
      <c r="H48" s="214" t="s">
        <v>4976</v>
      </c>
      <c r="I48" s="2"/>
      <c r="J48" s="2"/>
    </row>
    <row r="49" spans="1:12" s="1" customFormat="1">
      <c r="A49" s="2"/>
      <c r="B49" s="228"/>
      <c r="D49" s="369" t="s">
        <v>18</v>
      </c>
      <c r="E49" s="369"/>
      <c r="F49" s="369"/>
      <c r="H49" s="229"/>
      <c r="I49" s="214"/>
    </row>
    <row r="50" spans="1:12" s="1" customFormat="1" hidden="1">
      <c r="A50" s="2"/>
      <c r="D50" s="362" t="s">
        <v>4978</v>
      </c>
      <c r="E50" s="363"/>
      <c r="F50" s="363"/>
      <c r="H50" s="227" t="s">
        <v>5032</v>
      </c>
      <c r="I50" s="220"/>
      <c r="K50" s="20"/>
      <c r="L50" s="20"/>
    </row>
    <row r="51" spans="1:12" s="1" customFormat="1">
      <c r="A51" s="2"/>
      <c r="D51" s="364" t="s">
        <v>4979</v>
      </c>
      <c r="E51" s="365"/>
      <c r="F51" s="365"/>
      <c r="H51" s="214" t="s">
        <v>4976</v>
      </c>
      <c r="I51" s="221"/>
      <c r="K51" s="184"/>
      <c r="L51" s="184"/>
    </row>
    <row r="52" spans="1:12" s="1" customFormat="1">
      <c r="A52" s="2"/>
      <c r="B52" s="2"/>
      <c r="C52" s="2"/>
      <c r="D52" s="2"/>
      <c r="E52" s="2"/>
      <c r="H52" s="229" t="s">
        <v>4977</v>
      </c>
      <c r="I52" s="222"/>
      <c r="K52" s="20"/>
      <c r="L52" s="20"/>
    </row>
    <row r="53" spans="1:12" s="1" customFormat="1">
      <c r="A53" s="2"/>
      <c r="B53" s="2"/>
      <c r="C53" s="2"/>
      <c r="D53" s="2"/>
      <c r="E53" s="2"/>
      <c r="H53" s="227" t="s">
        <v>6016</v>
      </c>
      <c r="I53" s="222"/>
      <c r="K53" s="20"/>
      <c r="L53" s="20"/>
    </row>
    <row r="54" spans="1:12" s="1" customFormat="1">
      <c r="A54" s="2"/>
      <c r="B54" s="2"/>
      <c r="C54" s="2"/>
      <c r="D54" s="2"/>
      <c r="E54" s="2"/>
      <c r="F54" s="2"/>
      <c r="G54" s="2"/>
      <c r="H54" s="225"/>
      <c r="J54" s="2"/>
      <c r="K54" s="20"/>
      <c r="L54" s="20"/>
    </row>
    <row r="55" spans="1:12" s="1" customFormat="1">
      <c r="A55" s="2"/>
      <c r="B55" s="2"/>
      <c r="C55" s="2"/>
      <c r="D55" s="2"/>
      <c r="E55" s="2"/>
      <c r="F55" s="2"/>
      <c r="G55" s="2"/>
      <c r="H55" s="2"/>
      <c r="J55" s="2"/>
      <c r="K55" s="20"/>
      <c r="L55" s="20"/>
    </row>
    <row r="56" spans="1:12" s="1" customFormat="1">
      <c r="A56" s="2"/>
      <c r="B56" s="2"/>
      <c r="C56" s="2"/>
      <c r="D56" s="2"/>
      <c r="E56" s="2"/>
      <c r="F56" s="2"/>
      <c r="G56" s="2"/>
      <c r="J56" s="2"/>
      <c r="K56" s="20"/>
      <c r="L56" s="20"/>
    </row>
    <row r="57" spans="1:12" s="1" customFormat="1">
      <c r="A57" s="2"/>
      <c r="B57" s="2"/>
      <c r="C57" s="2"/>
      <c r="D57" s="2"/>
      <c r="E57" s="2"/>
      <c r="F57" s="2"/>
      <c r="G57" s="2"/>
      <c r="I57" s="2"/>
      <c r="J57" s="2"/>
      <c r="K57" s="20"/>
      <c r="L57" s="20"/>
    </row>
    <row r="58" spans="1:12" s="1" customFormat="1">
      <c r="A58" s="2"/>
      <c r="B58" s="20"/>
      <c r="C58" s="20"/>
      <c r="D58" s="20"/>
      <c r="E58" s="2"/>
      <c r="F58" s="2"/>
      <c r="G58" s="2"/>
      <c r="I58" s="2"/>
      <c r="J58" s="2"/>
      <c r="K58" s="20"/>
      <c r="L58" s="20"/>
    </row>
    <row r="59" spans="1:12" s="1" customFormat="1">
      <c r="A59" s="2"/>
      <c r="B59" s="20"/>
      <c r="C59" s="20"/>
      <c r="D59" s="20"/>
      <c r="E59" s="2"/>
      <c r="F59" s="2"/>
      <c r="G59" s="2"/>
      <c r="H59" s="20"/>
      <c r="I59" s="2"/>
      <c r="J59" s="2"/>
      <c r="K59" s="20"/>
      <c r="L59" s="20"/>
    </row>
    <row r="60" spans="1:12" s="1" customFormat="1">
      <c r="A60" s="20"/>
      <c r="B60" s="20"/>
      <c r="C60" s="20"/>
      <c r="D60" s="20"/>
      <c r="E60" s="20"/>
      <c r="F60" s="2"/>
      <c r="G60" s="20"/>
      <c r="H60" s="20"/>
      <c r="I60" s="20"/>
      <c r="J60" s="20"/>
      <c r="K60" s="20"/>
      <c r="L60" s="20"/>
    </row>
    <row r="61" spans="1:12" s="1" customFormat="1">
      <c r="A61" s="20"/>
      <c r="B61" s="20"/>
      <c r="C61" s="20"/>
      <c r="F61" s="20"/>
      <c r="G61" s="20"/>
      <c r="H61" s="20"/>
      <c r="I61" s="20"/>
      <c r="J61" s="20"/>
      <c r="K61" s="20"/>
      <c r="L61" s="20"/>
    </row>
    <row r="62" spans="1:12" s="1" customFormat="1">
      <c r="A62" s="20"/>
      <c r="B62" s="20"/>
      <c r="C62" s="20"/>
      <c r="F62" s="20"/>
      <c r="G62" s="20"/>
      <c r="H62" s="20"/>
      <c r="I62" s="20"/>
      <c r="J62" s="20"/>
      <c r="K62" s="20"/>
      <c r="L62" s="20"/>
    </row>
    <row r="63" spans="1:12" s="1" customFormat="1">
      <c r="A63" s="20"/>
      <c r="B63" s="20"/>
      <c r="C63" s="20"/>
      <c r="F63" s="20"/>
      <c r="G63" s="20"/>
      <c r="H63" s="20"/>
      <c r="I63" s="20"/>
      <c r="J63" s="20"/>
      <c r="K63" s="20"/>
      <c r="L63" s="20"/>
    </row>
    <row r="64" spans="1:12" s="1" customFormat="1">
      <c r="A64" s="20"/>
      <c r="B64" s="20"/>
      <c r="C64" s="20"/>
      <c r="F64" s="20"/>
      <c r="G64" s="20"/>
      <c r="H64" s="20"/>
      <c r="I64" s="20"/>
      <c r="J64" s="20"/>
      <c r="K64" s="20"/>
      <c r="L64" s="20"/>
    </row>
    <row r="65" spans="1:12" s="1" customFormat="1">
      <c r="A65" s="20"/>
      <c r="B65" s="20"/>
      <c r="C65" s="20"/>
      <c r="F65" s="20"/>
      <c r="G65" s="20"/>
      <c r="H65" s="20"/>
      <c r="I65" s="20"/>
      <c r="J65" s="20"/>
      <c r="K65" s="20"/>
      <c r="L65" s="20"/>
    </row>
    <row r="66" spans="1:12" s="1" customFormat="1"/>
    <row r="67" spans="1:12" s="1" customFormat="1"/>
    <row r="68" spans="1:12" s="1" customFormat="1"/>
    <row r="69" spans="1:12" s="1" customFormat="1"/>
    <row r="70" spans="1:12" s="1" customFormat="1"/>
    <row r="71" spans="1:12" s="1" customFormat="1"/>
    <row r="72" spans="1:12" s="1" customFormat="1"/>
    <row r="73" spans="1:12" s="1" customFormat="1"/>
    <row r="74" spans="1:12" s="1" customFormat="1"/>
    <row r="75" spans="1:12" s="1" customFormat="1"/>
    <row r="76" spans="1:12" s="1" customFormat="1"/>
    <row r="77" spans="1:12" s="1" customFormat="1"/>
    <row r="78" spans="1:12" s="1" customFormat="1"/>
    <row r="79" spans="1:12" s="1" customFormat="1"/>
    <row r="80" spans="1:12" s="1" customFormat="1"/>
    <row r="81" s="1" customFormat="1"/>
    <row r="82" s="1" customFormat="1"/>
    <row r="83" s="1" customFormat="1"/>
  </sheetData>
  <sheetProtection algorithmName="SHA-512" hashValue="FehbneT9DjpboJ75rxlClN9XTziSt+EptCXfF1sfBD5h0sPwnKYUkpNpCS3JJKRr+blIfOYLVlzbEU6HpO1+cQ==" saltValue="ulVcwzE+qmYoWb+eKSnpWA==" spinCount="100000" sheet="1" objects="1" scenarios="1"/>
  <mergeCells count="49">
    <mergeCell ref="B29:C33"/>
    <mergeCell ref="B26:C26"/>
    <mergeCell ref="B27:C27"/>
    <mergeCell ref="D26:I26"/>
    <mergeCell ref="D27:I27"/>
    <mergeCell ref="B28:C28"/>
    <mergeCell ref="D28:I28"/>
    <mergeCell ref="B39:C39"/>
    <mergeCell ref="B40:C40"/>
    <mergeCell ref="B41:C41"/>
    <mergeCell ref="B35:I35"/>
    <mergeCell ref="F36:H36"/>
    <mergeCell ref="D36:E36"/>
    <mergeCell ref="H38:I38"/>
    <mergeCell ref="D40:F40"/>
    <mergeCell ref="D41:F41"/>
    <mergeCell ref="D23:I23"/>
    <mergeCell ref="D24:I25"/>
    <mergeCell ref="D50:F50"/>
    <mergeCell ref="D51:F51"/>
    <mergeCell ref="D46:F46"/>
    <mergeCell ref="D47:F47"/>
    <mergeCell ref="D48:F48"/>
    <mergeCell ref="D49:F49"/>
    <mergeCell ref="D29:I33"/>
    <mergeCell ref="D42:F42"/>
    <mergeCell ref="D43:F43"/>
    <mergeCell ref="D44:F44"/>
    <mergeCell ref="B19:C20"/>
    <mergeCell ref="D16:I17"/>
    <mergeCell ref="D15:I15"/>
    <mergeCell ref="D18:I18"/>
    <mergeCell ref="D19:I20"/>
    <mergeCell ref="B23:C23"/>
    <mergeCell ref="B24:C25"/>
    <mergeCell ref="B12:C12"/>
    <mergeCell ref="D12:I12"/>
    <mergeCell ref="A1:J4"/>
    <mergeCell ref="B10:C10"/>
    <mergeCell ref="D10:I10"/>
    <mergeCell ref="B11:C11"/>
    <mergeCell ref="D11:I11"/>
    <mergeCell ref="B8:C9"/>
    <mergeCell ref="B6:C7"/>
    <mergeCell ref="D8:I9"/>
    <mergeCell ref="D6:I7"/>
    <mergeCell ref="B16:C17"/>
    <mergeCell ref="B15:C15"/>
    <mergeCell ref="B18:C18"/>
  </mergeCells>
  <phoneticPr fontId="1"/>
  <dataValidations count="2">
    <dataValidation imeMode="halfKatakana" allowBlank="1" showInputMessage="1" showErrorMessage="1" sqref="D18 D15 D23"/>
    <dataValidation imeMode="halfAlpha" allowBlank="1" showInputMessage="1" showErrorMessage="1" sqref="D26:I27"/>
  </dataValidations>
  <hyperlinks>
    <hyperlink ref="H40" r:id="rId1"/>
  </hyperlinks>
  <pageMargins left="0.7" right="0.7" top="0.75" bottom="0.75" header="0.3" footer="0.3"/>
  <pageSetup paperSize="9" scale="83" fitToHeight="0" orientation="portrait" horizontalDpi="4294967293" verticalDpi="1200"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'加盟校情報&amp;大会設定'!$A$2:$A$53</xm:f>
          </x14:formula1>
          <xm:sqref>D8:I9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33CC"/>
  </sheetPr>
  <dimension ref="A1:AA585"/>
  <sheetViews>
    <sheetView zoomScaleNormal="100" workbookViewId="0">
      <selection activeCell="D9" sqref="D9:H10"/>
    </sheetView>
  </sheetViews>
  <sheetFormatPr defaultRowHeight="13.5"/>
  <cols>
    <col min="1" max="1" width="10.625" style="55" customWidth="1"/>
    <col min="2" max="2" width="5.125" style="55" bestFit="1" customWidth="1"/>
    <col min="3" max="3" width="11" style="55" customWidth="1"/>
    <col min="4" max="4" width="14.125" style="55" hidden="1" customWidth="1"/>
    <col min="5" max="6" width="15.625" style="55" customWidth="1"/>
    <col min="7" max="7" width="30.625" style="55" customWidth="1"/>
    <col min="8" max="8" width="9" style="55"/>
    <col min="9" max="9" width="12.125" style="55" customWidth="1"/>
    <col min="10" max="10" width="10.625" style="60" customWidth="1"/>
    <col min="11" max="11" width="9" style="20"/>
    <col min="12" max="12" width="0" style="55" hidden="1" customWidth="1"/>
    <col min="13" max="27" width="9" style="20"/>
  </cols>
  <sheetData>
    <row r="1" spans="1:12" s="20" customFormat="1" ht="13.5" customHeight="1">
      <c r="A1" s="730" t="str">
        <f>CONCATENATE('加盟校情報&amp;大会設定'!G5,'加盟校情報&amp;大会設定'!H5,'加盟校情報&amp;大会設定'!I5,'加盟校情報&amp;大会設定'!J5)&amp;"　様式Ⅱ(女子4×400mR)個票"</f>
        <v>第82回東海学生駅伝 兼 第14回東海学生女子駅伝　様式Ⅱ(女子4×400mR)個票</v>
      </c>
      <c r="B1" s="730"/>
      <c r="C1" s="730"/>
      <c r="D1" s="730"/>
      <c r="E1" s="730"/>
      <c r="F1" s="730"/>
      <c r="G1" s="730"/>
      <c r="H1" s="730"/>
      <c r="I1" s="730"/>
      <c r="J1" s="730"/>
      <c r="L1" s="55"/>
    </row>
    <row r="2" spans="1:12" s="20" customFormat="1" ht="13.5" customHeight="1">
      <c r="A2" s="730"/>
      <c r="B2" s="730"/>
      <c r="C2" s="730"/>
      <c r="D2" s="730"/>
      <c r="E2" s="730"/>
      <c r="F2" s="730"/>
      <c r="G2" s="730"/>
      <c r="H2" s="730"/>
      <c r="I2" s="730"/>
      <c r="J2" s="730"/>
      <c r="L2" s="55"/>
    </row>
    <row r="3" spans="1:12" s="20" customFormat="1" ht="13.5" customHeight="1">
      <c r="A3" s="730"/>
      <c r="B3" s="730"/>
      <c r="C3" s="730"/>
      <c r="D3" s="730"/>
      <c r="E3" s="730"/>
      <c r="F3" s="730"/>
      <c r="G3" s="730"/>
      <c r="H3" s="730"/>
      <c r="I3" s="730"/>
      <c r="J3" s="730"/>
      <c r="L3" s="55"/>
    </row>
    <row r="4" spans="1:12" s="20" customFormat="1" ht="18.75">
      <c r="A4" s="3"/>
      <c r="B4" s="3"/>
      <c r="C4" s="3"/>
      <c r="D4" s="3"/>
      <c r="E4" s="3"/>
      <c r="F4" s="3"/>
      <c r="G4" s="3"/>
      <c r="H4" s="3"/>
      <c r="I4" s="3"/>
      <c r="J4" s="53"/>
      <c r="L4" s="55"/>
    </row>
    <row r="5" spans="1:12" s="20" customFormat="1" ht="19.5" thickBot="1">
      <c r="A5" s="3"/>
      <c r="B5" s="3"/>
      <c r="C5" s="3"/>
      <c r="D5" s="3"/>
      <c r="E5" s="3"/>
      <c r="F5" s="3"/>
      <c r="G5" s="3"/>
      <c r="H5" s="3"/>
      <c r="I5" s="3"/>
      <c r="J5" s="57" t="s">
        <v>56</v>
      </c>
      <c r="L5" s="55"/>
    </row>
    <row r="6" spans="1:12" s="20" customFormat="1" ht="18.75" customHeight="1">
      <c r="A6" s="3"/>
      <c r="B6" s="724" t="str">
        <f>CONCATENATE('加盟校情報&amp;大会設定'!$G$5,'加盟校情報&amp;大会設定'!$H$5,'加盟校情報&amp;大会設定'!$I$5,'加盟校情報&amp;大会設定'!$J$5,)&amp;"　女子4×400mR"</f>
        <v>第82回東海学生駅伝 兼 第14回東海学生女子駅伝　女子4×400mR</v>
      </c>
      <c r="C6" s="725"/>
      <c r="D6" s="725"/>
      <c r="E6" s="725"/>
      <c r="F6" s="725"/>
      <c r="G6" s="725"/>
      <c r="H6" s="725"/>
      <c r="I6" s="726"/>
      <c r="J6" s="198"/>
      <c r="L6" s="55"/>
    </row>
    <row r="7" spans="1:12" s="20" customFormat="1" ht="19.5" customHeight="1" thickBot="1">
      <c r="A7" s="3"/>
      <c r="B7" s="727"/>
      <c r="C7" s="728"/>
      <c r="D7" s="728"/>
      <c r="E7" s="728"/>
      <c r="F7" s="728"/>
      <c r="G7" s="728"/>
      <c r="H7" s="728"/>
      <c r="I7" s="729"/>
      <c r="J7" s="198"/>
      <c r="L7" s="55">
        <f>COUNTA(C18,C47,C76,C105,C134,C163,C192,C221,C250,C279,C308,C337,C366,C395,C424,C453,C482,C511,C540,C569)</f>
        <v>0</v>
      </c>
    </row>
    <row r="8" spans="1:12" s="20" customFormat="1" ht="18.75">
      <c r="A8" s="3"/>
      <c r="B8" s="509" t="s">
        <v>57</v>
      </c>
      <c r="C8" s="510"/>
      <c r="D8" s="515" t="str">
        <f>IF(基本情報登録!$D$6&gt;0,基本情報登録!$D$6,"")</f>
        <v/>
      </c>
      <c r="E8" s="516"/>
      <c r="F8" s="516"/>
      <c r="G8" s="516"/>
      <c r="H8" s="517"/>
      <c r="I8" s="52" t="s">
        <v>58</v>
      </c>
      <c r="J8" s="198"/>
      <c r="L8" s="55"/>
    </row>
    <row r="9" spans="1:12" s="20" customFormat="1" ht="18.75" customHeight="1">
      <c r="A9" s="3"/>
      <c r="B9" s="573" t="s">
        <v>1</v>
      </c>
      <c r="C9" s="574"/>
      <c r="D9" s="518" t="str">
        <f>IF(基本情報登録!$D$8&gt;0,基本情報登録!$D$8,"")</f>
        <v/>
      </c>
      <c r="E9" s="519"/>
      <c r="F9" s="519"/>
      <c r="G9" s="519"/>
      <c r="H9" s="520"/>
      <c r="I9" s="492"/>
      <c r="J9" s="198"/>
      <c r="L9" s="55"/>
    </row>
    <row r="10" spans="1:12" s="20" customFormat="1" ht="19.5" customHeight="1" thickBot="1">
      <c r="A10" s="3"/>
      <c r="B10" s="513"/>
      <c r="C10" s="514"/>
      <c r="D10" s="521"/>
      <c r="E10" s="522"/>
      <c r="F10" s="522"/>
      <c r="G10" s="522"/>
      <c r="H10" s="523"/>
      <c r="I10" s="493"/>
      <c r="J10" s="198"/>
      <c r="L10" s="55"/>
    </row>
    <row r="11" spans="1:12" s="20" customFormat="1" ht="18.75">
      <c r="A11" s="3"/>
      <c r="B11" s="509" t="s">
        <v>37</v>
      </c>
      <c r="C11" s="510"/>
      <c r="D11" s="547"/>
      <c r="E11" s="548"/>
      <c r="F11" s="548"/>
      <c r="G11" s="548"/>
      <c r="H11" s="548"/>
      <c r="I11" s="549"/>
      <c r="J11" s="198"/>
      <c r="L11" s="55"/>
    </row>
    <row r="12" spans="1:12" s="20" customFormat="1" ht="18.75" hidden="1">
      <c r="A12" s="3"/>
      <c r="B12" s="195"/>
      <c r="C12" s="196"/>
      <c r="D12" s="49"/>
      <c r="E12" s="550" t="str">
        <f>TEXT(D11,"00000")</f>
        <v>00000</v>
      </c>
      <c r="F12" s="550"/>
      <c r="G12" s="550"/>
      <c r="H12" s="550"/>
      <c r="I12" s="551"/>
      <c r="J12" s="198"/>
      <c r="L12" s="55"/>
    </row>
    <row r="13" spans="1:12" s="20" customFormat="1" ht="18.75" customHeight="1">
      <c r="A13" s="3"/>
      <c r="B13" s="511" t="s">
        <v>40</v>
      </c>
      <c r="C13" s="512"/>
      <c r="D13" s="528"/>
      <c r="E13" s="554"/>
      <c r="F13" s="554"/>
      <c r="G13" s="554"/>
      <c r="H13" s="554"/>
      <c r="I13" s="555"/>
      <c r="J13" s="198"/>
      <c r="L13" s="55"/>
    </row>
    <row r="14" spans="1:12" s="20" customFormat="1" ht="18.75" customHeight="1">
      <c r="A14" s="3"/>
      <c r="B14" s="552"/>
      <c r="C14" s="553"/>
      <c r="D14" s="534"/>
      <c r="E14" s="556"/>
      <c r="F14" s="556"/>
      <c r="G14" s="556"/>
      <c r="H14" s="556"/>
      <c r="I14" s="557"/>
      <c r="J14" s="198"/>
      <c r="L14" s="55"/>
    </row>
    <row r="15" spans="1:12" s="20" customFormat="1" ht="19.5" thickBot="1">
      <c r="A15" s="3"/>
      <c r="B15" s="513" t="s">
        <v>59</v>
      </c>
      <c r="C15" s="514"/>
      <c r="D15" s="530"/>
      <c r="E15" s="563"/>
      <c r="F15" s="563"/>
      <c r="G15" s="563"/>
      <c r="H15" s="563"/>
      <c r="I15" s="571"/>
      <c r="J15" s="198"/>
      <c r="L15" s="55"/>
    </row>
    <row r="16" spans="1:12" s="20" customFormat="1" ht="18.75">
      <c r="A16" s="3"/>
      <c r="B16" s="575" t="s">
        <v>60</v>
      </c>
      <c r="C16" s="576"/>
      <c r="D16" s="576"/>
      <c r="E16" s="576"/>
      <c r="F16" s="576"/>
      <c r="G16" s="576"/>
      <c r="H16" s="576"/>
      <c r="I16" s="577"/>
      <c r="J16" s="198"/>
      <c r="L16" s="55"/>
    </row>
    <row r="17" spans="1:12" s="20" customFormat="1" ht="19.5" thickBot="1">
      <c r="A17" s="3"/>
      <c r="B17" s="50" t="s">
        <v>61</v>
      </c>
      <c r="C17" s="197" t="s">
        <v>30</v>
      </c>
      <c r="D17" s="197" t="s">
        <v>62</v>
      </c>
      <c r="E17" s="578" t="s">
        <v>63</v>
      </c>
      <c r="F17" s="578"/>
      <c r="G17" s="197" t="s">
        <v>57</v>
      </c>
      <c r="H17" s="197" t="s">
        <v>64</v>
      </c>
      <c r="I17" s="51" t="s">
        <v>65</v>
      </c>
      <c r="J17" s="198"/>
      <c r="L17" s="55"/>
    </row>
    <row r="18" spans="1:12" s="20" customFormat="1" ht="19.5" customHeight="1" thickTop="1">
      <c r="A18" s="3"/>
      <c r="B18" s="542">
        <v>1</v>
      </c>
      <c r="C18" s="533"/>
      <c r="D18" s="533" t="str">
        <f>IF(C18&gt;0,VLOOKUP(C18,女子登録情報!$A$2:$H$2000,2,0),"")</f>
        <v/>
      </c>
      <c r="E18" s="533" t="str">
        <f>IF(C18&gt;0,VLOOKUP(C18,女子登録情報!$A$2:$H$2000,3,0),"")</f>
        <v/>
      </c>
      <c r="F18" s="533"/>
      <c r="G18" s="570" t="str">
        <f>IF(C18&gt;0,VLOOKUP(C18,女子登録情報!$A$2:$H$2000,4,0),"")</f>
        <v/>
      </c>
      <c r="H18" s="533" t="str">
        <f>IF(C18&gt;0,VLOOKUP(C18,女子登録情報!$A$2:$H$2000,8,0),"")</f>
        <v/>
      </c>
      <c r="I18" s="532" t="str">
        <f>IF(C18&gt;0,VLOOKUP(C18,女子登録情報!$A$2:$H$2000,5,0),"")</f>
        <v/>
      </c>
      <c r="J18" s="198"/>
      <c r="L18" s="55"/>
    </row>
    <row r="19" spans="1:12" s="20" customFormat="1" ht="18.75" customHeight="1">
      <c r="A19" s="3"/>
      <c r="B19" s="567"/>
      <c r="C19" s="564"/>
      <c r="D19" s="564"/>
      <c r="E19" s="564"/>
      <c r="F19" s="564"/>
      <c r="G19" s="570"/>
      <c r="H19" s="564"/>
      <c r="I19" s="565"/>
      <c r="J19" s="198"/>
      <c r="L19" s="55"/>
    </row>
    <row r="20" spans="1:12" s="20" customFormat="1" ht="18.75" customHeight="1">
      <c r="A20" s="3"/>
      <c r="B20" s="567">
        <v>2</v>
      </c>
      <c r="C20" s="564"/>
      <c r="D20" s="533" t="str">
        <f>IF(C20,VLOOKUP(C20,女子登録情報!$A$2:$H$2000,2,0),"")</f>
        <v/>
      </c>
      <c r="E20" s="533" t="str">
        <f>IF(C20&gt;0,VLOOKUP(C20,女子登録情報!$A$2:$H$2000,3,0),"")</f>
        <v/>
      </c>
      <c r="F20" s="533"/>
      <c r="G20" s="564" t="str">
        <f>IF(C20&gt;0,VLOOKUP(C20,女子登録情報!$A$2:$H$2000,4,0),"")</f>
        <v/>
      </c>
      <c r="H20" s="564" t="str">
        <f>IF(C20&gt;0,VLOOKUP(C20,女子登録情報!$A$2:$H$2000,8,0),"")</f>
        <v/>
      </c>
      <c r="I20" s="565" t="str">
        <f>IF(C20&gt;0,VLOOKUP(C20,女子登録情報!$A$2:$H$2000,5,0),"")</f>
        <v/>
      </c>
      <c r="J20" s="198"/>
      <c r="L20" s="55"/>
    </row>
    <row r="21" spans="1:12" s="20" customFormat="1" ht="18.75" customHeight="1">
      <c r="A21" s="3"/>
      <c r="B21" s="567"/>
      <c r="C21" s="564"/>
      <c r="D21" s="564"/>
      <c r="E21" s="564"/>
      <c r="F21" s="564"/>
      <c r="G21" s="564"/>
      <c r="H21" s="564"/>
      <c r="I21" s="565"/>
      <c r="J21" s="198"/>
      <c r="L21" s="55"/>
    </row>
    <row r="22" spans="1:12" s="20" customFormat="1" ht="18.75" customHeight="1">
      <c r="A22" s="3"/>
      <c r="B22" s="567">
        <v>3</v>
      </c>
      <c r="C22" s="564"/>
      <c r="D22" s="533" t="str">
        <f>IF(C22,VLOOKUP(C22,女子登録情報!$A$2:$H$2000,2,0),"")</f>
        <v/>
      </c>
      <c r="E22" s="533" t="str">
        <f>IF(C22&gt;0,VLOOKUP(C22,女子登録情報!$A$2:$H$2000,3,0),"")</f>
        <v/>
      </c>
      <c r="F22" s="533"/>
      <c r="G22" s="564" t="str">
        <f>IF(C22&gt;0,VLOOKUP(C22,女子登録情報!$A$2:$H$2000,4,0),"")</f>
        <v/>
      </c>
      <c r="H22" s="564" t="str">
        <f>IF(C22&gt;0,VLOOKUP(C22,女子登録情報!$A$2:$H$2000,8,0),"")</f>
        <v/>
      </c>
      <c r="I22" s="565" t="str">
        <f>IF(C22&gt;0,VLOOKUP(C22,女子登録情報!$A$2:$H$2000,5,0),"")</f>
        <v/>
      </c>
      <c r="J22" s="198"/>
      <c r="L22" s="55"/>
    </row>
    <row r="23" spans="1:12" s="20" customFormat="1" ht="18.75" customHeight="1">
      <c r="A23" s="3"/>
      <c r="B23" s="567"/>
      <c r="C23" s="564"/>
      <c r="D23" s="564"/>
      <c r="E23" s="564"/>
      <c r="F23" s="564"/>
      <c r="G23" s="564"/>
      <c r="H23" s="564"/>
      <c r="I23" s="565"/>
      <c r="J23" s="198"/>
      <c r="L23" s="55"/>
    </row>
    <row r="24" spans="1:12" s="20" customFormat="1" ht="18.75" customHeight="1">
      <c r="A24" s="3"/>
      <c r="B24" s="567">
        <v>4</v>
      </c>
      <c r="C24" s="564"/>
      <c r="D24" s="533" t="str">
        <f>IF(C24,VLOOKUP(C24,女子登録情報!$A$2:$H$2000,2,0),"")</f>
        <v/>
      </c>
      <c r="E24" s="533" t="str">
        <f>IF(C24&gt;0,VLOOKUP(C24,女子登録情報!$A$2:$H$2000,3,0),"")</f>
        <v/>
      </c>
      <c r="F24" s="533"/>
      <c r="G24" s="564" t="str">
        <f>IF(C24&gt;0,VLOOKUP(C24,女子登録情報!$A$2:$H$2000,4,0),"")</f>
        <v/>
      </c>
      <c r="H24" s="564" t="str">
        <f>IF(C24&gt;0,VLOOKUP(C24,女子登録情報!$A$2:$H$2000,8,0),"")</f>
        <v/>
      </c>
      <c r="I24" s="565" t="str">
        <f>IF(C24&gt;0,VLOOKUP(C24,女子登録情報!$A$2:$H$2000,5,0),"")</f>
        <v/>
      </c>
      <c r="J24" s="198"/>
      <c r="L24" s="55"/>
    </row>
    <row r="25" spans="1:12" s="20" customFormat="1" ht="18.75" customHeight="1">
      <c r="A25" s="3"/>
      <c r="B25" s="567"/>
      <c r="C25" s="564"/>
      <c r="D25" s="564"/>
      <c r="E25" s="564"/>
      <c r="F25" s="564"/>
      <c r="G25" s="564"/>
      <c r="H25" s="564"/>
      <c r="I25" s="565"/>
      <c r="J25" s="198"/>
      <c r="L25" s="55"/>
    </row>
    <row r="26" spans="1:12" s="20" customFormat="1" ht="18.75" customHeight="1">
      <c r="A26" s="3"/>
      <c r="B26" s="567">
        <v>5</v>
      </c>
      <c r="C26" s="564"/>
      <c r="D26" s="533" t="str">
        <f>IF(C26,VLOOKUP(C26,女子登録情報!$A$2:$H$2000,2,0),"")</f>
        <v/>
      </c>
      <c r="E26" s="533" t="str">
        <f>IF(C26&gt;0,VLOOKUP(C26,女子登録情報!$A$2:$H$2000,3,0),"")</f>
        <v/>
      </c>
      <c r="F26" s="533"/>
      <c r="G26" s="564" t="str">
        <f>IF(C26&gt;0,VLOOKUP(C26,女子登録情報!$A$2:$H$2000,4,0),"")</f>
        <v/>
      </c>
      <c r="H26" s="564" t="str">
        <f>IF(C26&gt;0,VLOOKUP(C26,女子登録情報!$A$2:$H$2000,8,0),"")</f>
        <v/>
      </c>
      <c r="I26" s="565" t="str">
        <f>IF(C26&gt;0,VLOOKUP(C26,女子登録情報!$A$2:$H$2000,5,0),"")</f>
        <v/>
      </c>
      <c r="J26" s="198"/>
      <c r="L26" s="55"/>
    </row>
    <row r="27" spans="1:12" s="20" customFormat="1" ht="18.75" customHeight="1">
      <c r="A27" s="3"/>
      <c r="B27" s="567"/>
      <c r="C27" s="564"/>
      <c r="D27" s="564"/>
      <c r="E27" s="564"/>
      <c r="F27" s="564"/>
      <c r="G27" s="564"/>
      <c r="H27" s="564"/>
      <c r="I27" s="565"/>
      <c r="J27" s="198"/>
      <c r="L27" s="55"/>
    </row>
    <row r="28" spans="1:12" s="20" customFormat="1" ht="18.75" customHeight="1">
      <c r="A28" s="3"/>
      <c r="B28" s="567">
        <v>6</v>
      </c>
      <c r="C28" s="564"/>
      <c r="D28" s="533" t="str">
        <f>IF(C28,VLOOKUP(C28,女子登録情報!$A$2:$H$2000,2,0),"")</f>
        <v/>
      </c>
      <c r="E28" s="533" t="str">
        <f>IF(C28&gt;0,VLOOKUP(C28,女子登録情報!$A$2:$H$2000,3,0),"")</f>
        <v/>
      </c>
      <c r="F28" s="533"/>
      <c r="G28" s="570" t="str">
        <f>IF(C28&gt;0,VLOOKUP(C28,女子登録情報!$A$2:$H$2000,4,0),"")</f>
        <v/>
      </c>
      <c r="H28" s="570" t="str">
        <f>IF(C28&gt;0,VLOOKUP(C28,女子登録情報!$A$2:$H$2000,8,0),"")</f>
        <v/>
      </c>
      <c r="I28" s="532" t="str">
        <f>IF(C28&gt;0,VLOOKUP(C28,女子登録情報!$A$2:$H$2000,5,0),"")</f>
        <v/>
      </c>
      <c r="J28" s="198"/>
      <c r="L28" s="55"/>
    </row>
    <row r="29" spans="1:12" s="20" customFormat="1" ht="19.5" customHeight="1" thickBot="1">
      <c r="A29" s="3"/>
      <c r="B29" s="568"/>
      <c r="C29" s="569"/>
      <c r="D29" s="569"/>
      <c r="E29" s="569"/>
      <c r="F29" s="569"/>
      <c r="G29" s="527"/>
      <c r="H29" s="527"/>
      <c r="I29" s="566"/>
      <c r="J29" s="198"/>
      <c r="L29" s="55"/>
    </row>
    <row r="30" spans="1:12" s="20" customFormat="1" ht="18.75">
      <c r="A30" s="3"/>
      <c r="B30" s="494" t="s">
        <v>66</v>
      </c>
      <c r="C30" s="495"/>
      <c r="D30" s="495"/>
      <c r="E30" s="495"/>
      <c r="F30" s="495"/>
      <c r="G30" s="495"/>
      <c r="H30" s="495"/>
      <c r="I30" s="496"/>
      <c r="J30" s="198"/>
      <c r="L30" s="55"/>
    </row>
    <row r="31" spans="1:12" s="20" customFormat="1" ht="18.75">
      <c r="A31" s="3"/>
      <c r="B31" s="497"/>
      <c r="C31" s="498"/>
      <c r="D31" s="498"/>
      <c r="E31" s="498"/>
      <c r="F31" s="498"/>
      <c r="G31" s="498"/>
      <c r="H31" s="498"/>
      <c r="I31" s="499"/>
      <c r="J31" s="198"/>
      <c r="L31" s="55"/>
    </row>
    <row r="32" spans="1:12" s="20" customFormat="1" ht="19.5" thickBot="1">
      <c r="A32" s="3"/>
      <c r="B32" s="500"/>
      <c r="C32" s="501"/>
      <c r="D32" s="501"/>
      <c r="E32" s="501"/>
      <c r="F32" s="501"/>
      <c r="G32" s="501"/>
      <c r="H32" s="501"/>
      <c r="I32" s="502"/>
      <c r="J32" s="198"/>
      <c r="L32" s="55"/>
    </row>
    <row r="33" spans="1:12" s="20" customFormat="1" ht="18.75">
      <c r="A33" s="54"/>
      <c r="B33" s="54"/>
      <c r="C33" s="54"/>
      <c r="D33" s="54"/>
      <c r="E33" s="54"/>
      <c r="F33" s="54"/>
      <c r="G33" s="54"/>
      <c r="H33" s="54"/>
      <c r="I33" s="54"/>
      <c r="J33" s="59"/>
      <c r="L33" s="55"/>
    </row>
    <row r="34" spans="1:12" s="20" customFormat="1" ht="19.5" thickBot="1">
      <c r="A34" s="3"/>
      <c r="B34" s="3"/>
      <c r="C34" s="3"/>
      <c r="D34" s="3"/>
      <c r="E34" s="3"/>
      <c r="F34" s="3"/>
      <c r="G34" s="3"/>
      <c r="H34" s="3"/>
      <c r="I34" s="3"/>
      <c r="J34" s="57" t="s">
        <v>67</v>
      </c>
      <c r="L34" s="55"/>
    </row>
    <row r="35" spans="1:12" s="20" customFormat="1" ht="18.75" customHeight="1">
      <c r="A35" s="3"/>
      <c r="B35" s="724" t="str">
        <f>CONCATENATE('加盟校情報&amp;大会設定'!$G$5,'加盟校情報&amp;大会設定'!$H$5,'加盟校情報&amp;大会設定'!$I$5,'加盟校情報&amp;大会設定'!$J$5,)&amp;"　女子4×400mR"</f>
        <v>第82回東海学生駅伝 兼 第14回東海学生女子駅伝　女子4×400mR</v>
      </c>
      <c r="C35" s="725"/>
      <c r="D35" s="725"/>
      <c r="E35" s="725"/>
      <c r="F35" s="725"/>
      <c r="G35" s="725"/>
      <c r="H35" s="725"/>
      <c r="I35" s="726"/>
      <c r="J35" s="198"/>
      <c r="L35" s="55"/>
    </row>
    <row r="36" spans="1:12" s="20" customFormat="1" ht="19.5" customHeight="1" thickBot="1">
      <c r="A36" s="3"/>
      <c r="B36" s="727"/>
      <c r="C36" s="728"/>
      <c r="D36" s="728"/>
      <c r="E36" s="728"/>
      <c r="F36" s="728"/>
      <c r="G36" s="728"/>
      <c r="H36" s="728"/>
      <c r="I36" s="729"/>
      <c r="J36" s="198"/>
      <c r="L36" s="55"/>
    </row>
    <row r="37" spans="1:12" s="20" customFormat="1" ht="18.75">
      <c r="A37" s="3"/>
      <c r="B37" s="509" t="s">
        <v>57</v>
      </c>
      <c r="C37" s="510"/>
      <c r="D37" s="515" t="str">
        <f>IF(基本情報登録!$D$6&gt;0,基本情報登録!$D$6,"")</f>
        <v/>
      </c>
      <c r="E37" s="516"/>
      <c r="F37" s="516"/>
      <c r="G37" s="516"/>
      <c r="H37" s="517"/>
      <c r="I37" s="58" t="s">
        <v>58</v>
      </c>
      <c r="J37" s="198"/>
      <c r="L37" s="55"/>
    </row>
    <row r="38" spans="1:12" s="20" customFormat="1" ht="18.75" customHeight="1">
      <c r="A38" s="3"/>
      <c r="B38" s="511" t="s">
        <v>1</v>
      </c>
      <c r="C38" s="512"/>
      <c r="D38" s="518" t="str">
        <f>IF(基本情報登録!$D$8&gt;0,基本情報登録!$D$8,"")</f>
        <v/>
      </c>
      <c r="E38" s="519"/>
      <c r="F38" s="519"/>
      <c r="G38" s="519"/>
      <c r="H38" s="520"/>
      <c r="I38" s="492"/>
      <c r="J38" s="198"/>
      <c r="L38" s="55"/>
    </row>
    <row r="39" spans="1:12" s="20" customFormat="1" ht="19.5" customHeight="1" thickBot="1">
      <c r="A39" s="3"/>
      <c r="B39" s="513"/>
      <c r="C39" s="514"/>
      <c r="D39" s="521"/>
      <c r="E39" s="522"/>
      <c r="F39" s="522"/>
      <c r="G39" s="522"/>
      <c r="H39" s="523"/>
      <c r="I39" s="493"/>
      <c r="J39" s="198"/>
      <c r="L39" s="55"/>
    </row>
    <row r="40" spans="1:12" s="20" customFormat="1" ht="18.75">
      <c r="A40" s="3"/>
      <c r="B40" s="509" t="s">
        <v>37</v>
      </c>
      <c r="C40" s="510"/>
      <c r="D40" s="547"/>
      <c r="E40" s="548"/>
      <c r="F40" s="548"/>
      <c r="G40" s="548"/>
      <c r="H40" s="548"/>
      <c r="I40" s="549"/>
      <c r="J40" s="198"/>
      <c r="L40" s="55"/>
    </row>
    <row r="41" spans="1:12" s="20" customFormat="1" ht="18.75" hidden="1" customHeight="1">
      <c r="A41" s="3"/>
      <c r="B41" s="195"/>
      <c r="C41" s="196"/>
      <c r="D41" s="49"/>
      <c r="E41" s="550" t="str">
        <f>TEXT(D40,"00000")</f>
        <v>00000</v>
      </c>
      <c r="F41" s="550"/>
      <c r="G41" s="550"/>
      <c r="H41" s="550"/>
      <c r="I41" s="551"/>
      <c r="J41" s="198"/>
      <c r="L41" s="55"/>
    </row>
    <row r="42" spans="1:12" s="20" customFormat="1" ht="18.75" customHeight="1">
      <c r="A42" s="3"/>
      <c r="B42" s="511" t="s">
        <v>40</v>
      </c>
      <c r="C42" s="512"/>
      <c r="D42" s="528"/>
      <c r="E42" s="554"/>
      <c r="F42" s="554"/>
      <c r="G42" s="554"/>
      <c r="H42" s="554"/>
      <c r="I42" s="555"/>
      <c r="J42" s="198"/>
      <c r="L42" s="55"/>
    </row>
    <row r="43" spans="1:12" s="20" customFormat="1" ht="18.75" customHeight="1">
      <c r="A43" s="3"/>
      <c r="B43" s="552"/>
      <c r="C43" s="553"/>
      <c r="D43" s="534"/>
      <c r="E43" s="556"/>
      <c r="F43" s="556"/>
      <c r="G43" s="556"/>
      <c r="H43" s="556"/>
      <c r="I43" s="557"/>
      <c r="J43" s="198"/>
      <c r="L43" s="55"/>
    </row>
    <row r="44" spans="1:12" s="20" customFormat="1" ht="19.5" thickBot="1">
      <c r="A44" s="3"/>
      <c r="B44" s="558" t="s">
        <v>59</v>
      </c>
      <c r="C44" s="559"/>
      <c r="D44" s="560"/>
      <c r="E44" s="561"/>
      <c r="F44" s="561"/>
      <c r="G44" s="561"/>
      <c r="H44" s="561"/>
      <c r="I44" s="562"/>
      <c r="J44" s="198"/>
      <c r="L44" s="55"/>
    </row>
    <row r="45" spans="1:12" s="20" customFormat="1" ht="18.75">
      <c r="A45" s="3"/>
      <c r="B45" s="536" t="s">
        <v>60</v>
      </c>
      <c r="C45" s="537"/>
      <c r="D45" s="537"/>
      <c r="E45" s="537"/>
      <c r="F45" s="537"/>
      <c r="G45" s="537"/>
      <c r="H45" s="537"/>
      <c r="I45" s="538"/>
      <c r="J45" s="198"/>
      <c r="L45" s="55"/>
    </row>
    <row r="46" spans="1:12" s="20" customFormat="1" ht="19.5" thickBot="1">
      <c r="A46" s="3"/>
      <c r="B46" s="50" t="s">
        <v>61</v>
      </c>
      <c r="C46" s="197" t="s">
        <v>30</v>
      </c>
      <c r="D46" s="197" t="s">
        <v>62</v>
      </c>
      <c r="E46" s="539" t="s">
        <v>63</v>
      </c>
      <c r="F46" s="540"/>
      <c r="G46" s="197" t="s">
        <v>57</v>
      </c>
      <c r="H46" s="197" t="s">
        <v>64</v>
      </c>
      <c r="I46" s="51" t="s">
        <v>65</v>
      </c>
      <c r="J46" s="198"/>
      <c r="L46" s="55"/>
    </row>
    <row r="47" spans="1:12" s="20" customFormat="1" ht="19.5" customHeight="1" thickTop="1">
      <c r="A47" s="3"/>
      <c r="B47" s="541">
        <v>1</v>
      </c>
      <c r="C47" s="543"/>
      <c r="D47" s="543" t="str">
        <f>IF(C47&gt;0,VLOOKUP(C47,女子登録情報!$A$2:$H$2000,2,0),"")</f>
        <v/>
      </c>
      <c r="E47" s="544" t="str">
        <f>IF(C47&gt;0,VLOOKUP(C47,女子登録情報!$A$2:$H$2000,3,0),"")</f>
        <v/>
      </c>
      <c r="F47" s="545"/>
      <c r="G47" s="543" t="str">
        <f>IF(C47&gt;0,VLOOKUP(C47,女子登録情報!$A$2:$H$2000,4,0),"")</f>
        <v/>
      </c>
      <c r="H47" s="543" t="str">
        <f>IF(C47&gt;0,VLOOKUP(C47,女子登録情報!$A$2:$H$2000,8,0),"")</f>
        <v/>
      </c>
      <c r="I47" s="546" t="str">
        <f>IF(C47&gt;0,VLOOKUP(C47,女子登録情報!$A$2:$H$2000,5,0),"")</f>
        <v/>
      </c>
      <c r="J47" s="198"/>
      <c r="L47" s="55"/>
    </row>
    <row r="48" spans="1:12" s="20" customFormat="1" ht="18.75" customHeight="1">
      <c r="A48" s="3"/>
      <c r="B48" s="542"/>
      <c r="C48" s="533"/>
      <c r="D48" s="533"/>
      <c r="E48" s="534"/>
      <c r="F48" s="535"/>
      <c r="G48" s="533"/>
      <c r="H48" s="533"/>
      <c r="I48" s="532"/>
      <c r="J48" s="198"/>
      <c r="L48" s="55"/>
    </row>
    <row r="49" spans="1:12" s="20" customFormat="1" ht="18.75" customHeight="1">
      <c r="A49" s="3"/>
      <c r="B49" s="524">
        <v>2</v>
      </c>
      <c r="C49" s="526"/>
      <c r="D49" s="526" t="str">
        <f>IF(C49,VLOOKUP(C49,女子登録情報!$A$2:$H$2000,2,0),"")</f>
        <v/>
      </c>
      <c r="E49" s="528" t="str">
        <f>IF(C49&gt;0,VLOOKUP(C49,女子登録情報!$A$2:$H$2000,3,0),"")</f>
        <v/>
      </c>
      <c r="F49" s="529"/>
      <c r="G49" s="526" t="str">
        <f>IF(C49&gt;0,VLOOKUP(C49,女子登録情報!$A$2:$H$2000,4,0),"")</f>
        <v/>
      </c>
      <c r="H49" s="526" t="str">
        <f>IF(C49&gt;0,VLOOKUP(C49,女子登録情報!$A$2:$H$2000,8,0),"")</f>
        <v/>
      </c>
      <c r="I49" s="492" t="str">
        <f>IF(C49&gt;0,VLOOKUP(C49,女子登録情報!$A$2:$H$2000,5,0),"")</f>
        <v/>
      </c>
      <c r="J49" s="198"/>
      <c r="L49" s="55"/>
    </row>
    <row r="50" spans="1:12" s="20" customFormat="1" ht="18.75" customHeight="1">
      <c r="A50" s="3"/>
      <c r="B50" s="542"/>
      <c r="C50" s="533"/>
      <c r="D50" s="533"/>
      <c r="E50" s="534"/>
      <c r="F50" s="535"/>
      <c r="G50" s="533"/>
      <c r="H50" s="533"/>
      <c r="I50" s="532"/>
      <c r="J50" s="198"/>
      <c r="L50" s="55"/>
    </row>
    <row r="51" spans="1:12" s="20" customFormat="1" ht="18.75" customHeight="1">
      <c r="A51" s="3"/>
      <c r="B51" s="524">
        <v>3</v>
      </c>
      <c r="C51" s="526"/>
      <c r="D51" s="526" t="str">
        <f>IF(C51,VLOOKUP(C51,女子登録情報!$A$2:$H$2000,2,0),"")</f>
        <v/>
      </c>
      <c r="E51" s="528" t="str">
        <f>IF(C51&gt;0,VLOOKUP(C51,女子登録情報!$A$2:$H$2000,3,0),"")</f>
        <v/>
      </c>
      <c r="F51" s="529"/>
      <c r="G51" s="526" t="str">
        <f>IF(C51&gt;0,VLOOKUP(C51,女子登録情報!$A$2:$H$2000,4,0),"")</f>
        <v/>
      </c>
      <c r="H51" s="526" t="str">
        <f>IF(C51&gt;0,VLOOKUP(C51,女子登録情報!$A$2:$H$2000,8,0),"")</f>
        <v/>
      </c>
      <c r="I51" s="492" t="str">
        <f>IF(C51&gt;0,VLOOKUP(C51,女子登録情報!$A$2:$H$2000,5,0),"")</f>
        <v/>
      </c>
      <c r="J51" s="198"/>
      <c r="L51" s="55"/>
    </row>
    <row r="52" spans="1:12" s="20" customFormat="1" ht="18.75" customHeight="1">
      <c r="A52" s="3"/>
      <c r="B52" s="542"/>
      <c r="C52" s="533"/>
      <c r="D52" s="533"/>
      <c r="E52" s="534"/>
      <c r="F52" s="535"/>
      <c r="G52" s="533"/>
      <c r="H52" s="533"/>
      <c r="I52" s="532"/>
      <c r="J52" s="198"/>
      <c r="L52" s="55"/>
    </row>
    <row r="53" spans="1:12" s="20" customFormat="1" ht="18.75" customHeight="1">
      <c r="A53" s="3"/>
      <c r="B53" s="524">
        <v>4</v>
      </c>
      <c r="C53" s="526"/>
      <c r="D53" s="526" t="str">
        <f>IF(C53,VLOOKUP(C53,女子登録情報!$A$2:$H$2000,2,0),"")</f>
        <v/>
      </c>
      <c r="E53" s="528" t="str">
        <f>IF(C53&gt;0,VLOOKUP(C53,女子登録情報!$A$2:$H$2000,3,0),"")</f>
        <v/>
      </c>
      <c r="F53" s="529"/>
      <c r="G53" s="526" t="str">
        <f>IF(C53&gt;0,VLOOKUP(C53,女子登録情報!$A$2:$H$2000,4,0),"")</f>
        <v/>
      </c>
      <c r="H53" s="526" t="str">
        <f>IF(C53&gt;0,VLOOKUP(C53,女子登録情報!$A$2:$H$2000,8,0),"")</f>
        <v/>
      </c>
      <c r="I53" s="492" t="str">
        <f>IF(C53&gt;0,VLOOKUP(C53,女子登録情報!$A$2:$H$2000,5,0),"")</f>
        <v/>
      </c>
      <c r="J53" s="198"/>
      <c r="L53" s="55"/>
    </row>
    <row r="54" spans="1:12" s="20" customFormat="1" ht="18.75" customHeight="1">
      <c r="A54" s="3"/>
      <c r="B54" s="542"/>
      <c r="C54" s="533"/>
      <c r="D54" s="533"/>
      <c r="E54" s="534"/>
      <c r="F54" s="535"/>
      <c r="G54" s="533"/>
      <c r="H54" s="533"/>
      <c r="I54" s="532"/>
      <c r="J54" s="198"/>
      <c r="L54" s="55"/>
    </row>
    <row r="55" spans="1:12" s="20" customFormat="1" ht="18.75" customHeight="1">
      <c r="A55" s="3"/>
      <c r="B55" s="524">
        <v>5</v>
      </c>
      <c r="C55" s="526"/>
      <c r="D55" s="526" t="str">
        <f>IF(C55,VLOOKUP(C55,女子登録情報!$A$2:$H$2000,2,0),"")</f>
        <v/>
      </c>
      <c r="E55" s="528" t="str">
        <f>IF(C55&gt;0,VLOOKUP(C55,女子登録情報!$A$2:$H$2000,3,0),"")</f>
        <v/>
      </c>
      <c r="F55" s="529"/>
      <c r="G55" s="526" t="str">
        <f>IF(C55&gt;0,VLOOKUP(C55,女子登録情報!$A$2:$H$2000,4,0),"")</f>
        <v/>
      </c>
      <c r="H55" s="526" t="str">
        <f>IF(C55&gt;0,VLOOKUP(C55,女子登録情報!$A$2:$H$2000,8,0),"")</f>
        <v/>
      </c>
      <c r="I55" s="492" t="str">
        <f>IF(C55&gt;0,VLOOKUP(C55,女子登録情報!$A$2:$H$2000,5,0),"")</f>
        <v/>
      </c>
      <c r="J55" s="198"/>
      <c r="L55" s="55"/>
    </row>
    <row r="56" spans="1:12" s="20" customFormat="1" ht="18.75" customHeight="1">
      <c r="A56" s="3"/>
      <c r="B56" s="542"/>
      <c r="C56" s="533"/>
      <c r="D56" s="533"/>
      <c r="E56" s="534"/>
      <c r="F56" s="535"/>
      <c r="G56" s="533"/>
      <c r="H56" s="533"/>
      <c r="I56" s="532"/>
      <c r="J56" s="198"/>
      <c r="L56" s="55"/>
    </row>
    <row r="57" spans="1:12" s="20" customFormat="1" ht="18.75" customHeight="1">
      <c r="A57" s="3"/>
      <c r="B57" s="524">
        <v>6</v>
      </c>
      <c r="C57" s="526"/>
      <c r="D57" s="526" t="str">
        <f>IF(C57,VLOOKUP(C57,女子登録情報!$A$2:$H$2000,2,0),"")</f>
        <v/>
      </c>
      <c r="E57" s="528" t="str">
        <f>IF(C57&gt;0,VLOOKUP(C57,女子登録情報!$A$2:$H$2000,3,0),"")</f>
        <v/>
      </c>
      <c r="F57" s="529"/>
      <c r="G57" s="526" t="str">
        <f>IF(C57&gt;0,VLOOKUP(C57,女子登録情報!$A$2:$H$2000,4,0),"")</f>
        <v/>
      </c>
      <c r="H57" s="526" t="str">
        <f>IF(C57&gt;0,VLOOKUP(C57,女子登録情報!$A$2:$H$2000,8,0),"")</f>
        <v/>
      </c>
      <c r="I57" s="492" t="str">
        <f>IF(C57&gt;0,VLOOKUP(C57,女子登録情報!$A$2:$H$2000,5,0),"")</f>
        <v/>
      </c>
      <c r="J57" s="198"/>
      <c r="L57" s="55"/>
    </row>
    <row r="58" spans="1:12" s="20" customFormat="1" ht="19.5" customHeight="1" thickBot="1">
      <c r="A58" s="3"/>
      <c r="B58" s="525"/>
      <c r="C58" s="527"/>
      <c r="D58" s="527"/>
      <c r="E58" s="530"/>
      <c r="F58" s="531"/>
      <c r="G58" s="527"/>
      <c r="H58" s="527"/>
      <c r="I58" s="493"/>
      <c r="J58" s="198"/>
      <c r="L58" s="55"/>
    </row>
    <row r="59" spans="1:12" s="20" customFormat="1" ht="18.75">
      <c r="A59" s="3"/>
      <c r="B59" s="494" t="s">
        <v>66</v>
      </c>
      <c r="C59" s="495"/>
      <c r="D59" s="495"/>
      <c r="E59" s="495"/>
      <c r="F59" s="495"/>
      <c r="G59" s="495"/>
      <c r="H59" s="495"/>
      <c r="I59" s="496"/>
      <c r="J59" s="198"/>
      <c r="L59" s="55"/>
    </row>
    <row r="60" spans="1:12" s="20" customFormat="1" ht="18.75">
      <c r="A60" s="3"/>
      <c r="B60" s="497"/>
      <c r="C60" s="498"/>
      <c r="D60" s="498"/>
      <c r="E60" s="498"/>
      <c r="F60" s="498"/>
      <c r="G60" s="498"/>
      <c r="H60" s="498"/>
      <c r="I60" s="499"/>
      <c r="J60" s="198"/>
      <c r="L60" s="55"/>
    </row>
    <row r="61" spans="1:12" s="20" customFormat="1" ht="19.5" thickBot="1">
      <c r="A61" s="3"/>
      <c r="B61" s="500"/>
      <c r="C61" s="501"/>
      <c r="D61" s="501"/>
      <c r="E61" s="501"/>
      <c r="F61" s="501"/>
      <c r="G61" s="501"/>
      <c r="H61" s="501"/>
      <c r="I61" s="502"/>
      <c r="J61" s="198"/>
      <c r="L61" s="55"/>
    </row>
    <row r="62" spans="1:12" s="20" customFormat="1" ht="18.75">
      <c r="A62" s="54"/>
      <c r="B62" s="54"/>
      <c r="C62" s="54"/>
      <c r="D62" s="54"/>
      <c r="E62" s="54"/>
      <c r="F62" s="54"/>
      <c r="G62" s="54"/>
      <c r="H62" s="54"/>
      <c r="I62" s="54"/>
      <c r="J62" s="59"/>
      <c r="L62" s="55"/>
    </row>
    <row r="63" spans="1:12" s="20" customFormat="1" ht="19.5" thickBot="1">
      <c r="A63" s="3"/>
      <c r="B63" s="3"/>
      <c r="C63" s="3"/>
      <c r="D63" s="3"/>
      <c r="E63" s="3"/>
      <c r="F63" s="3"/>
      <c r="G63" s="3"/>
      <c r="H63" s="3"/>
      <c r="I63" s="3"/>
      <c r="J63" s="57" t="s">
        <v>68</v>
      </c>
      <c r="L63" s="55"/>
    </row>
    <row r="64" spans="1:12" s="20" customFormat="1" ht="18.75" customHeight="1">
      <c r="A64" s="3"/>
      <c r="B64" s="724" t="str">
        <f>CONCATENATE('加盟校情報&amp;大会設定'!$G$5,'加盟校情報&amp;大会設定'!$H$5,'加盟校情報&amp;大会設定'!$I$5,'加盟校情報&amp;大会設定'!$J$5,)&amp;"　女子4×400mR"</f>
        <v>第82回東海学生駅伝 兼 第14回東海学生女子駅伝　女子4×400mR</v>
      </c>
      <c r="C64" s="725"/>
      <c r="D64" s="725"/>
      <c r="E64" s="725"/>
      <c r="F64" s="725"/>
      <c r="G64" s="725"/>
      <c r="H64" s="725"/>
      <c r="I64" s="726"/>
      <c r="J64" s="198"/>
      <c r="L64" s="55"/>
    </row>
    <row r="65" spans="1:12" s="20" customFormat="1" ht="19.5" customHeight="1" thickBot="1">
      <c r="A65" s="3"/>
      <c r="B65" s="727"/>
      <c r="C65" s="728"/>
      <c r="D65" s="728"/>
      <c r="E65" s="728"/>
      <c r="F65" s="728"/>
      <c r="G65" s="728"/>
      <c r="H65" s="728"/>
      <c r="I65" s="729"/>
      <c r="J65" s="198"/>
      <c r="L65" s="55"/>
    </row>
    <row r="66" spans="1:12" s="20" customFormat="1" ht="18.75">
      <c r="A66" s="3"/>
      <c r="B66" s="509" t="s">
        <v>57</v>
      </c>
      <c r="C66" s="510"/>
      <c r="D66" s="515" t="str">
        <f>IF(基本情報登録!$D$6&gt;0,基本情報登録!$D$6,"")</f>
        <v/>
      </c>
      <c r="E66" s="516"/>
      <c r="F66" s="516"/>
      <c r="G66" s="516"/>
      <c r="H66" s="517"/>
      <c r="I66" s="58" t="s">
        <v>58</v>
      </c>
      <c r="J66" s="198"/>
      <c r="L66" s="55"/>
    </row>
    <row r="67" spans="1:12" s="20" customFormat="1" ht="18.75" customHeight="1">
      <c r="A67" s="3"/>
      <c r="B67" s="511" t="s">
        <v>1</v>
      </c>
      <c r="C67" s="512"/>
      <c r="D67" s="518" t="str">
        <f>IF(基本情報登録!$D$8&gt;0,基本情報登録!$D$8,"")</f>
        <v/>
      </c>
      <c r="E67" s="519"/>
      <c r="F67" s="519"/>
      <c r="G67" s="519"/>
      <c r="H67" s="520"/>
      <c r="I67" s="492"/>
      <c r="J67" s="198"/>
      <c r="L67" s="55"/>
    </row>
    <row r="68" spans="1:12" s="20" customFormat="1" ht="19.5" customHeight="1" thickBot="1">
      <c r="A68" s="3"/>
      <c r="B68" s="513"/>
      <c r="C68" s="514"/>
      <c r="D68" s="521"/>
      <c r="E68" s="522"/>
      <c r="F68" s="522"/>
      <c r="G68" s="522"/>
      <c r="H68" s="523"/>
      <c r="I68" s="493"/>
      <c r="J68" s="198"/>
      <c r="L68" s="55"/>
    </row>
    <row r="69" spans="1:12" s="20" customFormat="1" ht="18.75">
      <c r="A69" s="3"/>
      <c r="B69" s="509" t="s">
        <v>37</v>
      </c>
      <c r="C69" s="510"/>
      <c r="D69" s="547"/>
      <c r="E69" s="548"/>
      <c r="F69" s="548"/>
      <c r="G69" s="548"/>
      <c r="H69" s="548"/>
      <c r="I69" s="549"/>
      <c r="J69" s="198"/>
      <c r="L69" s="55"/>
    </row>
    <row r="70" spans="1:12" s="20" customFormat="1" ht="18.75" hidden="1">
      <c r="A70" s="3"/>
      <c r="B70" s="195"/>
      <c r="C70" s="196"/>
      <c r="D70" s="49"/>
      <c r="E70" s="550" t="str">
        <f>TEXT(D69,"00000")</f>
        <v>00000</v>
      </c>
      <c r="F70" s="550"/>
      <c r="G70" s="550"/>
      <c r="H70" s="550"/>
      <c r="I70" s="551"/>
      <c r="J70" s="198"/>
      <c r="L70" s="55"/>
    </row>
    <row r="71" spans="1:12" s="20" customFormat="1" ht="18.75" customHeight="1">
      <c r="A71" s="3"/>
      <c r="B71" s="511" t="s">
        <v>40</v>
      </c>
      <c r="C71" s="512"/>
      <c r="D71" s="528"/>
      <c r="E71" s="554"/>
      <c r="F71" s="554"/>
      <c r="G71" s="554"/>
      <c r="H71" s="554"/>
      <c r="I71" s="555"/>
      <c r="J71" s="198"/>
      <c r="L71" s="55"/>
    </row>
    <row r="72" spans="1:12" s="20" customFormat="1" ht="18.75" customHeight="1">
      <c r="A72" s="3"/>
      <c r="B72" s="552"/>
      <c r="C72" s="553"/>
      <c r="D72" s="534"/>
      <c r="E72" s="556"/>
      <c r="F72" s="556"/>
      <c r="G72" s="556"/>
      <c r="H72" s="556"/>
      <c r="I72" s="557"/>
      <c r="J72" s="198"/>
      <c r="L72" s="55"/>
    </row>
    <row r="73" spans="1:12" s="20" customFormat="1" ht="19.5" thickBot="1">
      <c r="A73" s="3"/>
      <c r="B73" s="558" t="s">
        <v>59</v>
      </c>
      <c r="C73" s="559"/>
      <c r="D73" s="560"/>
      <c r="E73" s="561"/>
      <c r="F73" s="561"/>
      <c r="G73" s="561"/>
      <c r="H73" s="561"/>
      <c r="I73" s="562"/>
      <c r="J73" s="198"/>
      <c r="L73" s="55"/>
    </row>
    <row r="74" spans="1:12" s="20" customFormat="1" ht="18.75">
      <c r="A74" s="3"/>
      <c r="B74" s="536" t="s">
        <v>60</v>
      </c>
      <c r="C74" s="537"/>
      <c r="D74" s="537"/>
      <c r="E74" s="537"/>
      <c r="F74" s="537"/>
      <c r="G74" s="537"/>
      <c r="H74" s="537"/>
      <c r="I74" s="538"/>
      <c r="J74" s="198"/>
      <c r="L74" s="55"/>
    </row>
    <row r="75" spans="1:12" s="20" customFormat="1" ht="19.5" thickBot="1">
      <c r="A75" s="3"/>
      <c r="B75" s="50" t="s">
        <v>61</v>
      </c>
      <c r="C75" s="197" t="s">
        <v>30</v>
      </c>
      <c r="D75" s="197" t="s">
        <v>62</v>
      </c>
      <c r="E75" s="539" t="s">
        <v>63</v>
      </c>
      <c r="F75" s="540"/>
      <c r="G75" s="197" t="s">
        <v>57</v>
      </c>
      <c r="H75" s="197" t="s">
        <v>64</v>
      </c>
      <c r="I75" s="51" t="s">
        <v>65</v>
      </c>
      <c r="J75" s="198"/>
      <c r="L75" s="55"/>
    </row>
    <row r="76" spans="1:12" s="20" customFormat="1" ht="19.5" customHeight="1" thickTop="1">
      <c r="A76" s="3"/>
      <c r="B76" s="541">
        <v>1</v>
      </c>
      <c r="C76" s="543"/>
      <c r="D76" s="543" t="str">
        <f>IF(C76&gt;0,VLOOKUP(C76,女子登録情報!$A$2:$H$2000,2,0),"")</f>
        <v/>
      </c>
      <c r="E76" s="544" t="str">
        <f>IF(C76&gt;0,VLOOKUP(C76,女子登録情報!$A$2:$H$2000,3,0),"")</f>
        <v/>
      </c>
      <c r="F76" s="545"/>
      <c r="G76" s="543" t="str">
        <f>IF(C76&gt;0,VLOOKUP(C76,女子登録情報!$A$2:$H$2000,4,0),"")</f>
        <v/>
      </c>
      <c r="H76" s="543" t="str">
        <f>IF(C76&gt;0,VLOOKUP(C76,女子登録情報!$A$2:$H$2000,8,0),"")</f>
        <v/>
      </c>
      <c r="I76" s="546" t="str">
        <f>IF(C76&gt;0,VLOOKUP(C76,女子登録情報!$A$2:$H$2000,5,0),"")</f>
        <v/>
      </c>
      <c r="J76" s="198"/>
      <c r="L76" s="55"/>
    </row>
    <row r="77" spans="1:12" s="20" customFormat="1" ht="18.75" customHeight="1">
      <c r="A77" s="3"/>
      <c r="B77" s="542"/>
      <c r="C77" s="533"/>
      <c r="D77" s="533"/>
      <c r="E77" s="534"/>
      <c r="F77" s="535"/>
      <c r="G77" s="533"/>
      <c r="H77" s="533"/>
      <c r="I77" s="532"/>
      <c r="J77" s="198"/>
      <c r="L77" s="55"/>
    </row>
    <row r="78" spans="1:12" s="20" customFormat="1" ht="18.75" customHeight="1">
      <c r="A78" s="3"/>
      <c r="B78" s="524">
        <v>2</v>
      </c>
      <c r="C78" s="526"/>
      <c r="D78" s="526" t="str">
        <f>IF(C78,VLOOKUP(C78,女子登録情報!$A$2:$H$2000,2,0),"")</f>
        <v/>
      </c>
      <c r="E78" s="528" t="str">
        <f>IF(C78&gt;0,VLOOKUP(C78,女子登録情報!$A$2:$H$2000,3,0),"")</f>
        <v/>
      </c>
      <c r="F78" s="529"/>
      <c r="G78" s="526" t="str">
        <f>IF(C78&gt;0,VLOOKUP(C78,女子登録情報!$A$2:$H$2000,4,0),"")</f>
        <v/>
      </c>
      <c r="H78" s="526" t="str">
        <f>IF(C78&gt;0,VLOOKUP(C78,女子登録情報!$A$2:$H$2000,8,0),"")</f>
        <v/>
      </c>
      <c r="I78" s="492" t="str">
        <f>IF(C78&gt;0,VLOOKUP(C78,女子登録情報!$A$2:$H$2000,5,0),"")</f>
        <v/>
      </c>
      <c r="J78" s="198"/>
      <c r="L78" s="55"/>
    </row>
    <row r="79" spans="1:12" s="20" customFormat="1" ht="18.75" customHeight="1">
      <c r="A79" s="3"/>
      <c r="B79" s="542"/>
      <c r="C79" s="533"/>
      <c r="D79" s="533"/>
      <c r="E79" s="534"/>
      <c r="F79" s="535"/>
      <c r="G79" s="533"/>
      <c r="H79" s="533"/>
      <c r="I79" s="532"/>
      <c r="J79" s="198"/>
      <c r="L79" s="55"/>
    </row>
    <row r="80" spans="1:12" s="20" customFormat="1" ht="18.75" customHeight="1">
      <c r="A80" s="3"/>
      <c r="B80" s="524">
        <v>3</v>
      </c>
      <c r="C80" s="526"/>
      <c r="D80" s="526" t="str">
        <f>IF(C80,VLOOKUP(C80,女子登録情報!$A$2:$H$2000,2,0),"")</f>
        <v/>
      </c>
      <c r="E80" s="528" t="str">
        <f>IF(C80&gt;0,VLOOKUP(C80,女子登録情報!$A$2:$H$2000,3,0),"")</f>
        <v/>
      </c>
      <c r="F80" s="529"/>
      <c r="G80" s="526" t="str">
        <f>IF(C80&gt;0,VLOOKUP(C80,女子登録情報!$A$2:$H$2000,4,0),"")</f>
        <v/>
      </c>
      <c r="H80" s="526" t="str">
        <f>IF(C80&gt;0,VLOOKUP(C80,女子登録情報!$A$2:$H$2000,8,0),"")</f>
        <v/>
      </c>
      <c r="I80" s="492" t="str">
        <f>IF(C80&gt;0,VLOOKUP(C80,女子登録情報!$A$2:$H$2000,5,0),"")</f>
        <v/>
      </c>
      <c r="J80" s="198"/>
      <c r="L80" s="55"/>
    </row>
    <row r="81" spans="1:12" s="20" customFormat="1" ht="18.75" customHeight="1">
      <c r="A81" s="3"/>
      <c r="B81" s="542"/>
      <c r="C81" s="533"/>
      <c r="D81" s="533"/>
      <c r="E81" s="534"/>
      <c r="F81" s="535"/>
      <c r="G81" s="533"/>
      <c r="H81" s="533"/>
      <c r="I81" s="532"/>
      <c r="J81" s="198"/>
      <c r="L81" s="55"/>
    </row>
    <row r="82" spans="1:12" s="20" customFormat="1" ht="18.75" customHeight="1">
      <c r="A82" s="3"/>
      <c r="B82" s="524">
        <v>4</v>
      </c>
      <c r="C82" s="526"/>
      <c r="D82" s="526" t="str">
        <f>IF(C82,VLOOKUP(C82,女子登録情報!$A$2:$H$2000,2,0),"")</f>
        <v/>
      </c>
      <c r="E82" s="528" t="str">
        <f>IF(C82&gt;0,VLOOKUP(C82,女子登録情報!$A$2:$H$2000,3,0),"")</f>
        <v/>
      </c>
      <c r="F82" s="529"/>
      <c r="G82" s="526" t="str">
        <f>IF(C82&gt;0,VLOOKUP(C82,女子登録情報!$A$2:$H$2000,4,0),"")</f>
        <v/>
      </c>
      <c r="H82" s="526" t="str">
        <f>IF(C82&gt;0,VLOOKUP(C82,女子登録情報!$A$2:$H$2000,8,0),"")</f>
        <v/>
      </c>
      <c r="I82" s="492" t="str">
        <f>IF(C82&gt;0,VLOOKUP(C82,女子登録情報!$A$2:$H$2000,5,0),"")</f>
        <v/>
      </c>
      <c r="J82" s="198"/>
      <c r="L82" s="55"/>
    </row>
    <row r="83" spans="1:12" s="20" customFormat="1" ht="18.75" customHeight="1">
      <c r="A83" s="3"/>
      <c r="B83" s="542"/>
      <c r="C83" s="533"/>
      <c r="D83" s="533"/>
      <c r="E83" s="534"/>
      <c r="F83" s="535"/>
      <c r="G83" s="533"/>
      <c r="H83" s="533"/>
      <c r="I83" s="532"/>
      <c r="J83" s="198"/>
      <c r="L83" s="55"/>
    </row>
    <row r="84" spans="1:12" s="20" customFormat="1" ht="18.75" customHeight="1">
      <c r="A84" s="3"/>
      <c r="B84" s="524">
        <v>5</v>
      </c>
      <c r="C84" s="526"/>
      <c r="D84" s="526" t="str">
        <f>IF(C84,VLOOKUP(C84,女子登録情報!$A$2:$H$2000,2,0),"")</f>
        <v/>
      </c>
      <c r="E84" s="528" t="str">
        <f>IF(C84&gt;0,VLOOKUP(C84,女子登録情報!$A$2:$H$2000,3,0),"")</f>
        <v/>
      </c>
      <c r="F84" s="529"/>
      <c r="G84" s="526" t="str">
        <f>IF(C84&gt;0,VLOOKUP(C84,女子登録情報!$A$2:$H$2000,4,0),"")</f>
        <v/>
      </c>
      <c r="H84" s="526" t="str">
        <f>IF(C84&gt;0,VLOOKUP(C84,女子登録情報!$A$2:$H$2000,8,0),"")</f>
        <v/>
      </c>
      <c r="I84" s="492" t="str">
        <f>IF(C84&gt;0,VLOOKUP(C84,女子登録情報!$A$2:$H$2000,5,0),"")</f>
        <v/>
      </c>
      <c r="J84" s="198"/>
      <c r="L84" s="55"/>
    </row>
    <row r="85" spans="1:12" s="20" customFormat="1" ht="18.75" customHeight="1">
      <c r="A85" s="3"/>
      <c r="B85" s="542"/>
      <c r="C85" s="533"/>
      <c r="D85" s="533"/>
      <c r="E85" s="534"/>
      <c r="F85" s="535"/>
      <c r="G85" s="533"/>
      <c r="H85" s="533"/>
      <c r="I85" s="532"/>
      <c r="J85" s="198"/>
      <c r="L85" s="55"/>
    </row>
    <row r="86" spans="1:12" s="20" customFormat="1" ht="18.75" customHeight="1">
      <c r="A86" s="3"/>
      <c r="B86" s="524">
        <v>6</v>
      </c>
      <c r="C86" s="526"/>
      <c r="D86" s="526" t="str">
        <f>IF(C86,VLOOKUP(C86,女子登録情報!$A$2:$H$2000,2,0),"")</f>
        <v/>
      </c>
      <c r="E86" s="528" t="str">
        <f>IF(C86&gt;0,VLOOKUP(C86,女子登録情報!$A$2:$H$2000,3,0),"")</f>
        <v/>
      </c>
      <c r="F86" s="529"/>
      <c r="G86" s="526" t="str">
        <f>IF(C86&gt;0,VLOOKUP(C86,女子登録情報!$A$2:$H$2000,4,0),"")</f>
        <v/>
      </c>
      <c r="H86" s="526" t="str">
        <f>IF(C86&gt;0,VLOOKUP(C86,女子登録情報!$A$2:$H$2000,8,0),"")</f>
        <v/>
      </c>
      <c r="I86" s="492" t="str">
        <f>IF(C86&gt;0,VLOOKUP(C86,女子登録情報!$A$2:$H$2000,5,0),"")</f>
        <v/>
      </c>
      <c r="J86" s="198"/>
      <c r="L86" s="55"/>
    </row>
    <row r="87" spans="1:12" s="20" customFormat="1" ht="19.5" customHeight="1" thickBot="1">
      <c r="A87" s="3"/>
      <c r="B87" s="525"/>
      <c r="C87" s="527"/>
      <c r="D87" s="527"/>
      <c r="E87" s="530"/>
      <c r="F87" s="531"/>
      <c r="G87" s="527"/>
      <c r="H87" s="527"/>
      <c r="I87" s="493"/>
      <c r="J87" s="198"/>
      <c r="L87" s="55"/>
    </row>
    <row r="88" spans="1:12" s="20" customFormat="1" ht="18.75">
      <c r="A88" s="3"/>
      <c r="B88" s="494" t="s">
        <v>66</v>
      </c>
      <c r="C88" s="495"/>
      <c r="D88" s="495"/>
      <c r="E88" s="495"/>
      <c r="F88" s="495"/>
      <c r="G88" s="495"/>
      <c r="H88" s="495"/>
      <c r="I88" s="496"/>
      <c r="J88" s="198"/>
      <c r="L88" s="55"/>
    </row>
    <row r="89" spans="1:12" s="20" customFormat="1" ht="18.75">
      <c r="A89" s="3"/>
      <c r="B89" s="497"/>
      <c r="C89" s="498"/>
      <c r="D89" s="498"/>
      <c r="E89" s="498"/>
      <c r="F89" s="498"/>
      <c r="G89" s="498"/>
      <c r="H89" s="498"/>
      <c r="I89" s="499"/>
      <c r="J89" s="198"/>
      <c r="L89" s="55"/>
    </row>
    <row r="90" spans="1:12" s="20" customFormat="1" ht="19.5" thickBot="1">
      <c r="A90" s="3"/>
      <c r="B90" s="500"/>
      <c r="C90" s="501"/>
      <c r="D90" s="501"/>
      <c r="E90" s="501"/>
      <c r="F90" s="501"/>
      <c r="G90" s="501"/>
      <c r="H90" s="501"/>
      <c r="I90" s="502"/>
      <c r="J90" s="198"/>
      <c r="L90" s="55"/>
    </row>
    <row r="91" spans="1:12" s="20" customFormat="1" ht="18.75">
      <c r="A91" s="54"/>
      <c r="B91" s="54"/>
      <c r="C91" s="54"/>
      <c r="D91" s="54"/>
      <c r="E91" s="54"/>
      <c r="F91" s="54"/>
      <c r="G91" s="54"/>
      <c r="H91" s="54"/>
      <c r="I91" s="54"/>
      <c r="J91" s="59"/>
      <c r="L91" s="55"/>
    </row>
    <row r="92" spans="1:12" s="20" customFormat="1" ht="19.5" thickBot="1">
      <c r="A92" s="3"/>
      <c r="B92" s="3"/>
      <c r="C92" s="3"/>
      <c r="D92" s="3"/>
      <c r="E92" s="3"/>
      <c r="F92" s="3"/>
      <c r="G92" s="3"/>
      <c r="H92" s="3"/>
      <c r="I92" s="3"/>
      <c r="J92" s="57" t="s">
        <v>69</v>
      </c>
      <c r="L92" s="55"/>
    </row>
    <row r="93" spans="1:12" s="20" customFormat="1" ht="18.75" customHeight="1">
      <c r="A93" s="3"/>
      <c r="B93" s="724" t="str">
        <f>CONCATENATE('加盟校情報&amp;大会設定'!$G$5,'加盟校情報&amp;大会設定'!$H$5,'加盟校情報&amp;大会設定'!$I$5,'加盟校情報&amp;大会設定'!$J$5,)&amp;"　女子4×400mR"</f>
        <v>第82回東海学生駅伝 兼 第14回東海学生女子駅伝　女子4×400mR</v>
      </c>
      <c r="C93" s="725"/>
      <c r="D93" s="725"/>
      <c r="E93" s="725"/>
      <c r="F93" s="725"/>
      <c r="G93" s="725"/>
      <c r="H93" s="725"/>
      <c r="I93" s="726"/>
      <c r="J93" s="198"/>
      <c r="L93" s="55"/>
    </row>
    <row r="94" spans="1:12" s="20" customFormat="1" ht="19.5" customHeight="1" thickBot="1">
      <c r="A94" s="3"/>
      <c r="B94" s="727"/>
      <c r="C94" s="728"/>
      <c r="D94" s="728"/>
      <c r="E94" s="728"/>
      <c r="F94" s="728"/>
      <c r="G94" s="728"/>
      <c r="H94" s="728"/>
      <c r="I94" s="729"/>
      <c r="J94" s="198"/>
      <c r="L94" s="55"/>
    </row>
    <row r="95" spans="1:12" s="20" customFormat="1" ht="18.75">
      <c r="A95" s="3"/>
      <c r="B95" s="509" t="s">
        <v>57</v>
      </c>
      <c r="C95" s="510"/>
      <c r="D95" s="515" t="str">
        <f>IF(基本情報登録!$D$6&gt;0,基本情報登録!$D$6,"")</f>
        <v/>
      </c>
      <c r="E95" s="516"/>
      <c r="F95" s="516"/>
      <c r="G95" s="516"/>
      <c r="H95" s="517"/>
      <c r="I95" s="58" t="s">
        <v>58</v>
      </c>
      <c r="J95" s="198"/>
      <c r="L95" s="55"/>
    </row>
    <row r="96" spans="1:12" s="20" customFormat="1" ht="18.75" customHeight="1">
      <c r="A96" s="3"/>
      <c r="B96" s="511" t="s">
        <v>1</v>
      </c>
      <c r="C96" s="512"/>
      <c r="D96" s="518" t="str">
        <f>IF(基本情報登録!$D$8&gt;0,基本情報登録!$D$8,"")</f>
        <v/>
      </c>
      <c r="E96" s="519"/>
      <c r="F96" s="519"/>
      <c r="G96" s="519"/>
      <c r="H96" s="520"/>
      <c r="I96" s="492"/>
      <c r="J96" s="198"/>
      <c r="L96" s="55"/>
    </row>
    <row r="97" spans="1:12" s="20" customFormat="1" ht="19.5" customHeight="1" thickBot="1">
      <c r="A97" s="3"/>
      <c r="B97" s="513"/>
      <c r="C97" s="514"/>
      <c r="D97" s="521"/>
      <c r="E97" s="522"/>
      <c r="F97" s="522"/>
      <c r="G97" s="522"/>
      <c r="H97" s="523"/>
      <c r="I97" s="493"/>
      <c r="J97" s="198"/>
      <c r="L97" s="55"/>
    </row>
    <row r="98" spans="1:12" s="20" customFormat="1" ht="18.75">
      <c r="A98" s="3"/>
      <c r="B98" s="509" t="s">
        <v>37</v>
      </c>
      <c r="C98" s="510"/>
      <c r="D98" s="547"/>
      <c r="E98" s="548"/>
      <c r="F98" s="548"/>
      <c r="G98" s="548"/>
      <c r="H98" s="548"/>
      <c r="I98" s="549"/>
      <c r="J98" s="198"/>
      <c r="L98" s="55"/>
    </row>
    <row r="99" spans="1:12" s="20" customFormat="1" ht="18.75" hidden="1">
      <c r="A99" s="3"/>
      <c r="B99" s="195"/>
      <c r="C99" s="196"/>
      <c r="D99" s="49"/>
      <c r="E99" s="550" t="str">
        <f>TEXT(D98,"00000")</f>
        <v>00000</v>
      </c>
      <c r="F99" s="550"/>
      <c r="G99" s="550"/>
      <c r="H99" s="550"/>
      <c r="I99" s="551"/>
      <c r="J99" s="198"/>
      <c r="L99" s="55"/>
    </row>
    <row r="100" spans="1:12" s="20" customFormat="1" ht="18.75" customHeight="1">
      <c r="A100" s="3"/>
      <c r="B100" s="511" t="s">
        <v>40</v>
      </c>
      <c r="C100" s="512"/>
      <c r="D100" s="528"/>
      <c r="E100" s="554"/>
      <c r="F100" s="554"/>
      <c r="G100" s="554"/>
      <c r="H100" s="554"/>
      <c r="I100" s="555"/>
      <c r="J100" s="198"/>
      <c r="L100" s="55"/>
    </row>
    <row r="101" spans="1:12" s="20" customFormat="1" ht="18.75" customHeight="1">
      <c r="A101" s="3"/>
      <c r="B101" s="552"/>
      <c r="C101" s="553"/>
      <c r="D101" s="534"/>
      <c r="E101" s="556"/>
      <c r="F101" s="556"/>
      <c r="G101" s="556"/>
      <c r="H101" s="556"/>
      <c r="I101" s="557"/>
      <c r="J101" s="198"/>
      <c r="L101" s="55"/>
    </row>
    <row r="102" spans="1:12" s="20" customFormat="1" ht="19.5" thickBot="1">
      <c r="A102" s="3"/>
      <c r="B102" s="558" t="s">
        <v>59</v>
      </c>
      <c r="C102" s="559"/>
      <c r="D102" s="560"/>
      <c r="E102" s="561"/>
      <c r="F102" s="561"/>
      <c r="G102" s="561"/>
      <c r="H102" s="561"/>
      <c r="I102" s="562"/>
      <c r="J102" s="198"/>
      <c r="L102" s="55"/>
    </row>
    <row r="103" spans="1:12" s="20" customFormat="1" ht="18.75">
      <c r="A103" s="3"/>
      <c r="B103" s="536" t="s">
        <v>60</v>
      </c>
      <c r="C103" s="537"/>
      <c r="D103" s="537"/>
      <c r="E103" s="537"/>
      <c r="F103" s="537"/>
      <c r="G103" s="537"/>
      <c r="H103" s="537"/>
      <c r="I103" s="538"/>
      <c r="J103" s="198"/>
      <c r="L103" s="55"/>
    </row>
    <row r="104" spans="1:12" s="20" customFormat="1" ht="19.5" thickBot="1">
      <c r="A104" s="3"/>
      <c r="B104" s="50" t="s">
        <v>61</v>
      </c>
      <c r="C104" s="197" t="s">
        <v>30</v>
      </c>
      <c r="D104" s="197" t="s">
        <v>62</v>
      </c>
      <c r="E104" s="539" t="s">
        <v>63</v>
      </c>
      <c r="F104" s="540"/>
      <c r="G104" s="197" t="s">
        <v>57</v>
      </c>
      <c r="H104" s="197" t="s">
        <v>64</v>
      </c>
      <c r="I104" s="51" t="s">
        <v>65</v>
      </c>
      <c r="J104" s="198"/>
      <c r="L104" s="55"/>
    </row>
    <row r="105" spans="1:12" s="20" customFormat="1" ht="19.5" customHeight="1" thickTop="1">
      <c r="A105" s="3"/>
      <c r="B105" s="541">
        <v>1</v>
      </c>
      <c r="C105" s="543"/>
      <c r="D105" s="543" t="str">
        <f>IF(C105&gt;0,VLOOKUP(C105,女子登録情報!$A$2:$H$2000,2,0),"")</f>
        <v/>
      </c>
      <c r="E105" s="544" t="str">
        <f>IF(C105&gt;0,VLOOKUP(C105,女子登録情報!$A$2:$H$2000,3,0),"")</f>
        <v/>
      </c>
      <c r="F105" s="545"/>
      <c r="G105" s="543" t="str">
        <f>IF(C105&gt;0,VLOOKUP(C105,女子登録情報!$A$2:$H$2000,4,0),"")</f>
        <v/>
      </c>
      <c r="H105" s="543" t="str">
        <f>IF(C105&gt;0,VLOOKUP(C105,女子登録情報!$A$2:$H$2000,8,0),"")</f>
        <v/>
      </c>
      <c r="I105" s="546" t="str">
        <f>IF(C105&gt;0,VLOOKUP(C105,女子登録情報!$A$2:$H$2000,5,0),"")</f>
        <v/>
      </c>
      <c r="J105" s="198"/>
      <c r="L105" s="55"/>
    </row>
    <row r="106" spans="1:12" s="20" customFormat="1" ht="18.75" customHeight="1">
      <c r="A106" s="3"/>
      <c r="B106" s="542"/>
      <c r="C106" s="533"/>
      <c r="D106" s="533"/>
      <c r="E106" s="534"/>
      <c r="F106" s="535"/>
      <c r="G106" s="533"/>
      <c r="H106" s="533"/>
      <c r="I106" s="532"/>
      <c r="J106" s="198"/>
      <c r="L106" s="55"/>
    </row>
    <row r="107" spans="1:12" s="20" customFormat="1" ht="18.75" customHeight="1">
      <c r="A107" s="3"/>
      <c r="B107" s="524">
        <v>2</v>
      </c>
      <c r="C107" s="526"/>
      <c r="D107" s="526" t="str">
        <f>IF(C107,VLOOKUP(C107,女子登録情報!$A$2:$H$2000,2,0),"")</f>
        <v/>
      </c>
      <c r="E107" s="528" t="str">
        <f>IF(C107&gt;0,VLOOKUP(C107,女子登録情報!$A$2:$H$2000,3,0),"")</f>
        <v/>
      </c>
      <c r="F107" s="529"/>
      <c r="G107" s="526" t="str">
        <f>IF(C107&gt;0,VLOOKUP(C107,女子登録情報!$A$2:$H$2000,4,0),"")</f>
        <v/>
      </c>
      <c r="H107" s="526" t="str">
        <f>IF(C107&gt;0,VLOOKUP(C107,女子登録情報!$A$2:$H$2000,8,0),"")</f>
        <v/>
      </c>
      <c r="I107" s="492" t="str">
        <f>IF(C107&gt;0,VLOOKUP(C107,女子登録情報!$A$2:$H$2000,5,0),"")</f>
        <v/>
      </c>
      <c r="J107" s="198"/>
      <c r="L107" s="55"/>
    </row>
    <row r="108" spans="1:12" s="20" customFormat="1" ht="18.75" customHeight="1">
      <c r="A108" s="3"/>
      <c r="B108" s="542"/>
      <c r="C108" s="533"/>
      <c r="D108" s="533"/>
      <c r="E108" s="534"/>
      <c r="F108" s="535"/>
      <c r="G108" s="533"/>
      <c r="H108" s="533"/>
      <c r="I108" s="532"/>
      <c r="J108" s="198"/>
      <c r="L108" s="55"/>
    </row>
    <row r="109" spans="1:12" s="20" customFormat="1" ht="18.75" customHeight="1">
      <c r="A109" s="3"/>
      <c r="B109" s="524">
        <v>3</v>
      </c>
      <c r="C109" s="526"/>
      <c r="D109" s="526" t="str">
        <f>IF(C109,VLOOKUP(C109,女子登録情報!$A$2:$H$2000,2,0),"")</f>
        <v/>
      </c>
      <c r="E109" s="528" t="str">
        <f>IF(C109&gt;0,VLOOKUP(C109,女子登録情報!$A$2:$H$2000,3,0),"")</f>
        <v/>
      </c>
      <c r="F109" s="529"/>
      <c r="G109" s="526" t="str">
        <f>IF(C109&gt;0,VLOOKUP(C109,女子登録情報!$A$2:$H$2000,4,0),"")</f>
        <v/>
      </c>
      <c r="H109" s="526" t="str">
        <f>IF(C109&gt;0,VLOOKUP(C109,女子登録情報!$A$2:$H$2000,8,0),"")</f>
        <v/>
      </c>
      <c r="I109" s="492" t="str">
        <f>IF(C109&gt;0,VLOOKUP(C109,女子登録情報!$A$2:$H$2000,5,0),"")</f>
        <v/>
      </c>
      <c r="J109" s="198"/>
      <c r="L109" s="55"/>
    </row>
    <row r="110" spans="1:12" s="20" customFormat="1" ht="18.75" customHeight="1">
      <c r="A110" s="3"/>
      <c r="B110" s="542"/>
      <c r="C110" s="533"/>
      <c r="D110" s="533"/>
      <c r="E110" s="534"/>
      <c r="F110" s="535"/>
      <c r="G110" s="533"/>
      <c r="H110" s="533"/>
      <c r="I110" s="532"/>
      <c r="J110" s="198"/>
      <c r="L110" s="55"/>
    </row>
    <row r="111" spans="1:12" s="20" customFormat="1" ht="18.75" customHeight="1">
      <c r="A111" s="3"/>
      <c r="B111" s="524">
        <v>4</v>
      </c>
      <c r="C111" s="526"/>
      <c r="D111" s="526" t="str">
        <f>IF(C111,VLOOKUP(C111,女子登録情報!$A$2:$H$2000,2,0),"")</f>
        <v/>
      </c>
      <c r="E111" s="528" t="str">
        <f>IF(C111&gt;0,VLOOKUP(C111,女子登録情報!$A$2:$H$2000,3,0),"")</f>
        <v/>
      </c>
      <c r="F111" s="529"/>
      <c r="G111" s="526" t="str">
        <f>IF(C111&gt;0,VLOOKUP(C111,女子登録情報!$A$2:$H$2000,4,0),"")</f>
        <v/>
      </c>
      <c r="H111" s="526" t="str">
        <f>IF(C111&gt;0,VLOOKUP(C111,女子登録情報!$A$2:$H$2000,8,0),"")</f>
        <v/>
      </c>
      <c r="I111" s="492" t="str">
        <f>IF(C111&gt;0,VLOOKUP(C111,女子登録情報!$A$2:$H$2000,5,0),"")</f>
        <v/>
      </c>
      <c r="J111" s="198"/>
      <c r="L111" s="55"/>
    </row>
    <row r="112" spans="1:12" s="20" customFormat="1" ht="18.75" customHeight="1">
      <c r="A112" s="3"/>
      <c r="B112" s="542"/>
      <c r="C112" s="533"/>
      <c r="D112" s="533"/>
      <c r="E112" s="534"/>
      <c r="F112" s="535"/>
      <c r="G112" s="533"/>
      <c r="H112" s="533"/>
      <c r="I112" s="532"/>
      <c r="J112" s="198"/>
      <c r="L112" s="55"/>
    </row>
    <row r="113" spans="1:12" s="20" customFormat="1" ht="18.75" customHeight="1">
      <c r="A113" s="3"/>
      <c r="B113" s="524">
        <v>5</v>
      </c>
      <c r="C113" s="526"/>
      <c r="D113" s="526" t="str">
        <f>IF(C113,VLOOKUP(C113,女子登録情報!$A$2:$H$2000,2,0),"")</f>
        <v/>
      </c>
      <c r="E113" s="528" t="str">
        <f>IF(C113&gt;0,VLOOKUP(C113,女子登録情報!$A$2:$H$2000,3,0),"")</f>
        <v/>
      </c>
      <c r="F113" s="529"/>
      <c r="G113" s="526" t="str">
        <f>IF(C113&gt;0,VLOOKUP(C113,女子登録情報!$A$2:$H$2000,4,0),"")</f>
        <v/>
      </c>
      <c r="H113" s="526" t="str">
        <f>IF(C113&gt;0,VLOOKUP(C113,女子登録情報!$A$2:$H$2000,8,0),"")</f>
        <v/>
      </c>
      <c r="I113" s="492" t="str">
        <f>IF(C113&gt;0,VLOOKUP(C113,女子登録情報!$A$2:$H$2000,5,0),"")</f>
        <v/>
      </c>
      <c r="J113" s="198"/>
      <c r="L113" s="55"/>
    </row>
    <row r="114" spans="1:12" s="20" customFormat="1" ht="18.75" customHeight="1">
      <c r="A114" s="3"/>
      <c r="B114" s="542"/>
      <c r="C114" s="533"/>
      <c r="D114" s="533"/>
      <c r="E114" s="534"/>
      <c r="F114" s="535"/>
      <c r="G114" s="533"/>
      <c r="H114" s="533"/>
      <c r="I114" s="532"/>
      <c r="J114" s="198"/>
      <c r="L114" s="55"/>
    </row>
    <row r="115" spans="1:12" s="20" customFormat="1" ht="18.75" customHeight="1">
      <c r="A115" s="3"/>
      <c r="B115" s="524">
        <v>6</v>
      </c>
      <c r="C115" s="526"/>
      <c r="D115" s="526" t="str">
        <f>IF(C115,VLOOKUP(C115,女子登録情報!$A$2:$H$2000,2,0),"")</f>
        <v/>
      </c>
      <c r="E115" s="528" t="str">
        <f>IF(C115&gt;0,VLOOKUP(C115,女子登録情報!$A$2:$H$2000,3,0),"")</f>
        <v/>
      </c>
      <c r="F115" s="529"/>
      <c r="G115" s="526" t="str">
        <f>IF(C115&gt;0,VLOOKUP(C115,女子登録情報!$A$2:$H$2000,4,0),"")</f>
        <v/>
      </c>
      <c r="H115" s="526" t="str">
        <f>IF(C115&gt;0,VLOOKUP(C115,女子登録情報!$A$2:$H$2000,8,0),"")</f>
        <v/>
      </c>
      <c r="I115" s="492" t="str">
        <f>IF(C115&gt;0,VLOOKUP(C115,女子登録情報!$A$2:$H$2000,5,0),"")</f>
        <v/>
      </c>
      <c r="J115" s="198"/>
      <c r="L115" s="55"/>
    </row>
    <row r="116" spans="1:12" s="20" customFormat="1" ht="19.5" customHeight="1" thickBot="1">
      <c r="A116" s="3"/>
      <c r="B116" s="525"/>
      <c r="C116" s="527"/>
      <c r="D116" s="527"/>
      <c r="E116" s="530"/>
      <c r="F116" s="531"/>
      <c r="G116" s="527"/>
      <c r="H116" s="527"/>
      <c r="I116" s="493"/>
      <c r="J116" s="198"/>
      <c r="L116" s="55"/>
    </row>
    <row r="117" spans="1:12" s="20" customFormat="1" ht="18.75">
      <c r="A117" s="3"/>
      <c r="B117" s="494" t="s">
        <v>66</v>
      </c>
      <c r="C117" s="495"/>
      <c r="D117" s="495"/>
      <c r="E117" s="495"/>
      <c r="F117" s="495"/>
      <c r="G117" s="495"/>
      <c r="H117" s="495"/>
      <c r="I117" s="496"/>
      <c r="J117" s="198"/>
      <c r="L117" s="55"/>
    </row>
    <row r="118" spans="1:12" s="20" customFormat="1" ht="18.75">
      <c r="A118" s="3"/>
      <c r="B118" s="497"/>
      <c r="C118" s="498"/>
      <c r="D118" s="498"/>
      <c r="E118" s="498"/>
      <c r="F118" s="498"/>
      <c r="G118" s="498"/>
      <c r="H118" s="498"/>
      <c r="I118" s="499"/>
      <c r="J118" s="198"/>
      <c r="L118" s="55"/>
    </row>
    <row r="119" spans="1:12" s="20" customFormat="1" ht="19.5" thickBot="1">
      <c r="A119" s="3"/>
      <c r="B119" s="500"/>
      <c r="C119" s="501"/>
      <c r="D119" s="501"/>
      <c r="E119" s="501"/>
      <c r="F119" s="501"/>
      <c r="G119" s="501"/>
      <c r="H119" s="501"/>
      <c r="I119" s="502"/>
      <c r="J119" s="198"/>
      <c r="L119" s="55"/>
    </row>
    <row r="120" spans="1:12" s="20" customFormat="1" ht="18.75">
      <c r="A120" s="54"/>
      <c r="B120" s="54"/>
      <c r="C120" s="54"/>
      <c r="D120" s="54"/>
      <c r="E120" s="54"/>
      <c r="F120" s="54"/>
      <c r="G120" s="54"/>
      <c r="H120" s="54"/>
      <c r="I120" s="54"/>
      <c r="J120" s="59"/>
      <c r="L120" s="55"/>
    </row>
    <row r="121" spans="1:12" s="20" customFormat="1" ht="19.5" thickBot="1">
      <c r="A121" s="3"/>
      <c r="B121" s="3"/>
      <c r="C121" s="3"/>
      <c r="D121" s="3"/>
      <c r="E121" s="3"/>
      <c r="F121" s="3"/>
      <c r="G121" s="3"/>
      <c r="H121" s="3"/>
      <c r="I121" s="3"/>
      <c r="J121" s="57" t="s">
        <v>70</v>
      </c>
      <c r="L121" s="55"/>
    </row>
    <row r="122" spans="1:12" s="20" customFormat="1" ht="18.75" customHeight="1">
      <c r="A122" s="3"/>
      <c r="B122" s="724" t="str">
        <f>CONCATENATE('加盟校情報&amp;大会設定'!$G$5,'加盟校情報&amp;大会設定'!$H$5,'加盟校情報&amp;大会設定'!$I$5,'加盟校情報&amp;大会設定'!$J$5,)&amp;"　女子4×400mR"</f>
        <v>第82回東海学生駅伝 兼 第14回東海学生女子駅伝　女子4×400mR</v>
      </c>
      <c r="C122" s="725"/>
      <c r="D122" s="725"/>
      <c r="E122" s="725"/>
      <c r="F122" s="725"/>
      <c r="G122" s="725"/>
      <c r="H122" s="725"/>
      <c r="I122" s="726"/>
      <c r="J122" s="198"/>
      <c r="L122" s="55"/>
    </row>
    <row r="123" spans="1:12" s="20" customFormat="1" ht="19.5" customHeight="1" thickBot="1">
      <c r="A123" s="3"/>
      <c r="B123" s="727"/>
      <c r="C123" s="728"/>
      <c r="D123" s="728"/>
      <c r="E123" s="728"/>
      <c r="F123" s="728"/>
      <c r="G123" s="728"/>
      <c r="H123" s="728"/>
      <c r="I123" s="729"/>
      <c r="J123" s="198"/>
      <c r="L123" s="55"/>
    </row>
    <row r="124" spans="1:12" s="20" customFormat="1" ht="18.75">
      <c r="A124" s="3"/>
      <c r="B124" s="509" t="s">
        <v>57</v>
      </c>
      <c r="C124" s="510"/>
      <c r="D124" s="515" t="str">
        <f>IF(基本情報登録!$D$6&gt;0,基本情報登録!$D$6,"")</f>
        <v/>
      </c>
      <c r="E124" s="516"/>
      <c r="F124" s="516"/>
      <c r="G124" s="516"/>
      <c r="H124" s="517"/>
      <c r="I124" s="58" t="s">
        <v>58</v>
      </c>
      <c r="J124" s="198"/>
      <c r="L124" s="55"/>
    </row>
    <row r="125" spans="1:12" s="20" customFormat="1" ht="18.75" customHeight="1">
      <c r="A125" s="3"/>
      <c r="B125" s="511" t="s">
        <v>1</v>
      </c>
      <c r="C125" s="512"/>
      <c r="D125" s="518" t="str">
        <f>IF(基本情報登録!$D$8&gt;0,基本情報登録!$D$8,"")</f>
        <v/>
      </c>
      <c r="E125" s="519"/>
      <c r="F125" s="519"/>
      <c r="G125" s="519"/>
      <c r="H125" s="520"/>
      <c r="I125" s="492"/>
      <c r="J125" s="198"/>
      <c r="L125" s="55"/>
    </row>
    <row r="126" spans="1:12" s="20" customFormat="1" ht="19.5" customHeight="1" thickBot="1">
      <c r="A126" s="3"/>
      <c r="B126" s="513"/>
      <c r="C126" s="514"/>
      <c r="D126" s="521"/>
      <c r="E126" s="522"/>
      <c r="F126" s="522"/>
      <c r="G126" s="522"/>
      <c r="H126" s="523"/>
      <c r="I126" s="493"/>
      <c r="J126" s="198"/>
      <c r="L126" s="55"/>
    </row>
    <row r="127" spans="1:12" s="20" customFormat="1" ht="18.75">
      <c r="A127" s="3"/>
      <c r="B127" s="509" t="s">
        <v>37</v>
      </c>
      <c r="C127" s="510"/>
      <c r="D127" s="547"/>
      <c r="E127" s="548"/>
      <c r="F127" s="548"/>
      <c r="G127" s="548"/>
      <c r="H127" s="548"/>
      <c r="I127" s="549"/>
      <c r="J127" s="198"/>
      <c r="L127" s="55"/>
    </row>
    <row r="128" spans="1:12" s="20" customFormat="1" ht="18.75" hidden="1">
      <c r="A128" s="3"/>
      <c r="B128" s="195"/>
      <c r="C128" s="196"/>
      <c r="D128" s="49"/>
      <c r="E128" s="550" t="str">
        <f>TEXT(D127,"00000")</f>
        <v>00000</v>
      </c>
      <c r="F128" s="550"/>
      <c r="G128" s="550"/>
      <c r="H128" s="550"/>
      <c r="I128" s="551"/>
      <c r="J128" s="198"/>
      <c r="L128" s="55"/>
    </row>
    <row r="129" spans="1:12" s="20" customFormat="1" ht="18.75" customHeight="1">
      <c r="A129" s="3"/>
      <c r="B129" s="511" t="s">
        <v>40</v>
      </c>
      <c r="C129" s="512"/>
      <c r="D129" s="528"/>
      <c r="E129" s="554"/>
      <c r="F129" s="554"/>
      <c r="G129" s="554"/>
      <c r="H129" s="554"/>
      <c r="I129" s="555"/>
      <c r="J129" s="198"/>
      <c r="L129" s="55"/>
    </row>
    <row r="130" spans="1:12" s="20" customFormat="1" ht="18.75" customHeight="1">
      <c r="A130" s="3"/>
      <c r="B130" s="552"/>
      <c r="C130" s="553"/>
      <c r="D130" s="534"/>
      <c r="E130" s="556"/>
      <c r="F130" s="556"/>
      <c r="G130" s="556"/>
      <c r="H130" s="556"/>
      <c r="I130" s="557"/>
      <c r="J130" s="198"/>
      <c r="L130" s="55"/>
    </row>
    <row r="131" spans="1:12" s="20" customFormat="1" ht="19.5" thickBot="1">
      <c r="A131" s="3"/>
      <c r="B131" s="558" t="s">
        <v>59</v>
      </c>
      <c r="C131" s="559"/>
      <c r="D131" s="560"/>
      <c r="E131" s="561"/>
      <c r="F131" s="561"/>
      <c r="G131" s="561"/>
      <c r="H131" s="561"/>
      <c r="I131" s="562"/>
      <c r="J131" s="198"/>
      <c r="L131" s="55"/>
    </row>
    <row r="132" spans="1:12" s="20" customFormat="1" ht="18.75">
      <c r="A132" s="3"/>
      <c r="B132" s="536" t="s">
        <v>60</v>
      </c>
      <c r="C132" s="537"/>
      <c r="D132" s="537"/>
      <c r="E132" s="537"/>
      <c r="F132" s="537"/>
      <c r="G132" s="537"/>
      <c r="H132" s="537"/>
      <c r="I132" s="538"/>
      <c r="J132" s="198"/>
      <c r="L132" s="55"/>
    </row>
    <row r="133" spans="1:12" s="20" customFormat="1" ht="19.5" thickBot="1">
      <c r="A133" s="3"/>
      <c r="B133" s="50" t="s">
        <v>61</v>
      </c>
      <c r="C133" s="197" t="s">
        <v>30</v>
      </c>
      <c r="D133" s="197" t="s">
        <v>62</v>
      </c>
      <c r="E133" s="539" t="s">
        <v>63</v>
      </c>
      <c r="F133" s="540"/>
      <c r="G133" s="197" t="s">
        <v>57</v>
      </c>
      <c r="H133" s="197" t="s">
        <v>64</v>
      </c>
      <c r="I133" s="51" t="s">
        <v>65</v>
      </c>
      <c r="J133" s="198"/>
      <c r="L133" s="55"/>
    </row>
    <row r="134" spans="1:12" s="20" customFormat="1" ht="19.5" customHeight="1" thickTop="1">
      <c r="A134" s="3"/>
      <c r="B134" s="541">
        <v>1</v>
      </c>
      <c r="C134" s="543"/>
      <c r="D134" s="543" t="str">
        <f>IF(C134&gt;0,VLOOKUP(C134,女子登録情報!$A$2:$H$2000,2,0),"")</f>
        <v/>
      </c>
      <c r="E134" s="544" t="str">
        <f>IF(C134&gt;0,VLOOKUP(C134,女子登録情報!$A$2:$H$2000,3,0),"")</f>
        <v/>
      </c>
      <c r="F134" s="545"/>
      <c r="G134" s="543" t="str">
        <f>IF(C134&gt;0,VLOOKUP(C134,女子登録情報!$A$2:$H$2000,4,0),"")</f>
        <v/>
      </c>
      <c r="H134" s="543" t="str">
        <f>IF(C134&gt;0,VLOOKUP(C134,女子登録情報!$A$2:$H$2000,8,0),"")</f>
        <v/>
      </c>
      <c r="I134" s="546" t="str">
        <f>IF(C134&gt;0,VLOOKUP(C134,女子登録情報!$A$2:$H$2000,5,0),"")</f>
        <v/>
      </c>
      <c r="J134" s="198"/>
      <c r="L134" s="55"/>
    </row>
    <row r="135" spans="1:12" s="20" customFormat="1" ht="18.75" customHeight="1">
      <c r="A135" s="3"/>
      <c r="B135" s="542"/>
      <c r="C135" s="533"/>
      <c r="D135" s="533"/>
      <c r="E135" s="534"/>
      <c r="F135" s="535"/>
      <c r="G135" s="533"/>
      <c r="H135" s="533"/>
      <c r="I135" s="532"/>
      <c r="J135" s="198"/>
      <c r="L135" s="55"/>
    </row>
    <row r="136" spans="1:12" s="20" customFormat="1" ht="18.75" customHeight="1">
      <c r="A136" s="3"/>
      <c r="B136" s="524">
        <v>2</v>
      </c>
      <c r="C136" s="526"/>
      <c r="D136" s="526" t="str">
        <f>IF(C136,VLOOKUP(C136,女子登録情報!$A$2:$H$2000,2,0),"")</f>
        <v/>
      </c>
      <c r="E136" s="528" t="str">
        <f>IF(C136&gt;0,VLOOKUP(C136,女子登録情報!$A$2:$H$2000,3,0),"")</f>
        <v/>
      </c>
      <c r="F136" s="529"/>
      <c r="G136" s="526" t="str">
        <f>IF(C136&gt;0,VLOOKUP(C136,女子登録情報!$A$2:$H$2000,4,0),"")</f>
        <v/>
      </c>
      <c r="H136" s="526" t="str">
        <f>IF(C136&gt;0,VLOOKUP(C136,女子登録情報!$A$2:$H$2000,8,0),"")</f>
        <v/>
      </c>
      <c r="I136" s="492" t="str">
        <f>IF(C136&gt;0,VLOOKUP(C136,女子登録情報!$A$2:$H$2000,5,0),"")</f>
        <v/>
      </c>
      <c r="J136" s="198"/>
      <c r="L136" s="55"/>
    </row>
    <row r="137" spans="1:12" s="20" customFormat="1" ht="18.75" customHeight="1">
      <c r="A137" s="3"/>
      <c r="B137" s="542"/>
      <c r="C137" s="533"/>
      <c r="D137" s="533"/>
      <c r="E137" s="534"/>
      <c r="F137" s="535"/>
      <c r="G137" s="533"/>
      <c r="H137" s="533"/>
      <c r="I137" s="532"/>
      <c r="J137" s="198"/>
      <c r="L137" s="55"/>
    </row>
    <row r="138" spans="1:12" s="20" customFormat="1" ht="18.75" customHeight="1">
      <c r="A138" s="3"/>
      <c r="B138" s="524">
        <v>3</v>
      </c>
      <c r="C138" s="526"/>
      <c r="D138" s="526" t="str">
        <f>IF(C138,VLOOKUP(C138,女子登録情報!$A$2:$H$2000,2,0),"")</f>
        <v/>
      </c>
      <c r="E138" s="528" t="str">
        <f>IF(C138&gt;0,VLOOKUP(C138,女子登録情報!$A$2:$H$2000,3,0),"")</f>
        <v/>
      </c>
      <c r="F138" s="529"/>
      <c r="G138" s="526" t="str">
        <f>IF(C138&gt;0,VLOOKUP(C138,女子登録情報!$A$2:$H$2000,4,0),"")</f>
        <v/>
      </c>
      <c r="H138" s="526" t="str">
        <f>IF(C138&gt;0,VLOOKUP(C138,女子登録情報!$A$2:$H$2000,8,0),"")</f>
        <v/>
      </c>
      <c r="I138" s="492" t="str">
        <f>IF(C138&gt;0,VLOOKUP(C138,女子登録情報!$A$2:$H$2000,5,0),"")</f>
        <v/>
      </c>
      <c r="J138" s="198"/>
      <c r="L138" s="55"/>
    </row>
    <row r="139" spans="1:12" s="20" customFormat="1" ht="18.75" customHeight="1">
      <c r="A139" s="3"/>
      <c r="B139" s="542"/>
      <c r="C139" s="533"/>
      <c r="D139" s="533"/>
      <c r="E139" s="534"/>
      <c r="F139" s="535"/>
      <c r="G139" s="533"/>
      <c r="H139" s="533"/>
      <c r="I139" s="532"/>
      <c r="J139" s="198"/>
      <c r="L139" s="55"/>
    </row>
    <row r="140" spans="1:12" s="20" customFormat="1" ht="18.75" customHeight="1">
      <c r="A140" s="3"/>
      <c r="B140" s="524">
        <v>4</v>
      </c>
      <c r="C140" s="526"/>
      <c r="D140" s="526" t="str">
        <f>IF(C140,VLOOKUP(C140,女子登録情報!$A$2:$H$2000,2,0),"")</f>
        <v/>
      </c>
      <c r="E140" s="528" t="str">
        <f>IF(C140&gt;0,VLOOKUP(C140,女子登録情報!$A$2:$H$2000,3,0),"")</f>
        <v/>
      </c>
      <c r="F140" s="529"/>
      <c r="G140" s="526" t="str">
        <f>IF(C140&gt;0,VLOOKUP(C140,女子登録情報!$A$2:$H$2000,4,0),"")</f>
        <v/>
      </c>
      <c r="H140" s="526" t="str">
        <f>IF(C140&gt;0,VLOOKUP(C140,女子登録情報!$A$2:$H$2000,8,0),"")</f>
        <v/>
      </c>
      <c r="I140" s="492" t="str">
        <f>IF(C140&gt;0,VLOOKUP(C140,女子登録情報!$A$2:$H$2000,5,0),"")</f>
        <v/>
      </c>
      <c r="J140" s="198"/>
      <c r="L140" s="55"/>
    </row>
    <row r="141" spans="1:12" s="20" customFormat="1" ht="18.75" customHeight="1">
      <c r="A141" s="3"/>
      <c r="B141" s="542"/>
      <c r="C141" s="533"/>
      <c r="D141" s="533"/>
      <c r="E141" s="534"/>
      <c r="F141" s="535"/>
      <c r="G141" s="533"/>
      <c r="H141" s="533"/>
      <c r="I141" s="532"/>
      <c r="J141" s="198"/>
      <c r="L141" s="55"/>
    </row>
    <row r="142" spans="1:12" s="20" customFormat="1" ht="18.75" customHeight="1">
      <c r="A142" s="3"/>
      <c r="B142" s="524">
        <v>5</v>
      </c>
      <c r="C142" s="526"/>
      <c r="D142" s="526" t="str">
        <f>IF(C142,VLOOKUP(C142,女子登録情報!$A$2:$H$2000,2,0),"")</f>
        <v/>
      </c>
      <c r="E142" s="528" t="str">
        <f>IF(C142&gt;0,VLOOKUP(C142,女子登録情報!$A$2:$H$2000,3,0),"")</f>
        <v/>
      </c>
      <c r="F142" s="529"/>
      <c r="G142" s="526" t="str">
        <f>IF(C142&gt;0,VLOOKUP(C142,女子登録情報!$A$2:$H$2000,4,0),"")</f>
        <v/>
      </c>
      <c r="H142" s="526" t="str">
        <f>IF(C142&gt;0,VLOOKUP(C142,女子登録情報!$A$2:$H$2000,8,0),"")</f>
        <v/>
      </c>
      <c r="I142" s="492" t="str">
        <f>IF(C142&gt;0,VLOOKUP(C142,女子登録情報!$A$2:$H$2000,5,0),"")</f>
        <v/>
      </c>
      <c r="J142" s="198"/>
      <c r="L142" s="55"/>
    </row>
    <row r="143" spans="1:12" s="20" customFormat="1" ht="18.75" customHeight="1">
      <c r="A143" s="3"/>
      <c r="B143" s="542"/>
      <c r="C143" s="533"/>
      <c r="D143" s="533"/>
      <c r="E143" s="534"/>
      <c r="F143" s="535"/>
      <c r="G143" s="533"/>
      <c r="H143" s="533"/>
      <c r="I143" s="532"/>
      <c r="J143" s="198"/>
      <c r="L143" s="55"/>
    </row>
    <row r="144" spans="1:12" s="20" customFormat="1" ht="18.75" customHeight="1">
      <c r="A144" s="3"/>
      <c r="B144" s="524">
        <v>6</v>
      </c>
      <c r="C144" s="526"/>
      <c r="D144" s="526" t="str">
        <f>IF(C144,VLOOKUP(C144,女子登録情報!$A$2:$H$2000,2,0),"")</f>
        <v/>
      </c>
      <c r="E144" s="528" t="str">
        <f>IF(C144&gt;0,VLOOKUP(C144,女子登録情報!$A$2:$H$2000,3,0),"")</f>
        <v/>
      </c>
      <c r="F144" s="529"/>
      <c r="G144" s="526" t="str">
        <f>IF(C144&gt;0,VLOOKUP(C144,女子登録情報!$A$2:$H$2000,4,0),"")</f>
        <v/>
      </c>
      <c r="H144" s="526" t="str">
        <f>IF(C144&gt;0,VLOOKUP(C144,女子登録情報!$A$2:$H$2000,8,0),"")</f>
        <v/>
      </c>
      <c r="I144" s="492" t="str">
        <f>IF(C144&gt;0,VLOOKUP(C144,女子登録情報!$A$2:$H$2000,5,0),"")</f>
        <v/>
      </c>
      <c r="J144" s="198"/>
      <c r="L144" s="55"/>
    </row>
    <row r="145" spans="1:12" s="20" customFormat="1" ht="19.5" customHeight="1" thickBot="1">
      <c r="A145" s="3"/>
      <c r="B145" s="525"/>
      <c r="C145" s="527"/>
      <c r="D145" s="527"/>
      <c r="E145" s="530"/>
      <c r="F145" s="531"/>
      <c r="G145" s="527"/>
      <c r="H145" s="527"/>
      <c r="I145" s="493"/>
      <c r="J145" s="198"/>
      <c r="L145" s="55"/>
    </row>
    <row r="146" spans="1:12" s="20" customFormat="1" ht="18.75">
      <c r="A146" s="3"/>
      <c r="B146" s="494" t="s">
        <v>66</v>
      </c>
      <c r="C146" s="495"/>
      <c r="D146" s="495"/>
      <c r="E146" s="495"/>
      <c r="F146" s="495"/>
      <c r="G146" s="495"/>
      <c r="H146" s="495"/>
      <c r="I146" s="496"/>
      <c r="J146" s="198"/>
      <c r="L146" s="55"/>
    </row>
    <row r="147" spans="1:12" s="20" customFormat="1" ht="18.75">
      <c r="A147" s="3"/>
      <c r="B147" s="497"/>
      <c r="C147" s="498"/>
      <c r="D147" s="498"/>
      <c r="E147" s="498"/>
      <c r="F147" s="498"/>
      <c r="G147" s="498"/>
      <c r="H147" s="498"/>
      <c r="I147" s="499"/>
      <c r="J147" s="198"/>
      <c r="L147" s="55"/>
    </row>
    <row r="148" spans="1:12" s="20" customFormat="1" ht="19.5" thickBot="1">
      <c r="A148" s="3"/>
      <c r="B148" s="500"/>
      <c r="C148" s="501"/>
      <c r="D148" s="501"/>
      <c r="E148" s="501"/>
      <c r="F148" s="501"/>
      <c r="G148" s="501"/>
      <c r="H148" s="501"/>
      <c r="I148" s="502"/>
      <c r="J148" s="198"/>
      <c r="L148" s="55"/>
    </row>
    <row r="149" spans="1:12" s="20" customFormat="1" ht="18.75">
      <c r="A149" s="54"/>
      <c r="B149" s="54"/>
      <c r="C149" s="54"/>
      <c r="D149" s="54"/>
      <c r="E149" s="54"/>
      <c r="F149" s="54"/>
      <c r="G149" s="54"/>
      <c r="H149" s="54"/>
      <c r="I149" s="54"/>
      <c r="J149" s="59"/>
      <c r="L149" s="55"/>
    </row>
    <row r="150" spans="1:12" s="20" customFormat="1" ht="19.5" thickBot="1">
      <c r="A150" s="3"/>
      <c r="B150" s="3"/>
      <c r="C150" s="3"/>
      <c r="D150" s="3"/>
      <c r="E150" s="3"/>
      <c r="F150" s="3"/>
      <c r="G150" s="3"/>
      <c r="H150" s="3"/>
      <c r="I150" s="3"/>
      <c r="J150" s="57" t="s">
        <v>71</v>
      </c>
      <c r="L150" s="55"/>
    </row>
    <row r="151" spans="1:12" s="20" customFormat="1" ht="18.75" customHeight="1">
      <c r="A151" s="3"/>
      <c r="B151" s="724" t="str">
        <f>CONCATENATE('加盟校情報&amp;大会設定'!$G$5,'加盟校情報&amp;大会設定'!$H$5,'加盟校情報&amp;大会設定'!$I$5,'加盟校情報&amp;大会設定'!$J$5,)&amp;"　女子4×400mR"</f>
        <v>第82回東海学生駅伝 兼 第14回東海学生女子駅伝　女子4×400mR</v>
      </c>
      <c r="C151" s="725"/>
      <c r="D151" s="725"/>
      <c r="E151" s="725"/>
      <c r="F151" s="725"/>
      <c r="G151" s="725"/>
      <c r="H151" s="725"/>
      <c r="I151" s="726"/>
      <c r="J151" s="198"/>
      <c r="L151" s="55"/>
    </row>
    <row r="152" spans="1:12" s="20" customFormat="1" ht="19.5" customHeight="1" thickBot="1">
      <c r="A152" s="3"/>
      <c r="B152" s="727"/>
      <c r="C152" s="728"/>
      <c r="D152" s="728"/>
      <c r="E152" s="728"/>
      <c r="F152" s="728"/>
      <c r="G152" s="728"/>
      <c r="H152" s="728"/>
      <c r="I152" s="729"/>
      <c r="J152" s="198"/>
      <c r="L152" s="55"/>
    </row>
    <row r="153" spans="1:12" s="20" customFormat="1" ht="18.75">
      <c r="A153" s="3"/>
      <c r="B153" s="509" t="s">
        <v>57</v>
      </c>
      <c r="C153" s="510"/>
      <c r="D153" s="515" t="str">
        <f>IF(基本情報登録!$D$6&gt;0,基本情報登録!$D$6,"")</f>
        <v/>
      </c>
      <c r="E153" s="516"/>
      <c r="F153" s="516"/>
      <c r="G153" s="516"/>
      <c r="H153" s="517"/>
      <c r="I153" s="58" t="s">
        <v>58</v>
      </c>
      <c r="J153" s="198"/>
      <c r="L153" s="55"/>
    </row>
    <row r="154" spans="1:12" s="20" customFormat="1" ht="18.75" customHeight="1">
      <c r="A154" s="3"/>
      <c r="B154" s="511" t="s">
        <v>1</v>
      </c>
      <c r="C154" s="512"/>
      <c r="D154" s="518" t="str">
        <f>IF(基本情報登録!$D$8&gt;0,基本情報登録!$D$8,"")</f>
        <v/>
      </c>
      <c r="E154" s="519"/>
      <c r="F154" s="519"/>
      <c r="G154" s="519"/>
      <c r="H154" s="520"/>
      <c r="I154" s="492"/>
      <c r="J154" s="198"/>
      <c r="L154" s="55"/>
    </row>
    <row r="155" spans="1:12" s="20" customFormat="1" ht="19.5" customHeight="1" thickBot="1">
      <c r="A155" s="3"/>
      <c r="B155" s="513"/>
      <c r="C155" s="514"/>
      <c r="D155" s="521"/>
      <c r="E155" s="522"/>
      <c r="F155" s="522"/>
      <c r="G155" s="522"/>
      <c r="H155" s="523"/>
      <c r="I155" s="493"/>
      <c r="J155" s="198"/>
      <c r="L155" s="55"/>
    </row>
    <row r="156" spans="1:12" s="20" customFormat="1" ht="18.75">
      <c r="A156" s="3"/>
      <c r="B156" s="509" t="s">
        <v>37</v>
      </c>
      <c r="C156" s="510"/>
      <c r="D156" s="547"/>
      <c r="E156" s="548"/>
      <c r="F156" s="548"/>
      <c r="G156" s="548"/>
      <c r="H156" s="548"/>
      <c r="I156" s="549"/>
      <c r="J156" s="198"/>
      <c r="L156" s="55"/>
    </row>
    <row r="157" spans="1:12" s="20" customFormat="1" ht="18.75" hidden="1">
      <c r="A157" s="3"/>
      <c r="B157" s="195"/>
      <c r="C157" s="196"/>
      <c r="D157" s="49"/>
      <c r="E157" s="550" t="str">
        <f>TEXT(D156,"00000")</f>
        <v>00000</v>
      </c>
      <c r="F157" s="550"/>
      <c r="G157" s="550"/>
      <c r="H157" s="550"/>
      <c r="I157" s="551"/>
      <c r="J157" s="198"/>
      <c r="L157" s="55"/>
    </row>
    <row r="158" spans="1:12" s="20" customFormat="1" ht="18.75" customHeight="1">
      <c r="A158" s="3"/>
      <c r="B158" s="511" t="s">
        <v>40</v>
      </c>
      <c r="C158" s="512"/>
      <c r="D158" s="528"/>
      <c r="E158" s="554"/>
      <c r="F158" s="554"/>
      <c r="G158" s="554"/>
      <c r="H158" s="554"/>
      <c r="I158" s="555"/>
      <c r="J158" s="198"/>
      <c r="L158" s="55"/>
    </row>
    <row r="159" spans="1:12" s="20" customFormat="1" ht="18.75" customHeight="1">
      <c r="A159" s="3"/>
      <c r="B159" s="552"/>
      <c r="C159" s="553"/>
      <c r="D159" s="534"/>
      <c r="E159" s="556"/>
      <c r="F159" s="556"/>
      <c r="G159" s="556"/>
      <c r="H159" s="556"/>
      <c r="I159" s="557"/>
      <c r="J159" s="198"/>
      <c r="L159" s="55"/>
    </row>
    <row r="160" spans="1:12" s="20" customFormat="1" ht="19.5" thickBot="1">
      <c r="A160" s="3"/>
      <c r="B160" s="558" t="s">
        <v>59</v>
      </c>
      <c r="C160" s="559"/>
      <c r="D160" s="560"/>
      <c r="E160" s="561"/>
      <c r="F160" s="561"/>
      <c r="G160" s="561"/>
      <c r="H160" s="561"/>
      <c r="I160" s="562"/>
      <c r="J160" s="198"/>
      <c r="L160" s="55"/>
    </row>
    <row r="161" spans="1:12" s="20" customFormat="1" ht="18.75">
      <c r="A161" s="3"/>
      <c r="B161" s="536" t="s">
        <v>60</v>
      </c>
      <c r="C161" s="537"/>
      <c r="D161" s="537"/>
      <c r="E161" s="537"/>
      <c r="F161" s="537"/>
      <c r="G161" s="537"/>
      <c r="H161" s="537"/>
      <c r="I161" s="538"/>
      <c r="J161" s="198"/>
      <c r="L161" s="55"/>
    </row>
    <row r="162" spans="1:12" s="20" customFormat="1" ht="19.5" thickBot="1">
      <c r="A162" s="3"/>
      <c r="B162" s="50" t="s">
        <v>61</v>
      </c>
      <c r="C162" s="197" t="s">
        <v>30</v>
      </c>
      <c r="D162" s="197" t="s">
        <v>62</v>
      </c>
      <c r="E162" s="539" t="s">
        <v>63</v>
      </c>
      <c r="F162" s="540"/>
      <c r="G162" s="197" t="s">
        <v>57</v>
      </c>
      <c r="H162" s="197" t="s">
        <v>64</v>
      </c>
      <c r="I162" s="51" t="s">
        <v>65</v>
      </c>
      <c r="J162" s="198"/>
      <c r="L162" s="55"/>
    </row>
    <row r="163" spans="1:12" s="20" customFormat="1" ht="19.5" customHeight="1" thickTop="1">
      <c r="A163" s="3"/>
      <c r="B163" s="541">
        <v>1</v>
      </c>
      <c r="C163" s="543"/>
      <c r="D163" s="543" t="str">
        <f>IF(C163&gt;0,VLOOKUP(C163,女子登録情報!$A$2:$H$2000,2,0),"")</f>
        <v/>
      </c>
      <c r="E163" s="544" t="str">
        <f>IF(C163&gt;0,VLOOKUP(C163,女子登録情報!$A$2:$H$2000,3,0),"")</f>
        <v/>
      </c>
      <c r="F163" s="545"/>
      <c r="G163" s="543" t="str">
        <f>IF(C163&gt;0,VLOOKUP(C163,女子登録情報!$A$2:$H$2000,4,0),"")</f>
        <v/>
      </c>
      <c r="H163" s="543" t="str">
        <f>IF(C163&gt;0,VLOOKUP(C163,女子登録情報!$A$2:$H$2000,8,0),"")</f>
        <v/>
      </c>
      <c r="I163" s="546" t="str">
        <f>IF(C163&gt;0,VLOOKUP(C163,女子登録情報!$A$2:$H$2000,5,0),"")</f>
        <v/>
      </c>
      <c r="J163" s="198"/>
      <c r="L163" s="55"/>
    </row>
    <row r="164" spans="1:12" s="20" customFormat="1" ht="18.75" customHeight="1">
      <c r="A164" s="3"/>
      <c r="B164" s="542"/>
      <c r="C164" s="533"/>
      <c r="D164" s="533"/>
      <c r="E164" s="534"/>
      <c r="F164" s="535"/>
      <c r="G164" s="533"/>
      <c r="H164" s="533"/>
      <c r="I164" s="532"/>
      <c r="J164" s="198"/>
      <c r="L164" s="55"/>
    </row>
    <row r="165" spans="1:12" s="20" customFormat="1" ht="18.75" customHeight="1">
      <c r="A165" s="3"/>
      <c r="B165" s="524">
        <v>2</v>
      </c>
      <c r="C165" s="526"/>
      <c r="D165" s="526" t="str">
        <f>IF(C165,VLOOKUP(C165,女子登録情報!$A$2:$H$2000,2,0),"")</f>
        <v/>
      </c>
      <c r="E165" s="528" t="str">
        <f>IF(C165&gt;0,VLOOKUP(C165,女子登録情報!$A$2:$H$2000,3,0),"")</f>
        <v/>
      </c>
      <c r="F165" s="529"/>
      <c r="G165" s="526" t="str">
        <f>IF(C165&gt;0,VLOOKUP(C165,女子登録情報!$A$2:$H$2000,4,0),"")</f>
        <v/>
      </c>
      <c r="H165" s="526" t="str">
        <f>IF(C165&gt;0,VLOOKUP(C165,女子登録情報!$A$2:$H$2000,8,0),"")</f>
        <v/>
      </c>
      <c r="I165" s="492" t="str">
        <f>IF(C165&gt;0,VLOOKUP(C165,女子登録情報!$A$2:$H$2000,5,0),"")</f>
        <v/>
      </c>
      <c r="J165" s="198"/>
      <c r="L165" s="55"/>
    </row>
    <row r="166" spans="1:12" s="20" customFormat="1" ht="18.75" customHeight="1">
      <c r="A166" s="3"/>
      <c r="B166" s="542"/>
      <c r="C166" s="533"/>
      <c r="D166" s="533"/>
      <c r="E166" s="534"/>
      <c r="F166" s="535"/>
      <c r="G166" s="533"/>
      <c r="H166" s="533"/>
      <c r="I166" s="532"/>
      <c r="J166" s="198"/>
      <c r="L166" s="55"/>
    </row>
    <row r="167" spans="1:12" s="20" customFormat="1" ht="18.75" customHeight="1">
      <c r="A167" s="3"/>
      <c r="B167" s="524">
        <v>3</v>
      </c>
      <c r="C167" s="526"/>
      <c r="D167" s="526" t="str">
        <f>IF(C167,VLOOKUP(C167,女子登録情報!$A$2:$H$2000,2,0),"")</f>
        <v/>
      </c>
      <c r="E167" s="528" t="str">
        <f>IF(C167&gt;0,VLOOKUP(C167,女子登録情報!$A$2:$H$2000,3,0),"")</f>
        <v/>
      </c>
      <c r="F167" s="529"/>
      <c r="G167" s="526" t="str">
        <f>IF(C167&gt;0,VLOOKUP(C167,女子登録情報!$A$2:$H$2000,4,0),"")</f>
        <v/>
      </c>
      <c r="H167" s="526" t="str">
        <f>IF(C167&gt;0,VLOOKUP(C167,女子登録情報!$A$2:$H$2000,8,0),"")</f>
        <v/>
      </c>
      <c r="I167" s="492" t="str">
        <f>IF(C167&gt;0,VLOOKUP(C167,女子登録情報!$A$2:$H$2000,5,0),"")</f>
        <v/>
      </c>
      <c r="J167" s="198"/>
      <c r="L167" s="55"/>
    </row>
    <row r="168" spans="1:12" s="20" customFormat="1" ht="18.75" customHeight="1">
      <c r="A168" s="3"/>
      <c r="B168" s="542"/>
      <c r="C168" s="533"/>
      <c r="D168" s="533"/>
      <c r="E168" s="534"/>
      <c r="F168" s="535"/>
      <c r="G168" s="533"/>
      <c r="H168" s="533"/>
      <c r="I168" s="532"/>
      <c r="J168" s="198"/>
      <c r="L168" s="55"/>
    </row>
    <row r="169" spans="1:12" s="20" customFormat="1" ht="18.75" customHeight="1">
      <c r="A169" s="3"/>
      <c r="B169" s="524">
        <v>4</v>
      </c>
      <c r="C169" s="526"/>
      <c r="D169" s="526" t="str">
        <f>IF(C169,VLOOKUP(C169,女子登録情報!$A$2:$H$2000,2,0),"")</f>
        <v/>
      </c>
      <c r="E169" s="528" t="str">
        <f>IF(C169&gt;0,VLOOKUP(C169,女子登録情報!$A$2:$H$2000,3,0),"")</f>
        <v/>
      </c>
      <c r="F169" s="529"/>
      <c r="G169" s="526" t="str">
        <f>IF(C169&gt;0,VLOOKUP(C169,女子登録情報!$A$2:$H$2000,4,0),"")</f>
        <v/>
      </c>
      <c r="H169" s="526" t="str">
        <f>IF(C169&gt;0,VLOOKUP(C169,女子登録情報!$A$2:$H$2000,8,0),"")</f>
        <v/>
      </c>
      <c r="I169" s="492" t="str">
        <f>IF(C169&gt;0,VLOOKUP(C169,女子登録情報!$A$2:$H$2000,5,0),"")</f>
        <v/>
      </c>
      <c r="J169" s="198"/>
      <c r="L169" s="55"/>
    </row>
    <row r="170" spans="1:12" s="20" customFormat="1" ht="18.75" customHeight="1">
      <c r="A170" s="3"/>
      <c r="B170" s="542"/>
      <c r="C170" s="533"/>
      <c r="D170" s="533"/>
      <c r="E170" s="534"/>
      <c r="F170" s="535"/>
      <c r="G170" s="533"/>
      <c r="H170" s="533"/>
      <c r="I170" s="532"/>
      <c r="J170" s="198"/>
      <c r="L170" s="55"/>
    </row>
    <row r="171" spans="1:12" s="20" customFormat="1" ht="18.75" customHeight="1">
      <c r="A171" s="3"/>
      <c r="B171" s="524">
        <v>5</v>
      </c>
      <c r="C171" s="526"/>
      <c r="D171" s="526" t="str">
        <f>IF(C171,VLOOKUP(C171,女子登録情報!$A$2:$H$2000,2,0),"")</f>
        <v/>
      </c>
      <c r="E171" s="528" t="str">
        <f>IF(C171&gt;0,VLOOKUP(C171,女子登録情報!$A$2:$H$2000,3,0),"")</f>
        <v/>
      </c>
      <c r="F171" s="529"/>
      <c r="G171" s="526" t="str">
        <f>IF(C171&gt;0,VLOOKUP(C171,女子登録情報!$A$2:$H$2000,4,0),"")</f>
        <v/>
      </c>
      <c r="H171" s="526" t="str">
        <f>IF(C171&gt;0,VLOOKUP(C171,女子登録情報!$A$2:$H$2000,8,0),"")</f>
        <v/>
      </c>
      <c r="I171" s="492" t="str">
        <f>IF(C171&gt;0,VLOOKUP(C171,女子登録情報!$A$2:$H$2000,5,0),"")</f>
        <v/>
      </c>
      <c r="J171" s="198"/>
      <c r="L171" s="55"/>
    </row>
    <row r="172" spans="1:12" s="20" customFormat="1" ht="18.75" customHeight="1">
      <c r="A172" s="3"/>
      <c r="B172" s="542"/>
      <c r="C172" s="533"/>
      <c r="D172" s="533"/>
      <c r="E172" s="534"/>
      <c r="F172" s="535"/>
      <c r="G172" s="533"/>
      <c r="H172" s="533"/>
      <c r="I172" s="532"/>
      <c r="J172" s="198"/>
      <c r="L172" s="55"/>
    </row>
    <row r="173" spans="1:12" s="20" customFormat="1" ht="18.75" customHeight="1">
      <c r="A173" s="3"/>
      <c r="B173" s="524">
        <v>6</v>
      </c>
      <c r="C173" s="526"/>
      <c r="D173" s="526" t="str">
        <f>IF(C173,VLOOKUP(C173,女子登録情報!$A$2:$H$2000,2,0),"")</f>
        <v/>
      </c>
      <c r="E173" s="528" t="str">
        <f>IF(C173&gt;0,VLOOKUP(C173,女子登録情報!$A$2:$H$2000,3,0),"")</f>
        <v/>
      </c>
      <c r="F173" s="529"/>
      <c r="G173" s="526" t="str">
        <f>IF(C173&gt;0,VLOOKUP(C173,女子登録情報!$A$2:$H$2000,4,0),"")</f>
        <v/>
      </c>
      <c r="H173" s="526" t="str">
        <f>IF(C173&gt;0,VLOOKUP(C173,女子登録情報!$A$2:$H$2000,8,0),"")</f>
        <v/>
      </c>
      <c r="I173" s="492" t="str">
        <f>IF(C173&gt;0,VLOOKUP(C173,女子登録情報!$A$2:$H$2000,5,0),"")</f>
        <v/>
      </c>
      <c r="J173" s="198"/>
      <c r="L173" s="55"/>
    </row>
    <row r="174" spans="1:12" s="20" customFormat="1" ht="19.5" customHeight="1" thickBot="1">
      <c r="A174" s="3"/>
      <c r="B174" s="525"/>
      <c r="C174" s="527"/>
      <c r="D174" s="527"/>
      <c r="E174" s="530"/>
      <c r="F174" s="531"/>
      <c r="G174" s="527"/>
      <c r="H174" s="527"/>
      <c r="I174" s="493"/>
      <c r="J174" s="198"/>
      <c r="L174" s="55"/>
    </row>
    <row r="175" spans="1:12" s="20" customFormat="1" ht="18.75">
      <c r="A175" s="3"/>
      <c r="B175" s="494" t="s">
        <v>66</v>
      </c>
      <c r="C175" s="495"/>
      <c r="D175" s="495"/>
      <c r="E175" s="495"/>
      <c r="F175" s="495"/>
      <c r="G175" s="495"/>
      <c r="H175" s="495"/>
      <c r="I175" s="496"/>
      <c r="J175" s="198"/>
      <c r="L175" s="55"/>
    </row>
    <row r="176" spans="1:12" s="20" customFormat="1" ht="18.75">
      <c r="A176" s="3"/>
      <c r="B176" s="497"/>
      <c r="C176" s="498"/>
      <c r="D176" s="498"/>
      <c r="E176" s="498"/>
      <c r="F176" s="498"/>
      <c r="G176" s="498"/>
      <c r="H176" s="498"/>
      <c r="I176" s="499"/>
      <c r="J176" s="198"/>
      <c r="L176" s="55"/>
    </row>
    <row r="177" spans="1:12" s="20" customFormat="1" ht="19.5" thickBot="1">
      <c r="A177" s="3"/>
      <c r="B177" s="500"/>
      <c r="C177" s="501"/>
      <c r="D177" s="501"/>
      <c r="E177" s="501"/>
      <c r="F177" s="501"/>
      <c r="G177" s="501"/>
      <c r="H177" s="501"/>
      <c r="I177" s="502"/>
      <c r="J177" s="198"/>
      <c r="L177" s="55"/>
    </row>
    <row r="178" spans="1:12" s="20" customFormat="1" ht="18.75">
      <c r="A178" s="54"/>
      <c r="B178" s="54"/>
      <c r="C178" s="54"/>
      <c r="D178" s="54"/>
      <c r="E178" s="54"/>
      <c r="F178" s="54"/>
      <c r="G178" s="54"/>
      <c r="H178" s="54"/>
      <c r="I178" s="54"/>
      <c r="J178" s="59"/>
      <c r="L178" s="55"/>
    </row>
    <row r="179" spans="1:12" s="20" customFormat="1" ht="19.5" thickBot="1">
      <c r="A179" s="3"/>
      <c r="B179" s="3"/>
      <c r="C179" s="3"/>
      <c r="D179" s="3"/>
      <c r="E179" s="3"/>
      <c r="F179" s="3"/>
      <c r="G179" s="3"/>
      <c r="H179" s="3"/>
      <c r="I179" s="3"/>
      <c r="J179" s="57" t="s">
        <v>72</v>
      </c>
      <c r="L179" s="55"/>
    </row>
    <row r="180" spans="1:12" s="20" customFormat="1" ht="18.75" customHeight="1">
      <c r="A180" s="3"/>
      <c r="B180" s="724" t="str">
        <f>CONCATENATE('加盟校情報&amp;大会設定'!$G$5,'加盟校情報&amp;大会設定'!$H$5,'加盟校情報&amp;大会設定'!$I$5,'加盟校情報&amp;大会設定'!$J$5,)&amp;"　女子4×400mR"</f>
        <v>第82回東海学生駅伝 兼 第14回東海学生女子駅伝　女子4×400mR</v>
      </c>
      <c r="C180" s="725"/>
      <c r="D180" s="725"/>
      <c r="E180" s="725"/>
      <c r="F180" s="725"/>
      <c r="G180" s="725"/>
      <c r="H180" s="725"/>
      <c r="I180" s="726"/>
      <c r="J180" s="198"/>
      <c r="L180" s="55"/>
    </row>
    <row r="181" spans="1:12" s="20" customFormat="1" ht="19.5" customHeight="1" thickBot="1">
      <c r="A181" s="3"/>
      <c r="B181" s="727"/>
      <c r="C181" s="728"/>
      <c r="D181" s="728"/>
      <c r="E181" s="728"/>
      <c r="F181" s="728"/>
      <c r="G181" s="728"/>
      <c r="H181" s="728"/>
      <c r="I181" s="729"/>
      <c r="J181" s="198"/>
      <c r="L181" s="55"/>
    </row>
    <row r="182" spans="1:12" s="20" customFormat="1" ht="18.75">
      <c r="A182" s="3"/>
      <c r="B182" s="509" t="s">
        <v>57</v>
      </c>
      <c r="C182" s="510"/>
      <c r="D182" s="515" t="str">
        <f>IF(基本情報登録!$D$6&gt;0,基本情報登録!$D$6,"")</f>
        <v/>
      </c>
      <c r="E182" s="516"/>
      <c r="F182" s="516"/>
      <c r="G182" s="516"/>
      <c r="H182" s="517"/>
      <c r="I182" s="58" t="s">
        <v>58</v>
      </c>
      <c r="J182" s="198"/>
      <c r="L182" s="55"/>
    </row>
    <row r="183" spans="1:12" s="20" customFormat="1" ht="18.75" customHeight="1">
      <c r="A183" s="3"/>
      <c r="B183" s="511" t="s">
        <v>1</v>
      </c>
      <c r="C183" s="512"/>
      <c r="D183" s="518" t="str">
        <f>IF(基本情報登録!$D$8&gt;0,基本情報登録!$D$8,"")</f>
        <v/>
      </c>
      <c r="E183" s="519"/>
      <c r="F183" s="519"/>
      <c r="G183" s="519"/>
      <c r="H183" s="520"/>
      <c r="I183" s="492"/>
      <c r="J183" s="198"/>
      <c r="L183" s="55"/>
    </row>
    <row r="184" spans="1:12" s="20" customFormat="1" ht="19.5" customHeight="1" thickBot="1">
      <c r="A184" s="3"/>
      <c r="B184" s="513"/>
      <c r="C184" s="514"/>
      <c r="D184" s="521"/>
      <c r="E184" s="522"/>
      <c r="F184" s="522"/>
      <c r="G184" s="522"/>
      <c r="H184" s="523"/>
      <c r="I184" s="493"/>
      <c r="J184" s="198"/>
      <c r="L184" s="55"/>
    </row>
    <row r="185" spans="1:12" s="20" customFormat="1" ht="18.75">
      <c r="A185" s="3"/>
      <c r="B185" s="509" t="s">
        <v>37</v>
      </c>
      <c r="C185" s="510"/>
      <c r="D185" s="547"/>
      <c r="E185" s="548"/>
      <c r="F185" s="548"/>
      <c r="G185" s="548"/>
      <c r="H185" s="548"/>
      <c r="I185" s="549"/>
      <c r="J185" s="198"/>
      <c r="L185" s="55"/>
    </row>
    <row r="186" spans="1:12" s="20" customFormat="1" ht="18.75" hidden="1">
      <c r="A186" s="3"/>
      <c r="B186" s="195"/>
      <c r="C186" s="196"/>
      <c r="D186" s="49"/>
      <c r="E186" s="550" t="str">
        <f>TEXT(D185,"00000")</f>
        <v>00000</v>
      </c>
      <c r="F186" s="550"/>
      <c r="G186" s="550"/>
      <c r="H186" s="550"/>
      <c r="I186" s="551"/>
      <c r="J186" s="198"/>
      <c r="L186" s="55"/>
    </row>
    <row r="187" spans="1:12" s="20" customFormat="1" ht="18.75" customHeight="1">
      <c r="A187" s="3"/>
      <c r="B187" s="511" t="s">
        <v>40</v>
      </c>
      <c r="C187" s="512"/>
      <c r="D187" s="528"/>
      <c r="E187" s="554"/>
      <c r="F187" s="554"/>
      <c r="G187" s="554"/>
      <c r="H187" s="554"/>
      <c r="I187" s="555"/>
      <c r="J187" s="198"/>
      <c r="L187" s="55"/>
    </row>
    <row r="188" spans="1:12" s="20" customFormat="1" ht="18.75" customHeight="1">
      <c r="A188" s="3"/>
      <c r="B188" s="552"/>
      <c r="C188" s="553"/>
      <c r="D188" s="534"/>
      <c r="E188" s="556"/>
      <c r="F188" s="556"/>
      <c r="G188" s="556"/>
      <c r="H188" s="556"/>
      <c r="I188" s="557"/>
      <c r="J188" s="198"/>
      <c r="L188" s="55"/>
    </row>
    <row r="189" spans="1:12" s="20" customFormat="1" ht="19.5" thickBot="1">
      <c r="A189" s="3"/>
      <c r="B189" s="558" t="s">
        <v>59</v>
      </c>
      <c r="C189" s="559"/>
      <c r="D189" s="560"/>
      <c r="E189" s="561"/>
      <c r="F189" s="561"/>
      <c r="G189" s="561"/>
      <c r="H189" s="561"/>
      <c r="I189" s="562"/>
      <c r="J189" s="198"/>
      <c r="L189" s="55"/>
    </row>
    <row r="190" spans="1:12" s="20" customFormat="1" ht="18.75">
      <c r="A190" s="3"/>
      <c r="B190" s="536" t="s">
        <v>60</v>
      </c>
      <c r="C190" s="537"/>
      <c r="D190" s="537"/>
      <c r="E190" s="537"/>
      <c r="F190" s="537"/>
      <c r="G190" s="537"/>
      <c r="H190" s="537"/>
      <c r="I190" s="538"/>
      <c r="J190" s="198"/>
      <c r="L190" s="55"/>
    </row>
    <row r="191" spans="1:12" s="20" customFormat="1" ht="19.5" thickBot="1">
      <c r="A191" s="3"/>
      <c r="B191" s="50" t="s">
        <v>61</v>
      </c>
      <c r="C191" s="197" t="s">
        <v>30</v>
      </c>
      <c r="D191" s="197" t="s">
        <v>62</v>
      </c>
      <c r="E191" s="539" t="s">
        <v>63</v>
      </c>
      <c r="F191" s="540"/>
      <c r="G191" s="197" t="s">
        <v>57</v>
      </c>
      <c r="H191" s="197" t="s">
        <v>64</v>
      </c>
      <c r="I191" s="51" t="s">
        <v>65</v>
      </c>
      <c r="J191" s="198"/>
      <c r="L191" s="55"/>
    </row>
    <row r="192" spans="1:12" s="20" customFormat="1" ht="19.5" customHeight="1" thickTop="1">
      <c r="A192" s="3"/>
      <c r="B192" s="541">
        <v>1</v>
      </c>
      <c r="C192" s="543"/>
      <c r="D192" s="543" t="str">
        <f>IF(C192&gt;0,VLOOKUP(C192,女子登録情報!$A$2:$H$2000,2,0),"")</f>
        <v/>
      </c>
      <c r="E192" s="544" t="str">
        <f>IF(C192&gt;0,VLOOKUP(C192,女子登録情報!$A$2:$H$2000,3,0),"")</f>
        <v/>
      </c>
      <c r="F192" s="545"/>
      <c r="G192" s="543" t="str">
        <f>IF(C192&gt;0,VLOOKUP(C192,女子登録情報!$A$2:$H$2000,4,0),"")</f>
        <v/>
      </c>
      <c r="H192" s="543" t="str">
        <f>IF(C192&gt;0,VLOOKUP(C192,女子登録情報!$A$2:$H$2000,8,0),"")</f>
        <v/>
      </c>
      <c r="I192" s="546" t="str">
        <f>IF(C192&gt;0,VLOOKUP(C192,女子登録情報!$A$2:$H$2000,5,0),"")</f>
        <v/>
      </c>
      <c r="J192" s="198"/>
      <c r="L192" s="55"/>
    </row>
    <row r="193" spans="1:12" s="20" customFormat="1" ht="18.75" customHeight="1">
      <c r="A193" s="3"/>
      <c r="B193" s="542"/>
      <c r="C193" s="533"/>
      <c r="D193" s="533"/>
      <c r="E193" s="534"/>
      <c r="F193" s="535"/>
      <c r="G193" s="533"/>
      <c r="H193" s="533"/>
      <c r="I193" s="532"/>
      <c r="J193" s="198"/>
      <c r="L193" s="55"/>
    </row>
    <row r="194" spans="1:12" s="20" customFormat="1" ht="18.75" customHeight="1">
      <c r="A194" s="3"/>
      <c r="B194" s="524">
        <v>2</v>
      </c>
      <c r="C194" s="526"/>
      <c r="D194" s="526" t="str">
        <f>IF(C194,VLOOKUP(C194,女子登録情報!$A$2:$H$2000,2,0),"")</f>
        <v/>
      </c>
      <c r="E194" s="528" t="str">
        <f>IF(C194&gt;0,VLOOKUP(C194,女子登録情報!$A$2:$H$2000,3,0),"")</f>
        <v/>
      </c>
      <c r="F194" s="529"/>
      <c r="G194" s="526" t="str">
        <f>IF(C194&gt;0,VLOOKUP(C194,女子登録情報!$A$2:$H$2000,4,0),"")</f>
        <v/>
      </c>
      <c r="H194" s="526" t="str">
        <f>IF(C194&gt;0,VLOOKUP(C194,女子登録情報!$A$2:$H$2000,8,0),"")</f>
        <v/>
      </c>
      <c r="I194" s="492" t="str">
        <f>IF(C194&gt;0,VLOOKUP(C194,女子登録情報!$A$2:$H$2000,5,0),"")</f>
        <v/>
      </c>
      <c r="J194" s="198"/>
      <c r="L194" s="55"/>
    </row>
    <row r="195" spans="1:12" s="20" customFormat="1" ht="18.75" customHeight="1">
      <c r="A195" s="3"/>
      <c r="B195" s="542"/>
      <c r="C195" s="533"/>
      <c r="D195" s="533"/>
      <c r="E195" s="534"/>
      <c r="F195" s="535"/>
      <c r="G195" s="533"/>
      <c r="H195" s="533"/>
      <c r="I195" s="532"/>
      <c r="J195" s="198"/>
      <c r="L195" s="55"/>
    </row>
    <row r="196" spans="1:12" s="20" customFormat="1" ht="18.75" customHeight="1">
      <c r="A196" s="3"/>
      <c r="B196" s="524">
        <v>3</v>
      </c>
      <c r="C196" s="526"/>
      <c r="D196" s="526" t="str">
        <f>IF(C196,VLOOKUP(C196,女子登録情報!$A$2:$H$2000,2,0),"")</f>
        <v/>
      </c>
      <c r="E196" s="528" t="str">
        <f>IF(C196&gt;0,VLOOKUP(C196,女子登録情報!$A$2:$H$2000,3,0),"")</f>
        <v/>
      </c>
      <c r="F196" s="529"/>
      <c r="G196" s="526" t="str">
        <f>IF(C196&gt;0,VLOOKUP(C196,女子登録情報!$A$2:$H$2000,4,0),"")</f>
        <v/>
      </c>
      <c r="H196" s="526" t="str">
        <f>IF(C196&gt;0,VLOOKUP(C196,女子登録情報!$A$2:$H$2000,8,0),"")</f>
        <v/>
      </c>
      <c r="I196" s="492" t="str">
        <f>IF(C196&gt;0,VLOOKUP(C196,女子登録情報!$A$2:$H$2000,5,0),"")</f>
        <v/>
      </c>
      <c r="J196" s="198"/>
      <c r="L196" s="55"/>
    </row>
    <row r="197" spans="1:12" s="20" customFormat="1" ht="18.75" customHeight="1">
      <c r="A197" s="3"/>
      <c r="B197" s="542"/>
      <c r="C197" s="533"/>
      <c r="D197" s="533"/>
      <c r="E197" s="534"/>
      <c r="F197" s="535"/>
      <c r="G197" s="533"/>
      <c r="H197" s="533"/>
      <c r="I197" s="532"/>
      <c r="J197" s="198"/>
      <c r="L197" s="55"/>
    </row>
    <row r="198" spans="1:12" s="20" customFormat="1" ht="18.75" customHeight="1">
      <c r="A198" s="3"/>
      <c r="B198" s="524">
        <v>4</v>
      </c>
      <c r="C198" s="526"/>
      <c r="D198" s="526" t="str">
        <f>IF(C198,VLOOKUP(C198,女子登録情報!$A$2:$H$2000,2,0),"")</f>
        <v/>
      </c>
      <c r="E198" s="528" t="str">
        <f>IF(C198&gt;0,VLOOKUP(C198,女子登録情報!$A$2:$H$2000,3,0),"")</f>
        <v/>
      </c>
      <c r="F198" s="529"/>
      <c r="G198" s="526" t="str">
        <f>IF(C198&gt;0,VLOOKUP(C198,女子登録情報!$A$2:$H$2000,4,0),"")</f>
        <v/>
      </c>
      <c r="H198" s="526" t="str">
        <f>IF(C198&gt;0,VLOOKUP(C198,女子登録情報!$A$2:$H$2000,8,0),"")</f>
        <v/>
      </c>
      <c r="I198" s="492" t="str">
        <f>IF(C198&gt;0,VLOOKUP(C198,女子登録情報!$A$2:$H$2000,5,0),"")</f>
        <v/>
      </c>
      <c r="J198" s="198"/>
      <c r="L198" s="55"/>
    </row>
    <row r="199" spans="1:12" s="20" customFormat="1" ht="18.75" customHeight="1">
      <c r="A199" s="3"/>
      <c r="B199" s="542"/>
      <c r="C199" s="533"/>
      <c r="D199" s="533"/>
      <c r="E199" s="534"/>
      <c r="F199" s="535"/>
      <c r="G199" s="533"/>
      <c r="H199" s="533"/>
      <c r="I199" s="532"/>
      <c r="J199" s="198"/>
      <c r="L199" s="55"/>
    </row>
    <row r="200" spans="1:12" s="20" customFormat="1" ht="18.75" customHeight="1">
      <c r="A200" s="3"/>
      <c r="B200" s="524">
        <v>5</v>
      </c>
      <c r="C200" s="526"/>
      <c r="D200" s="526" t="str">
        <f>IF(C200,VLOOKUP(C200,女子登録情報!$A$2:$H$2000,2,0),"")</f>
        <v/>
      </c>
      <c r="E200" s="528" t="str">
        <f>IF(C200&gt;0,VLOOKUP(C200,女子登録情報!$A$2:$H$2000,3,0),"")</f>
        <v/>
      </c>
      <c r="F200" s="529"/>
      <c r="G200" s="526" t="str">
        <f>IF(C200&gt;0,VLOOKUP(C200,女子登録情報!$A$2:$H$2000,4,0),"")</f>
        <v/>
      </c>
      <c r="H200" s="526" t="str">
        <f>IF(C200&gt;0,VLOOKUP(C200,女子登録情報!$A$2:$H$2000,8,0),"")</f>
        <v/>
      </c>
      <c r="I200" s="492" t="str">
        <f>IF(C200&gt;0,VLOOKUP(C200,女子登録情報!$A$2:$H$2000,5,0),"")</f>
        <v/>
      </c>
      <c r="J200" s="198"/>
      <c r="L200" s="55"/>
    </row>
    <row r="201" spans="1:12" s="20" customFormat="1" ht="18.75" customHeight="1">
      <c r="A201" s="3"/>
      <c r="B201" s="542"/>
      <c r="C201" s="533"/>
      <c r="D201" s="533"/>
      <c r="E201" s="534"/>
      <c r="F201" s="535"/>
      <c r="G201" s="533"/>
      <c r="H201" s="533"/>
      <c r="I201" s="532"/>
      <c r="J201" s="198"/>
      <c r="L201" s="55"/>
    </row>
    <row r="202" spans="1:12" s="20" customFormat="1" ht="18.75" customHeight="1">
      <c r="A202" s="3"/>
      <c r="B202" s="524">
        <v>6</v>
      </c>
      <c r="C202" s="526"/>
      <c r="D202" s="526" t="str">
        <f>IF(C202,VLOOKUP(C202,女子登録情報!$A$2:$H$2000,2,0),"")</f>
        <v/>
      </c>
      <c r="E202" s="528" t="str">
        <f>IF(C202&gt;0,VLOOKUP(C202,女子登録情報!$A$2:$H$2000,3,0),"")</f>
        <v/>
      </c>
      <c r="F202" s="529"/>
      <c r="G202" s="526" t="str">
        <f>IF(C202&gt;0,VLOOKUP(C202,女子登録情報!$A$2:$H$2000,4,0),"")</f>
        <v/>
      </c>
      <c r="H202" s="526" t="str">
        <f>IF(C202&gt;0,VLOOKUP(C202,女子登録情報!$A$2:$H$2000,8,0),"")</f>
        <v/>
      </c>
      <c r="I202" s="492" t="str">
        <f>IF(C202&gt;0,VLOOKUP(C202,女子登録情報!$A$2:$H$2000,5,0),"")</f>
        <v/>
      </c>
      <c r="J202" s="198"/>
      <c r="L202" s="55"/>
    </row>
    <row r="203" spans="1:12" s="20" customFormat="1" ht="19.5" customHeight="1" thickBot="1">
      <c r="A203" s="3"/>
      <c r="B203" s="525"/>
      <c r="C203" s="527"/>
      <c r="D203" s="527"/>
      <c r="E203" s="530"/>
      <c r="F203" s="531"/>
      <c r="G203" s="527"/>
      <c r="H203" s="527"/>
      <c r="I203" s="493"/>
      <c r="J203" s="198"/>
      <c r="L203" s="55"/>
    </row>
    <row r="204" spans="1:12" s="20" customFormat="1" ht="18.75">
      <c r="A204" s="3"/>
      <c r="B204" s="494" t="s">
        <v>66</v>
      </c>
      <c r="C204" s="495"/>
      <c r="D204" s="495"/>
      <c r="E204" s="495"/>
      <c r="F204" s="495"/>
      <c r="G204" s="495"/>
      <c r="H204" s="495"/>
      <c r="I204" s="496"/>
      <c r="J204" s="198"/>
      <c r="L204" s="55"/>
    </row>
    <row r="205" spans="1:12" s="20" customFormat="1" ht="18.75">
      <c r="A205" s="3"/>
      <c r="B205" s="497"/>
      <c r="C205" s="498"/>
      <c r="D205" s="498"/>
      <c r="E205" s="498"/>
      <c r="F205" s="498"/>
      <c r="G205" s="498"/>
      <c r="H205" s="498"/>
      <c r="I205" s="499"/>
      <c r="J205" s="198"/>
      <c r="L205" s="55"/>
    </row>
    <row r="206" spans="1:12" s="20" customFormat="1" ht="19.5" thickBot="1">
      <c r="A206" s="3"/>
      <c r="B206" s="500"/>
      <c r="C206" s="501"/>
      <c r="D206" s="501"/>
      <c r="E206" s="501"/>
      <c r="F206" s="501"/>
      <c r="G206" s="501"/>
      <c r="H206" s="501"/>
      <c r="I206" s="502"/>
      <c r="J206" s="198"/>
      <c r="L206" s="55"/>
    </row>
    <row r="207" spans="1:12" s="20" customFormat="1" ht="18.75">
      <c r="A207" s="54"/>
      <c r="B207" s="54"/>
      <c r="C207" s="54"/>
      <c r="D207" s="54"/>
      <c r="E207" s="54"/>
      <c r="F207" s="54"/>
      <c r="G207" s="54"/>
      <c r="H207" s="54"/>
      <c r="I207" s="54"/>
      <c r="J207" s="59"/>
      <c r="L207" s="55"/>
    </row>
    <row r="208" spans="1:12" s="20" customFormat="1" ht="19.5" thickBot="1">
      <c r="A208" s="3"/>
      <c r="B208" s="3"/>
      <c r="C208" s="3"/>
      <c r="D208" s="3"/>
      <c r="E208" s="3"/>
      <c r="F208" s="3"/>
      <c r="G208" s="3"/>
      <c r="H208" s="3"/>
      <c r="I208" s="3"/>
      <c r="J208" s="57" t="s">
        <v>73</v>
      </c>
      <c r="L208" s="55"/>
    </row>
    <row r="209" spans="1:12" s="20" customFormat="1" ht="18.75" customHeight="1">
      <c r="A209" s="3"/>
      <c r="B209" s="724" t="str">
        <f>CONCATENATE('加盟校情報&amp;大会設定'!$G$5,'加盟校情報&amp;大会設定'!$H$5,'加盟校情報&amp;大会設定'!$I$5,'加盟校情報&amp;大会設定'!$J$5,)&amp;"　女子4×400mR"</f>
        <v>第82回東海学生駅伝 兼 第14回東海学生女子駅伝　女子4×400mR</v>
      </c>
      <c r="C209" s="725"/>
      <c r="D209" s="725"/>
      <c r="E209" s="725"/>
      <c r="F209" s="725"/>
      <c r="G209" s="725"/>
      <c r="H209" s="725"/>
      <c r="I209" s="726"/>
      <c r="J209" s="198"/>
      <c r="L209" s="55"/>
    </row>
    <row r="210" spans="1:12" s="20" customFormat="1" ht="19.5" customHeight="1" thickBot="1">
      <c r="A210" s="3"/>
      <c r="B210" s="727"/>
      <c r="C210" s="728"/>
      <c r="D210" s="728"/>
      <c r="E210" s="728"/>
      <c r="F210" s="728"/>
      <c r="G210" s="728"/>
      <c r="H210" s="728"/>
      <c r="I210" s="729"/>
      <c r="J210" s="198"/>
      <c r="L210" s="55"/>
    </row>
    <row r="211" spans="1:12" s="20" customFormat="1" ht="18.75">
      <c r="A211" s="3"/>
      <c r="B211" s="509" t="s">
        <v>57</v>
      </c>
      <c r="C211" s="510"/>
      <c r="D211" s="515" t="str">
        <f>IF(基本情報登録!$D$6&gt;0,基本情報登録!$D$6,"")</f>
        <v/>
      </c>
      <c r="E211" s="516"/>
      <c r="F211" s="516"/>
      <c r="G211" s="516"/>
      <c r="H211" s="517"/>
      <c r="I211" s="58" t="s">
        <v>58</v>
      </c>
      <c r="J211" s="198"/>
      <c r="L211" s="55"/>
    </row>
    <row r="212" spans="1:12" s="20" customFormat="1" ht="18.75" customHeight="1">
      <c r="A212" s="3"/>
      <c r="B212" s="511" t="s">
        <v>1</v>
      </c>
      <c r="C212" s="512"/>
      <c r="D212" s="518" t="str">
        <f>IF(基本情報登録!$D$8&gt;0,基本情報登録!$D$8,"")</f>
        <v/>
      </c>
      <c r="E212" s="519"/>
      <c r="F212" s="519"/>
      <c r="G212" s="519"/>
      <c r="H212" s="520"/>
      <c r="I212" s="492"/>
      <c r="J212" s="198"/>
      <c r="L212" s="55"/>
    </row>
    <row r="213" spans="1:12" s="20" customFormat="1" ht="19.5" customHeight="1" thickBot="1">
      <c r="A213" s="3"/>
      <c r="B213" s="513"/>
      <c r="C213" s="514"/>
      <c r="D213" s="521"/>
      <c r="E213" s="522"/>
      <c r="F213" s="522"/>
      <c r="G213" s="522"/>
      <c r="H213" s="523"/>
      <c r="I213" s="493"/>
      <c r="J213" s="198"/>
      <c r="L213" s="55"/>
    </row>
    <row r="214" spans="1:12" s="20" customFormat="1" ht="18.75">
      <c r="A214" s="3"/>
      <c r="B214" s="509" t="s">
        <v>37</v>
      </c>
      <c r="C214" s="510"/>
      <c r="D214" s="547"/>
      <c r="E214" s="548"/>
      <c r="F214" s="548"/>
      <c r="G214" s="548"/>
      <c r="H214" s="548"/>
      <c r="I214" s="549"/>
      <c r="J214" s="198"/>
      <c r="L214" s="55"/>
    </row>
    <row r="215" spans="1:12" s="20" customFormat="1" ht="18.75" hidden="1">
      <c r="A215" s="3"/>
      <c r="B215" s="195"/>
      <c r="C215" s="196"/>
      <c r="D215" s="49"/>
      <c r="E215" s="550" t="str">
        <f>TEXT(D214,"00000")</f>
        <v>00000</v>
      </c>
      <c r="F215" s="550"/>
      <c r="G215" s="550"/>
      <c r="H215" s="550"/>
      <c r="I215" s="551"/>
      <c r="J215" s="198"/>
      <c r="L215" s="55"/>
    </row>
    <row r="216" spans="1:12" s="20" customFormat="1" ht="18.75" customHeight="1">
      <c r="A216" s="3"/>
      <c r="B216" s="511" t="s">
        <v>40</v>
      </c>
      <c r="C216" s="512"/>
      <c r="D216" s="528"/>
      <c r="E216" s="554"/>
      <c r="F216" s="554"/>
      <c r="G216" s="554"/>
      <c r="H216" s="554"/>
      <c r="I216" s="555"/>
      <c r="J216" s="198"/>
      <c r="L216" s="55"/>
    </row>
    <row r="217" spans="1:12" s="20" customFormat="1" ht="18.75" customHeight="1">
      <c r="A217" s="3"/>
      <c r="B217" s="552"/>
      <c r="C217" s="553"/>
      <c r="D217" s="534"/>
      <c r="E217" s="556"/>
      <c r="F217" s="556"/>
      <c r="G217" s="556"/>
      <c r="H217" s="556"/>
      <c r="I217" s="557"/>
      <c r="J217" s="198"/>
      <c r="L217" s="55"/>
    </row>
    <row r="218" spans="1:12" s="20" customFormat="1" ht="19.5" thickBot="1">
      <c r="A218" s="3"/>
      <c r="B218" s="558" t="s">
        <v>59</v>
      </c>
      <c r="C218" s="559"/>
      <c r="D218" s="560"/>
      <c r="E218" s="561"/>
      <c r="F218" s="561"/>
      <c r="G218" s="561"/>
      <c r="H218" s="561"/>
      <c r="I218" s="562"/>
      <c r="J218" s="198"/>
      <c r="L218" s="55"/>
    </row>
    <row r="219" spans="1:12" s="20" customFormat="1" ht="18.75">
      <c r="A219" s="3"/>
      <c r="B219" s="536" t="s">
        <v>60</v>
      </c>
      <c r="C219" s="537"/>
      <c r="D219" s="537"/>
      <c r="E219" s="537"/>
      <c r="F219" s="537"/>
      <c r="G219" s="537"/>
      <c r="H219" s="537"/>
      <c r="I219" s="538"/>
      <c r="J219" s="198"/>
      <c r="L219" s="55"/>
    </row>
    <row r="220" spans="1:12" s="20" customFormat="1" ht="19.5" thickBot="1">
      <c r="A220" s="3"/>
      <c r="B220" s="50" t="s">
        <v>61</v>
      </c>
      <c r="C220" s="197" t="s">
        <v>30</v>
      </c>
      <c r="D220" s="197" t="s">
        <v>62</v>
      </c>
      <c r="E220" s="539" t="s">
        <v>63</v>
      </c>
      <c r="F220" s="540"/>
      <c r="G220" s="197" t="s">
        <v>57</v>
      </c>
      <c r="H220" s="197" t="s">
        <v>64</v>
      </c>
      <c r="I220" s="51" t="s">
        <v>65</v>
      </c>
      <c r="J220" s="198"/>
      <c r="L220" s="55"/>
    </row>
    <row r="221" spans="1:12" s="20" customFormat="1" ht="19.5" customHeight="1" thickTop="1">
      <c r="A221" s="3"/>
      <c r="B221" s="541">
        <v>1</v>
      </c>
      <c r="C221" s="543"/>
      <c r="D221" s="543" t="str">
        <f>IF(C221&gt;0,VLOOKUP(C221,女子登録情報!$A$2:$H$2000,2,0),"")</f>
        <v/>
      </c>
      <c r="E221" s="544" t="str">
        <f>IF(C221&gt;0,VLOOKUP(C221,女子登録情報!$A$2:$H$2000,3,0),"")</f>
        <v/>
      </c>
      <c r="F221" s="545"/>
      <c r="G221" s="543" t="str">
        <f>IF(C221&gt;0,VLOOKUP(C221,女子登録情報!$A$2:$H$2000,4,0),"")</f>
        <v/>
      </c>
      <c r="H221" s="543" t="str">
        <f>IF(C221&gt;0,VLOOKUP(C221,女子登録情報!$A$2:$H$2000,8,0),"")</f>
        <v/>
      </c>
      <c r="I221" s="546" t="str">
        <f>IF(C221&gt;0,VLOOKUP(C221,女子登録情報!$A$2:$H$2000,5,0),"")</f>
        <v/>
      </c>
      <c r="J221" s="198"/>
      <c r="L221" s="55"/>
    </row>
    <row r="222" spans="1:12" s="20" customFormat="1" ht="18.75" customHeight="1">
      <c r="A222" s="3"/>
      <c r="B222" s="542"/>
      <c r="C222" s="533"/>
      <c r="D222" s="533"/>
      <c r="E222" s="534"/>
      <c r="F222" s="535"/>
      <c r="G222" s="533"/>
      <c r="H222" s="533"/>
      <c r="I222" s="532"/>
      <c r="J222" s="198"/>
      <c r="L222" s="55"/>
    </row>
    <row r="223" spans="1:12" s="20" customFormat="1" ht="18.75" customHeight="1">
      <c r="A223" s="3"/>
      <c r="B223" s="524">
        <v>2</v>
      </c>
      <c r="C223" s="526"/>
      <c r="D223" s="526" t="str">
        <f>IF(C223,VLOOKUP(C223,女子登録情報!$A$2:$H$2000,2,0),"")</f>
        <v/>
      </c>
      <c r="E223" s="528" t="str">
        <f>IF(C223&gt;0,VLOOKUP(C223,女子登録情報!$A$2:$H$2000,3,0),"")</f>
        <v/>
      </c>
      <c r="F223" s="529"/>
      <c r="G223" s="526" t="str">
        <f>IF(C223&gt;0,VLOOKUP(C223,女子登録情報!$A$2:$H$2000,4,0),"")</f>
        <v/>
      </c>
      <c r="H223" s="526" t="str">
        <f>IF(C223&gt;0,VLOOKUP(C223,女子登録情報!$A$2:$H$2000,8,0),"")</f>
        <v/>
      </c>
      <c r="I223" s="492" t="str">
        <f>IF(C223&gt;0,VLOOKUP(C223,女子登録情報!$A$2:$H$2000,5,0),"")</f>
        <v/>
      </c>
      <c r="J223" s="198"/>
      <c r="L223" s="55"/>
    </row>
    <row r="224" spans="1:12" s="20" customFormat="1" ht="18.75" customHeight="1">
      <c r="A224" s="3"/>
      <c r="B224" s="542"/>
      <c r="C224" s="533"/>
      <c r="D224" s="533"/>
      <c r="E224" s="534"/>
      <c r="F224" s="535"/>
      <c r="G224" s="533"/>
      <c r="H224" s="533"/>
      <c r="I224" s="532"/>
      <c r="J224" s="198"/>
      <c r="L224" s="55"/>
    </row>
    <row r="225" spans="1:12" s="20" customFormat="1" ht="18.75" customHeight="1">
      <c r="A225" s="3"/>
      <c r="B225" s="524">
        <v>3</v>
      </c>
      <c r="C225" s="526"/>
      <c r="D225" s="526" t="str">
        <f>IF(C225,VLOOKUP(C225,女子登録情報!$A$2:$H$2000,2,0),"")</f>
        <v/>
      </c>
      <c r="E225" s="528" t="str">
        <f>IF(C225&gt;0,VLOOKUP(C225,女子登録情報!$A$2:$H$2000,3,0),"")</f>
        <v/>
      </c>
      <c r="F225" s="529"/>
      <c r="G225" s="526" t="str">
        <f>IF(C225&gt;0,VLOOKUP(C225,女子登録情報!$A$2:$H$2000,4,0),"")</f>
        <v/>
      </c>
      <c r="H225" s="526" t="str">
        <f>IF(C225&gt;0,VLOOKUP(C225,女子登録情報!$A$2:$H$2000,8,0),"")</f>
        <v/>
      </c>
      <c r="I225" s="492" t="str">
        <f>IF(C225&gt;0,VLOOKUP(C225,女子登録情報!$A$2:$H$2000,5,0),"")</f>
        <v/>
      </c>
      <c r="J225" s="198"/>
      <c r="L225" s="55"/>
    </row>
    <row r="226" spans="1:12" s="20" customFormat="1" ht="18.75" customHeight="1">
      <c r="A226" s="3"/>
      <c r="B226" s="542"/>
      <c r="C226" s="533"/>
      <c r="D226" s="533"/>
      <c r="E226" s="534"/>
      <c r="F226" s="535"/>
      <c r="G226" s="533"/>
      <c r="H226" s="533"/>
      <c r="I226" s="532"/>
      <c r="J226" s="198"/>
      <c r="L226" s="55"/>
    </row>
    <row r="227" spans="1:12" s="20" customFormat="1" ht="18.75" customHeight="1">
      <c r="A227" s="3"/>
      <c r="B227" s="524">
        <v>4</v>
      </c>
      <c r="C227" s="526"/>
      <c r="D227" s="526" t="str">
        <f>IF(C227,VLOOKUP(C227,女子登録情報!$A$2:$H$2000,2,0),"")</f>
        <v/>
      </c>
      <c r="E227" s="528" t="str">
        <f>IF(C227&gt;0,VLOOKUP(C227,女子登録情報!$A$2:$H$2000,3,0),"")</f>
        <v/>
      </c>
      <c r="F227" s="529"/>
      <c r="G227" s="526" t="str">
        <f>IF(C227&gt;0,VLOOKUP(C227,女子登録情報!$A$2:$H$2000,4,0),"")</f>
        <v/>
      </c>
      <c r="H227" s="526" t="str">
        <f>IF(C227&gt;0,VLOOKUP(C227,女子登録情報!$A$2:$H$2000,8,0),"")</f>
        <v/>
      </c>
      <c r="I227" s="492" t="str">
        <f>IF(C227&gt;0,VLOOKUP(C227,女子登録情報!$A$2:$H$2000,5,0),"")</f>
        <v/>
      </c>
      <c r="J227" s="198"/>
      <c r="L227" s="55"/>
    </row>
    <row r="228" spans="1:12" s="20" customFormat="1" ht="18.75" customHeight="1">
      <c r="A228" s="3"/>
      <c r="B228" s="542"/>
      <c r="C228" s="533"/>
      <c r="D228" s="533"/>
      <c r="E228" s="534"/>
      <c r="F228" s="535"/>
      <c r="G228" s="533"/>
      <c r="H228" s="533"/>
      <c r="I228" s="532"/>
      <c r="J228" s="198"/>
      <c r="L228" s="55"/>
    </row>
    <row r="229" spans="1:12" s="20" customFormat="1" ht="18.75" customHeight="1">
      <c r="A229" s="3"/>
      <c r="B229" s="524">
        <v>5</v>
      </c>
      <c r="C229" s="526"/>
      <c r="D229" s="526" t="str">
        <f>IF(C229,VLOOKUP(C229,女子登録情報!$A$2:$H$2000,2,0),"")</f>
        <v/>
      </c>
      <c r="E229" s="528" t="str">
        <f>IF(C229&gt;0,VLOOKUP(C229,女子登録情報!$A$2:$H$2000,3,0),"")</f>
        <v/>
      </c>
      <c r="F229" s="529"/>
      <c r="G229" s="526" t="str">
        <f>IF(C229&gt;0,VLOOKUP(C229,女子登録情報!$A$2:$H$2000,4,0),"")</f>
        <v/>
      </c>
      <c r="H229" s="526" t="str">
        <f>IF(C229&gt;0,VLOOKUP(C229,女子登録情報!$A$2:$H$2000,8,0),"")</f>
        <v/>
      </c>
      <c r="I229" s="492" t="str">
        <f>IF(C229&gt;0,VLOOKUP(C229,女子登録情報!$A$2:$H$2000,5,0),"")</f>
        <v/>
      </c>
      <c r="J229" s="198"/>
      <c r="L229" s="55"/>
    </row>
    <row r="230" spans="1:12" s="20" customFormat="1" ht="18.75" customHeight="1">
      <c r="A230" s="3"/>
      <c r="B230" s="542"/>
      <c r="C230" s="533"/>
      <c r="D230" s="533"/>
      <c r="E230" s="534"/>
      <c r="F230" s="535"/>
      <c r="G230" s="533"/>
      <c r="H230" s="533"/>
      <c r="I230" s="532"/>
      <c r="J230" s="198"/>
      <c r="L230" s="55"/>
    </row>
    <row r="231" spans="1:12" s="20" customFormat="1" ht="18.75" customHeight="1">
      <c r="A231" s="3"/>
      <c r="B231" s="524">
        <v>6</v>
      </c>
      <c r="C231" s="526"/>
      <c r="D231" s="526" t="str">
        <f>IF(C231,VLOOKUP(C231,女子登録情報!$A$2:$H$2000,2,0),"")</f>
        <v/>
      </c>
      <c r="E231" s="528" t="str">
        <f>IF(C231&gt;0,VLOOKUP(C231,女子登録情報!$A$2:$H$2000,3,0),"")</f>
        <v/>
      </c>
      <c r="F231" s="529"/>
      <c r="G231" s="526" t="str">
        <f>IF(C231&gt;0,VLOOKUP(C231,女子登録情報!$A$2:$H$2000,4,0),"")</f>
        <v/>
      </c>
      <c r="H231" s="526" t="str">
        <f>IF(C231&gt;0,VLOOKUP(C231,女子登録情報!$A$2:$H$2000,8,0),"")</f>
        <v/>
      </c>
      <c r="I231" s="492" t="str">
        <f>IF(C231&gt;0,VLOOKUP(C231,女子登録情報!$A$2:$H$2000,5,0),"")</f>
        <v/>
      </c>
      <c r="J231" s="198"/>
      <c r="L231" s="55"/>
    </row>
    <row r="232" spans="1:12" s="20" customFormat="1" ht="19.5" customHeight="1" thickBot="1">
      <c r="A232" s="3"/>
      <c r="B232" s="525"/>
      <c r="C232" s="527"/>
      <c r="D232" s="527"/>
      <c r="E232" s="530"/>
      <c r="F232" s="531"/>
      <c r="G232" s="527"/>
      <c r="H232" s="527"/>
      <c r="I232" s="493"/>
      <c r="J232" s="198"/>
      <c r="L232" s="55"/>
    </row>
    <row r="233" spans="1:12" s="20" customFormat="1" ht="18.75">
      <c r="A233" s="3"/>
      <c r="B233" s="494" t="s">
        <v>66</v>
      </c>
      <c r="C233" s="495"/>
      <c r="D233" s="495"/>
      <c r="E233" s="495"/>
      <c r="F233" s="495"/>
      <c r="G233" s="495"/>
      <c r="H233" s="495"/>
      <c r="I233" s="496"/>
      <c r="J233" s="198"/>
      <c r="L233" s="55"/>
    </row>
    <row r="234" spans="1:12" s="20" customFormat="1" ht="18.75">
      <c r="A234" s="3"/>
      <c r="B234" s="497"/>
      <c r="C234" s="498"/>
      <c r="D234" s="498"/>
      <c r="E234" s="498"/>
      <c r="F234" s="498"/>
      <c r="G234" s="498"/>
      <c r="H234" s="498"/>
      <c r="I234" s="499"/>
      <c r="J234" s="198"/>
      <c r="L234" s="55"/>
    </row>
    <row r="235" spans="1:12" s="20" customFormat="1" ht="19.5" thickBot="1">
      <c r="A235" s="3"/>
      <c r="B235" s="500"/>
      <c r="C235" s="501"/>
      <c r="D235" s="501"/>
      <c r="E235" s="501"/>
      <c r="F235" s="501"/>
      <c r="G235" s="501"/>
      <c r="H235" s="501"/>
      <c r="I235" s="502"/>
      <c r="J235" s="198"/>
      <c r="L235" s="55"/>
    </row>
    <row r="236" spans="1:12" s="20" customFormat="1" ht="18.75">
      <c r="A236" s="54"/>
      <c r="B236" s="54"/>
      <c r="C236" s="54"/>
      <c r="D236" s="54"/>
      <c r="E236" s="54"/>
      <c r="F236" s="54"/>
      <c r="G236" s="54"/>
      <c r="H236" s="54"/>
      <c r="I236" s="54"/>
      <c r="J236" s="59"/>
      <c r="L236" s="55"/>
    </row>
    <row r="237" spans="1:12" s="20" customFormat="1" ht="19.5" thickBot="1">
      <c r="A237" s="3"/>
      <c r="B237" s="3"/>
      <c r="C237" s="3"/>
      <c r="D237" s="3"/>
      <c r="E237" s="3"/>
      <c r="F237" s="3"/>
      <c r="G237" s="3"/>
      <c r="H237" s="3"/>
      <c r="I237" s="3"/>
      <c r="J237" s="57" t="s">
        <v>74</v>
      </c>
      <c r="L237" s="55"/>
    </row>
    <row r="238" spans="1:12" s="20" customFormat="1" ht="18.75" customHeight="1">
      <c r="A238" s="3"/>
      <c r="B238" s="724" t="str">
        <f>CONCATENATE('加盟校情報&amp;大会設定'!$G$5,'加盟校情報&amp;大会設定'!$H$5,'加盟校情報&amp;大会設定'!$I$5,'加盟校情報&amp;大会設定'!$J$5,)&amp;"　女子4×400mR"</f>
        <v>第82回東海学生駅伝 兼 第14回東海学生女子駅伝　女子4×400mR</v>
      </c>
      <c r="C238" s="725"/>
      <c r="D238" s="725"/>
      <c r="E238" s="725"/>
      <c r="F238" s="725"/>
      <c r="G238" s="725"/>
      <c r="H238" s="725"/>
      <c r="I238" s="726"/>
      <c r="J238" s="198"/>
      <c r="L238" s="55"/>
    </row>
    <row r="239" spans="1:12" s="20" customFormat="1" ht="19.5" customHeight="1" thickBot="1">
      <c r="A239" s="3"/>
      <c r="B239" s="727"/>
      <c r="C239" s="728"/>
      <c r="D239" s="728"/>
      <c r="E239" s="728"/>
      <c r="F239" s="728"/>
      <c r="G239" s="728"/>
      <c r="H239" s="728"/>
      <c r="I239" s="729"/>
      <c r="J239" s="198"/>
      <c r="L239" s="55"/>
    </row>
    <row r="240" spans="1:12" s="20" customFormat="1" ht="18.75">
      <c r="A240" s="3"/>
      <c r="B240" s="509" t="s">
        <v>57</v>
      </c>
      <c r="C240" s="510"/>
      <c r="D240" s="515" t="str">
        <f>IF(基本情報登録!$D$6&gt;0,基本情報登録!$D$6,"")</f>
        <v/>
      </c>
      <c r="E240" s="516"/>
      <c r="F240" s="516"/>
      <c r="G240" s="516"/>
      <c r="H240" s="517"/>
      <c r="I240" s="58" t="s">
        <v>58</v>
      </c>
      <c r="J240" s="198"/>
      <c r="L240" s="55"/>
    </row>
    <row r="241" spans="1:12" s="20" customFormat="1" ht="18.75" customHeight="1">
      <c r="A241" s="3"/>
      <c r="B241" s="511" t="s">
        <v>1</v>
      </c>
      <c r="C241" s="512"/>
      <c r="D241" s="518" t="str">
        <f>IF(基本情報登録!$D$8&gt;0,基本情報登録!$D$8,"")</f>
        <v/>
      </c>
      <c r="E241" s="519"/>
      <c r="F241" s="519"/>
      <c r="G241" s="519"/>
      <c r="H241" s="520"/>
      <c r="I241" s="492"/>
      <c r="J241" s="198"/>
      <c r="L241" s="55"/>
    </row>
    <row r="242" spans="1:12" s="20" customFormat="1" ht="19.5" customHeight="1" thickBot="1">
      <c r="A242" s="3"/>
      <c r="B242" s="513"/>
      <c r="C242" s="514"/>
      <c r="D242" s="521"/>
      <c r="E242" s="522"/>
      <c r="F242" s="522"/>
      <c r="G242" s="522"/>
      <c r="H242" s="523"/>
      <c r="I242" s="493"/>
      <c r="J242" s="198"/>
      <c r="L242" s="55"/>
    </row>
    <row r="243" spans="1:12" s="20" customFormat="1" ht="18.75">
      <c r="A243" s="3"/>
      <c r="B243" s="509" t="s">
        <v>37</v>
      </c>
      <c r="C243" s="510"/>
      <c r="D243" s="547"/>
      <c r="E243" s="548"/>
      <c r="F243" s="548"/>
      <c r="G243" s="548"/>
      <c r="H243" s="548"/>
      <c r="I243" s="549"/>
      <c r="J243" s="198"/>
      <c r="L243" s="55"/>
    </row>
    <row r="244" spans="1:12" s="20" customFormat="1" ht="18.75" hidden="1">
      <c r="A244" s="3"/>
      <c r="B244" s="195"/>
      <c r="C244" s="196"/>
      <c r="D244" s="49"/>
      <c r="E244" s="550" t="str">
        <f>TEXT(D243,"00000")</f>
        <v>00000</v>
      </c>
      <c r="F244" s="550"/>
      <c r="G244" s="550"/>
      <c r="H244" s="550"/>
      <c r="I244" s="551"/>
      <c r="J244" s="198"/>
      <c r="L244" s="55"/>
    </row>
    <row r="245" spans="1:12" s="20" customFormat="1" ht="18.75" customHeight="1">
      <c r="A245" s="3"/>
      <c r="B245" s="511" t="s">
        <v>40</v>
      </c>
      <c r="C245" s="512"/>
      <c r="D245" s="528"/>
      <c r="E245" s="554"/>
      <c r="F245" s="554"/>
      <c r="G245" s="554"/>
      <c r="H245" s="554"/>
      <c r="I245" s="555"/>
      <c r="J245" s="198"/>
      <c r="L245" s="55"/>
    </row>
    <row r="246" spans="1:12" s="20" customFormat="1" ht="18.75" customHeight="1">
      <c r="A246" s="3"/>
      <c r="B246" s="552"/>
      <c r="C246" s="553"/>
      <c r="D246" s="534"/>
      <c r="E246" s="556"/>
      <c r="F246" s="556"/>
      <c r="G246" s="556"/>
      <c r="H246" s="556"/>
      <c r="I246" s="557"/>
      <c r="J246" s="198"/>
      <c r="L246" s="55"/>
    </row>
    <row r="247" spans="1:12" s="20" customFormat="1" ht="19.5" thickBot="1">
      <c r="A247" s="3"/>
      <c r="B247" s="558" t="s">
        <v>59</v>
      </c>
      <c r="C247" s="559"/>
      <c r="D247" s="560"/>
      <c r="E247" s="561"/>
      <c r="F247" s="561"/>
      <c r="G247" s="561"/>
      <c r="H247" s="561"/>
      <c r="I247" s="562"/>
      <c r="J247" s="198"/>
      <c r="L247" s="55"/>
    </row>
    <row r="248" spans="1:12" s="20" customFormat="1" ht="18.75">
      <c r="A248" s="3"/>
      <c r="B248" s="536" t="s">
        <v>60</v>
      </c>
      <c r="C248" s="537"/>
      <c r="D248" s="537"/>
      <c r="E248" s="537"/>
      <c r="F248" s="537"/>
      <c r="G248" s="537"/>
      <c r="H248" s="537"/>
      <c r="I248" s="538"/>
      <c r="J248" s="198"/>
      <c r="L248" s="55"/>
    </row>
    <row r="249" spans="1:12" s="20" customFormat="1" ht="19.5" thickBot="1">
      <c r="A249" s="3"/>
      <c r="B249" s="50" t="s">
        <v>61</v>
      </c>
      <c r="C249" s="197" t="s">
        <v>30</v>
      </c>
      <c r="D249" s="197" t="s">
        <v>62</v>
      </c>
      <c r="E249" s="539" t="s">
        <v>63</v>
      </c>
      <c r="F249" s="540"/>
      <c r="G249" s="197" t="s">
        <v>57</v>
      </c>
      <c r="H249" s="197" t="s">
        <v>64</v>
      </c>
      <c r="I249" s="51" t="s">
        <v>65</v>
      </c>
      <c r="J249" s="198"/>
      <c r="L249" s="55"/>
    </row>
    <row r="250" spans="1:12" s="20" customFormat="1" ht="19.5" customHeight="1" thickTop="1">
      <c r="A250" s="3"/>
      <c r="B250" s="541">
        <v>1</v>
      </c>
      <c r="C250" s="543"/>
      <c r="D250" s="543" t="str">
        <f>IF(C250&gt;0,VLOOKUP(C250,女子登録情報!$A$2:$H$2000,2,0),"")</f>
        <v/>
      </c>
      <c r="E250" s="544" t="str">
        <f>IF(C250&gt;0,VLOOKUP(C250,女子登録情報!$A$2:$H$2000,3,0),"")</f>
        <v/>
      </c>
      <c r="F250" s="545"/>
      <c r="G250" s="543" t="str">
        <f>IF(C250&gt;0,VLOOKUP(C250,女子登録情報!$A$2:$H$2000,4,0),"")</f>
        <v/>
      </c>
      <c r="H250" s="543" t="str">
        <f>IF(C250&gt;0,VLOOKUP(C250,女子登録情報!$A$2:$H$2000,8,0),"")</f>
        <v/>
      </c>
      <c r="I250" s="546" t="str">
        <f>IF(C250&gt;0,VLOOKUP(C250,女子登録情報!$A$2:$H$2000,5,0),"")</f>
        <v/>
      </c>
      <c r="J250" s="198"/>
      <c r="L250" s="55"/>
    </row>
    <row r="251" spans="1:12" s="20" customFormat="1" ht="18.75" customHeight="1">
      <c r="A251" s="3"/>
      <c r="B251" s="542"/>
      <c r="C251" s="533"/>
      <c r="D251" s="533"/>
      <c r="E251" s="534"/>
      <c r="F251" s="535"/>
      <c r="G251" s="533"/>
      <c r="H251" s="533"/>
      <c r="I251" s="532"/>
      <c r="J251" s="198"/>
      <c r="L251" s="55"/>
    </row>
    <row r="252" spans="1:12" s="20" customFormat="1" ht="18.75" customHeight="1">
      <c r="A252" s="3"/>
      <c r="B252" s="524">
        <v>2</v>
      </c>
      <c r="C252" s="526"/>
      <c r="D252" s="526" t="str">
        <f>IF(C252,VLOOKUP(C252,女子登録情報!$A$2:$H$2000,2,0),"")</f>
        <v/>
      </c>
      <c r="E252" s="528" t="str">
        <f>IF(C252&gt;0,VLOOKUP(C252,女子登録情報!$A$2:$H$2000,3,0),"")</f>
        <v/>
      </c>
      <c r="F252" s="529"/>
      <c r="G252" s="526" t="str">
        <f>IF(C252&gt;0,VLOOKUP(C252,女子登録情報!$A$2:$H$2000,4,0),"")</f>
        <v/>
      </c>
      <c r="H252" s="526" t="str">
        <f>IF(C252&gt;0,VLOOKUP(C252,女子登録情報!$A$2:$H$2000,8,0),"")</f>
        <v/>
      </c>
      <c r="I252" s="492" t="str">
        <f>IF(C252&gt;0,VLOOKUP(C252,女子登録情報!$A$2:$H$2000,5,0),"")</f>
        <v/>
      </c>
      <c r="J252" s="198"/>
      <c r="L252" s="55"/>
    </row>
    <row r="253" spans="1:12" s="20" customFormat="1" ht="18.75" customHeight="1">
      <c r="A253" s="3"/>
      <c r="B253" s="542"/>
      <c r="C253" s="533"/>
      <c r="D253" s="533"/>
      <c r="E253" s="534"/>
      <c r="F253" s="535"/>
      <c r="G253" s="533"/>
      <c r="H253" s="533"/>
      <c r="I253" s="532"/>
      <c r="J253" s="198"/>
      <c r="L253" s="55"/>
    </row>
    <row r="254" spans="1:12" s="20" customFormat="1" ht="18.75" customHeight="1">
      <c r="A254" s="3"/>
      <c r="B254" s="524">
        <v>3</v>
      </c>
      <c r="C254" s="526"/>
      <c r="D254" s="526" t="str">
        <f>IF(C254,VLOOKUP(C254,女子登録情報!$A$2:$H$2000,2,0),"")</f>
        <v/>
      </c>
      <c r="E254" s="528" t="str">
        <f>IF(C254&gt;0,VLOOKUP(C254,女子登録情報!$A$2:$H$2000,3,0),"")</f>
        <v/>
      </c>
      <c r="F254" s="529"/>
      <c r="G254" s="526" t="str">
        <f>IF(C254&gt;0,VLOOKUP(C254,女子登録情報!$A$2:$H$2000,4,0),"")</f>
        <v/>
      </c>
      <c r="H254" s="526" t="str">
        <f>IF(C254&gt;0,VLOOKUP(C254,女子登録情報!$A$2:$H$2000,8,0),"")</f>
        <v/>
      </c>
      <c r="I254" s="492" t="str">
        <f>IF(C254&gt;0,VLOOKUP(C254,女子登録情報!$A$2:$H$2000,5,0),"")</f>
        <v/>
      </c>
      <c r="J254" s="198"/>
      <c r="L254" s="55"/>
    </row>
    <row r="255" spans="1:12" s="20" customFormat="1" ht="18.75" customHeight="1">
      <c r="A255" s="3"/>
      <c r="B255" s="542"/>
      <c r="C255" s="533"/>
      <c r="D255" s="533"/>
      <c r="E255" s="534"/>
      <c r="F255" s="535"/>
      <c r="G255" s="533"/>
      <c r="H255" s="533"/>
      <c r="I255" s="532"/>
      <c r="J255" s="198"/>
      <c r="L255" s="55"/>
    </row>
    <row r="256" spans="1:12" s="20" customFormat="1" ht="18.75" customHeight="1">
      <c r="A256" s="3"/>
      <c r="B256" s="524">
        <v>4</v>
      </c>
      <c r="C256" s="526"/>
      <c r="D256" s="526" t="str">
        <f>IF(C256,VLOOKUP(C256,女子登録情報!$A$2:$H$2000,2,0),"")</f>
        <v/>
      </c>
      <c r="E256" s="528" t="str">
        <f>IF(C256&gt;0,VLOOKUP(C256,女子登録情報!$A$2:$H$2000,3,0),"")</f>
        <v/>
      </c>
      <c r="F256" s="529"/>
      <c r="G256" s="526" t="str">
        <f>IF(C256&gt;0,VLOOKUP(C256,女子登録情報!$A$2:$H$2000,4,0),"")</f>
        <v/>
      </c>
      <c r="H256" s="526" t="str">
        <f>IF(C256&gt;0,VLOOKUP(C256,女子登録情報!$A$2:$H$2000,8,0),"")</f>
        <v/>
      </c>
      <c r="I256" s="492" t="str">
        <f>IF(C256&gt;0,VLOOKUP(C256,女子登録情報!$A$2:$H$2000,5,0),"")</f>
        <v/>
      </c>
      <c r="J256" s="198"/>
      <c r="L256" s="55"/>
    </row>
    <row r="257" spans="1:12" s="20" customFormat="1" ht="18.75" customHeight="1">
      <c r="A257" s="3"/>
      <c r="B257" s="542"/>
      <c r="C257" s="533"/>
      <c r="D257" s="533"/>
      <c r="E257" s="534"/>
      <c r="F257" s="535"/>
      <c r="G257" s="533"/>
      <c r="H257" s="533"/>
      <c r="I257" s="532"/>
      <c r="J257" s="198"/>
      <c r="L257" s="55"/>
    </row>
    <row r="258" spans="1:12" s="20" customFormat="1" ht="18.75" customHeight="1">
      <c r="A258" s="3"/>
      <c r="B258" s="524">
        <v>5</v>
      </c>
      <c r="C258" s="526"/>
      <c r="D258" s="526" t="str">
        <f>IF(C258,VLOOKUP(C258,女子登録情報!$A$2:$H$2000,2,0),"")</f>
        <v/>
      </c>
      <c r="E258" s="528" t="str">
        <f>IF(C258&gt;0,VLOOKUP(C258,女子登録情報!$A$2:$H$2000,3,0),"")</f>
        <v/>
      </c>
      <c r="F258" s="529"/>
      <c r="G258" s="526" t="str">
        <f>IF(C258&gt;0,VLOOKUP(C258,女子登録情報!$A$2:$H$2000,4,0),"")</f>
        <v/>
      </c>
      <c r="H258" s="526" t="str">
        <f>IF(C258&gt;0,VLOOKUP(C258,女子登録情報!$A$2:$H$2000,8,0),"")</f>
        <v/>
      </c>
      <c r="I258" s="492" t="str">
        <f>IF(C258&gt;0,VLOOKUP(C258,女子登録情報!$A$2:$H$2000,5,0),"")</f>
        <v/>
      </c>
      <c r="J258" s="198"/>
      <c r="L258" s="55"/>
    </row>
    <row r="259" spans="1:12" s="20" customFormat="1" ht="18.75" customHeight="1">
      <c r="A259" s="3"/>
      <c r="B259" s="542"/>
      <c r="C259" s="533"/>
      <c r="D259" s="533"/>
      <c r="E259" s="534"/>
      <c r="F259" s="535"/>
      <c r="G259" s="533"/>
      <c r="H259" s="533"/>
      <c r="I259" s="532"/>
      <c r="J259" s="198"/>
      <c r="L259" s="55"/>
    </row>
    <row r="260" spans="1:12" s="20" customFormat="1" ht="18.75" customHeight="1">
      <c r="A260" s="3"/>
      <c r="B260" s="524">
        <v>6</v>
      </c>
      <c r="C260" s="526"/>
      <c r="D260" s="526" t="str">
        <f>IF(C260,VLOOKUP(C260,女子登録情報!$A$2:$H$2000,2,0),"")</f>
        <v/>
      </c>
      <c r="E260" s="528" t="str">
        <f>IF(C260&gt;0,VLOOKUP(C260,女子登録情報!$A$2:$H$2000,3,0),"")</f>
        <v/>
      </c>
      <c r="F260" s="529"/>
      <c r="G260" s="526" t="str">
        <f>IF(C260&gt;0,VLOOKUP(C260,女子登録情報!$A$2:$H$2000,4,0),"")</f>
        <v/>
      </c>
      <c r="H260" s="526" t="str">
        <f>IF(C260&gt;0,VLOOKUP(C260,女子登録情報!$A$2:$H$2000,8,0),"")</f>
        <v/>
      </c>
      <c r="I260" s="492" t="str">
        <f>IF(C260&gt;0,VLOOKUP(C260,女子登録情報!$A$2:$H$2000,5,0),"")</f>
        <v/>
      </c>
      <c r="J260" s="198"/>
      <c r="L260" s="55"/>
    </row>
    <row r="261" spans="1:12" s="20" customFormat="1" ht="19.5" customHeight="1" thickBot="1">
      <c r="A261" s="3"/>
      <c r="B261" s="525"/>
      <c r="C261" s="527"/>
      <c r="D261" s="527"/>
      <c r="E261" s="530"/>
      <c r="F261" s="531"/>
      <c r="G261" s="527"/>
      <c r="H261" s="527"/>
      <c r="I261" s="493"/>
      <c r="J261" s="198"/>
      <c r="L261" s="55"/>
    </row>
    <row r="262" spans="1:12" s="20" customFormat="1" ht="18.75">
      <c r="A262" s="3"/>
      <c r="B262" s="494" t="s">
        <v>66</v>
      </c>
      <c r="C262" s="495"/>
      <c r="D262" s="495"/>
      <c r="E262" s="495"/>
      <c r="F262" s="495"/>
      <c r="G262" s="495"/>
      <c r="H262" s="495"/>
      <c r="I262" s="496"/>
      <c r="J262" s="198"/>
      <c r="L262" s="55"/>
    </row>
    <row r="263" spans="1:12" s="20" customFormat="1" ht="18.75">
      <c r="A263" s="3"/>
      <c r="B263" s="497"/>
      <c r="C263" s="498"/>
      <c r="D263" s="498"/>
      <c r="E263" s="498"/>
      <c r="F263" s="498"/>
      <c r="G263" s="498"/>
      <c r="H263" s="498"/>
      <c r="I263" s="499"/>
      <c r="J263" s="198"/>
      <c r="L263" s="55"/>
    </row>
    <row r="264" spans="1:12" s="20" customFormat="1" ht="19.5" thickBot="1">
      <c r="A264" s="3"/>
      <c r="B264" s="500"/>
      <c r="C264" s="501"/>
      <c r="D264" s="501"/>
      <c r="E264" s="501"/>
      <c r="F264" s="501"/>
      <c r="G264" s="501"/>
      <c r="H264" s="501"/>
      <c r="I264" s="502"/>
      <c r="J264" s="198"/>
      <c r="L264" s="55"/>
    </row>
    <row r="265" spans="1:12" s="20" customFormat="1" ht="18.75">
      <c r="A265" s="54"/>
      <c r="B265" s="54"/>
      <c r="C265" s="54"/>
      <c r="D265" s="54"/>
      <c r="E265" s="54"/>
      <c r="F265" s="54"/>
      <c r="G265" s="54"/>
      <c r="H265" s="54"/>
      <c r="I265" s="54"/>
      <c r="J265" s="59"/>
      <c r="L265" s="55"/>
    </row>
    <row r="266" spans="1:12" s="20" customFormat="1" ht="19.5" thickBot="1">
      <c r="A266" s="3"/>
      <c r="B266" s="3"/>
      <c r="C266" s="3"/>
      <c r="D266" s="3"/>
      <c r="E266" s="3"/>
      <c r="F266" s="3"/>
      <c r="G266" s="3"/>
      <c r="H266" s="3"/>
      <c r="I266" s="3"/>
      <c r="J266" s="57" t="s">
        <v>75</v>
      </c>
      <c r="L266" s="55"/>
    </row>
    <row r="267" spans="1:12" s="20" customFormat="1" ht="18.75" customHeight="1">
      <c r="A267" s="3"/>
      <c r="B267" s="724" t="str">
        <f>CONCATENATE('加盟校情報&amp;大会設定'!$G$5,'加盟校情報&amp;大会設定'!$H$5,'加盟校情報&amp;大会設定'!$I$5,'加盟校情報&amp;大会設定'!$J$5,)&amp;"　女子4×400mR"</f>
        <v>第82回東海学生駅伝 兼 第14回東海学生女子駅伝　女子4×400mR</v>
      </c>
      <c r="C267" s="725"/>
      <c r="D267" s="725"/>
      <c r="E267" s="725"/>
      <c r="F267" s="725"/>
      <c r="G267" s="725"/>
      <c r="H267" s="725"/>
      <c r="I267" s="726"/>
      <c r="J267" s="198"/>
      <c r="L267" s="55"/>
    </row>
    <row r="268" spans="1:12" s="20" customFormat="1" ht="19.5" customHeight="1" thickBot="1">
      <c r="A268" s="3"/>
      <c r="B268" s="727"/>
      <c r="C268" s="728"/>
      <c r="D268" s="728"/>
      <c r="E268" s="728"/>
      <c r="F268" s="728"/>
      <c r="G268" s="728"/>
      <c r="H268" s="728"/>
      <c r="I268" s="729"/>
      <c r="J268" s="198"/>
      <c r="L268" s="55"/>
    </row>
    <row r="269" spans="1:12" s="20" customFormat="1" ht="18.75">
      <c r="A269" s="3"/>
      <c r="B269" s="509" t="s">
        <v>57</v>
      </c>
      <c r="C269" s="510"/>
      <c r="D269" s="515" t="str">
        <f>IF(基本情報登録!$D$6&gt;0,基本情報登録!$D$6,"")</f>
        <v/>
      </c>
      <c r="E269" s="516"/>
      <c r="F269" s="516"/>
      <c r="G269" s="516"/>
      <c r="H269" s="517"/>
      <c r="I269" s="58" t="s">
        <v>58</v>
      </c>
      <c r="J269" s="198"/>
      <c r="L269" s="55"/>
    </row>
    <row r="270" spans="1:12" s="20" customFormat="1" ht="18.75" customHeight="1">
      <c r="A270" s="3"/>
      <c r="B270" s="511" t="s">
        <v>1</v>
      </c>
      <c r="C270" s="512"/>
      <c r="D270" s="518" t="str">
        <f>IF(基本情報登録!$D$8&gt;0,基本情報登録!$D$8,"")</f>
        <v/>
      </c>
      <c r="E270" s="519"/>
      <c r="F270" s="519"/>
      <c r="G270" s="519"/>
      <c r="H270" s="520"/>
      <c r="I270" s="492"/>
      <c r="J270" s="198"/>
      <c r="L270" s="55"/>
    </row>
    <row r="271" spans="1:12" s="20" customFormat="1" ht="19.5" customHeight="1" thickBot="1">
      <c r="A271" s="3"/>
      <c r="B271" s="513"/>
      <c r="C271" s="514"/>
      <c r="D271" s="521"/>
      <c r="E271" s="522"/>
      <c r="F271" s="522"/>
      <c r="G271" s="522"/>
      <c r="H271" s="523"/>
      <c r="I271" s="493"/>
      <c r="J271" s="198"/>
      <c r="L271" s="55"/>
    </row>
    <row r="272" spans="1:12" s="20" customFormat="1" ht="18.75">
      <c r="A272" s="3"/>
      <c r="B272" s="509" t="s">
        <v>37</v>
      </c>
      <c r="C272" s="510"/>
      <c r="D272" s="547"/>
      <c r="E272" s="548"/>
      <c r="F272" s="548"/>
      <c r="G272" s="548"/>
      <c r="H272" s="548"/>
      <c r="I272" s="549"/>
      <c r="J272" s="198"/>
      <c r="L272" s="55"/>
    </row>
    <row r="273" spans="1:12" s="20" customFormat="1" ht="18.75" hidden="1">
      <c r="A273" s="3"/>
      <c r="B273" s="195"/>
      <c r="C273" s="196"/>
      <c r="D273" s="49"/>
      <c r="E273" s="550" t="str">
        <f>TEXT(D272,"00000")</f>
        <v>00000</v>
      </c>
      <c r="F273" s="550"/>
      <c r="G273" s="550"/>
      <c r="H273" s="550"/>
      <c r="I273" s="551"/>
      <c r="J273" s="198"/>
      <c r="L273" s="55"/>
    </row>
    <row r="274" spans="1:12" s="20" customFormat="1" ht="18.75" customHeight="1">
      <c r="A274" s="3"/>
      <c r="B274" s="511" t="s">
        <v>40</v>
      </c>
      <c r="C274" s="512"/>
      <c r="D274" s="528"/>
      <c r="E274" s="554"/>
      <c r="F274" s="554"/>
      <c r="G274" s="554"/>
      <c r="H274" s="554"/>
      <c r="I274" s="555"/>
      <c r="J274" s="198"/>
      <c r="L274" s="55"/>
    </row>
    <row r="275" spans="1:12" s="20" customFormat="1" ht="18.75" customHeight="1">
      <c r="A275" s="3"/>
      <c r="B275" s="552"/>
      <c r="C275" s="553"/>
      <c r="D275" s="534"/>
      <c r="E275" s="556"/>
      <c r="F275" s="556"/>
      <c r="G275" s="556"/>
      <c r="H275" s="556"/>
      <c r="I275" s="557"/>
      <c r="J275" s="198"/>
      <c r="L275" s="55"/>
    </row>
    <row r="276" spans="1:12" s="20" customFormat="1" ht="19.5" thickBot="1">
      <c r="A276" s="3"/>
      <c r="B276" s="558" t="s">
        <v>59</v>
      </c>
      <c r="C276" s="559"/>
      <c r="D276" s="560"/>
      <c r="E276" s="561"/>
      <c r="F276" s="561"/>
      <c r="G276" s="561"/>
      <c r="H276" s="561"/>
      <c r="I276" s="562"/>
      <c r="J276" s="198"/>
      <c r="L276" s="55"/>
    </row>
    <row r="277" spans="1:12" s="20" customFormat="1" ht="18.75">
      <c r="A277" s="3"/>
      <c r="B277" s="536" t="s">
        <v>60</v>
      </c>
      <c r="C277" s="537"/>
      <c r="D277" s="537"/>
      <c r="E277" s="537"/>
      <c r="F277" s="537"/>
      <c r="G277" s="537"/>
      <c r="H277" s="537"/>
      <c r="I277" s="538"/>
      <c r="J277" s="198"/>
      <c r="L277" s="55"/>
    </row>
    <row r="278" spans="1:12" s="20" customFormat="1" ht="19.5" thickBot="1">
      <c r="A278" s="3"/>
      <c r="B278" s="50" t="s">
        <v>61</v>
      </c>
      <c r="C278" s="197" t="s">
        <v>30</v>
      </c>
      <c r="D278" s="197" t="s">
        <v>62</v>
      </c>
      <c r="E278" s="539" t="s">
        <v>63</v>
      </c>
      <c r="F278" s="540"/>
      <c r="G278" s="197" t="s">
        <v>57</v>
      </c>
      <c r="H278" s="197" t="s">
        <v>64</v>
      </c>
      <c r="I278" s="51" t="s">
        <v>65</v>
      </c>
      <c r="J278" s="198"/>
      <c r="L278" s="55"/>
    </row>
    <row r="279" spans="1:12" s="20" customFormat="1" ht="19.5" customHeight="1" thickTop="1">
      <c r="A279" s="3"/>
      <c r="B279" s="541">
        <v>1</v>
      </c>
      <c r="C279" s="543"/>
      <c r="D279" s="543" t="str">
        <f>IF(C279&gt;0,VLOOKUP(C279,女子登録情報!$A$2:$H$2000,2,0),"")</f>
        <v/>
      </c>
      <c r="E279" s="544" t="str">
        <f>IF(C279&gt;0,VLOOKUP(C279,女子登録情報!$A$2:$H$2000,3,0),"")</f>
        <v/>
      </c>
      <c r="F279" s="545"/>
      <c r="G279" s="543" t="str">
        <f>IF(C279&gt;0,VLOOKUP(C279,女子登録情報!$A$2:$H$2000,4,0),"")</f>
        <v/>
      </c>
      <c r="H279" s="543" t="str">
        <f>IF(C279&gt;0,VLOOKUP(C279,女子登録情報!$A$2:$H$2000,8,0),"")</f>
        <v/>
      </c>
      <c r="I279" s="546" t="str">
        <f>IF(C279&gt;0,VLOOKUP(C279,女子登録情報!$A$2:$H$2000,5,0),"")</f>
        <v/>
      </c>
      <c r="J279" s="198"/>
      <c r="L279" s="55"/>
    </row>
    <row r="280" spans="1:12" s="20" customFormat="1" ht="18.75" customHeight="1">
      <c r="A280" s="3"/>
      <c r="B280" s="542"/>
      <c r="C280" s="533"/>
      <c r="D280" s="533"/>
      <c r="E280" s="534"/>
      <c r="F280" s="535"/>
      <c r="G280" s="533"/>
      <c r="H280" s="533"/>
      <c r="I280" s="532"/>
      <c r="J280" s="198"/>
      <c r="L280" s="55"/>
    </row>
    <row r="281" spans="1:12" s="20" customFormat="1" ht="18.75" customHeight="1">
      <c r="A281" s="3"/>
      <c r="B281" s="524">
        <v>2</v>
      </c>
      <c r="C281" s="526"/>
      <c r="D281" s="526" t="str">
        <f>IF(C281,VLOOKUP(C281,女子登録情報!$A$2:$H$2000,2,0),"")</f>
        <v/>
      </c>
      <c r="E281" s="528" t="str">
        <f>IF(C281&gt;0,VLOOKUP(C281,女子登録情報!$A$2:$H$2000,3,0),"")</f>
        <v/>
      </c>
      <c r="F281" s="529"/>
      <c r="G281" s="526" t="str">
        <f>IF(C281&gt;0,VLOOKUP(C281,女子登録情報!$A$2:$H$2000,4,0),"")</f>
        <v/>
      </c>
      <c r="H281" s="526" t="str">
        <f>IF(C281&gt;0,VLOOKUP(C281,女子登録情報!$A$2:$H$2000,8,0),"")</f>
        <v/>
      </c>
      <c r="I281" s="492" t="str">
        <f>IF(C281&gt;0,VLOOKUP(C281,女子登録情報!$A$2:$H$2000,5,0),"")</f>
        <v/>
      </c>
      <c r="J281" s="198"/>
      <c r="L281" s="55"/>
    </row>
    <row r="282" spans="1:12" s="20" customFormat="1" ht="18.75" customHeight="1">
      <c r="A282" s="3"/>
      <c r="B282" s="542"/>
      <c r="C282" s="533"/>
      <c r="D282" s="533"/>
      <c r="E282" s="534"/>
      <c r="F282" s="535"/>
      <c r="G282" s="533"/>
      <c r="H282" s="533"/>
      <c r="I282" s="532"/>
      <c r="J282" s="198"/>
      <c r="L282" s="55"/>
    </row>
    <row r="283" spans="1:12" s="20" customFormat="1" ht="18.75" customHeight="1">
      <c r="A283" s="3"/>
      <c r="B283" s="524">
        <v>3</v>
      </c>
      <c r="C283" s="526"/>
      <c r="D283" s="526" t="str">
        <f>IF(C283,VLOOKUP(C283,女子登録情報!$A$2:$H$2000,2,0),"")</f>
        <v/>
      </c>
      <c r="E283" s="528" t="str">
        <f>IF(C283&gt;0,VLOOKUP(C283,女子登録情報!$A$2:$H$2000,3,0),"")</f>
        <v/>
      </c>
      <c r="F283" s="529"/>
      <c r="G283" s="526" t="str">
        <f>IF(C283&gt;0,VLOOKUP(C283,女子登録情報!$A$2:$H$2000,4,0),"")</f>
        <v/>
      </c>
      <c r="H283" s="526" t="str">
        <f>IF(C283&gt;0,VLOOKUP(C283,女子登録情報!$A$2:$H$2000,8,0),"")</f>
        <v/>
      </c>
      <c r="I283" s="492" t="str">
        <f>IF(C283&gt;0,VLOOKUP(C283,女子登録情報!$A$2:$H$2000,5,0),"")</f>
        <v/>
      </c>
      <c r="J283" s="198"/>
      <c r="L283" s="55"/>
    </row>
    <row r="284" spans="1:12" s="20" customFormat="1" ht="18.75" customHeight="1">
      <c r="A284" s="3"/>
      <c r="B284" s="542"/>
      <c r="C284" s="533"/>
      <c r="D284" s="533"/>
      <c r="E284" s="534"/>
      <c r="F284" s="535"/>
      <c r="G284" s="533"/>
      <c r="H284" s="533"/>
      <c r="I284" s="532"/>
      <c r="J284" s="198"/>
      <c r="L284" s="55"/>
    </row>
    <row r="285" spans="1:12" s="20" customFormat="1" ht="18.75" customHeight="1">
      <c r="A285" s="3"/>
      <c r="B285" s="524">
        <v>4</v>
      </c>
      <c r="C285" s="526"/>
      <c r="D285" s="526" t="str">
        <f>IF(C285,VLOOKUP(C285,女子登録情報!$A$2:$H$2000,2,0),"")</f>
        <v/>
      </c>
      <c r="E285" s="528" t="str">
        <f>IF(C285&gt;0,VLOOKUP(C285,女子登録情報!$A$2:$H$2000,3,0),"")</f>
        <v/>
      </c>
      <c r="F285" s="529"/>
      <c r="G285" s="526" t="str">
        <f>IF(C285&gt;0,VLOOKUP(C285,女子登録情報!$A$2:$H$2000,4,0),"")</f>
        <v/>
      </c>
      <c r="H285" s="526" t="str">
        <f>IF(C285&gt;0,VLOOKUP(C285,女子登録情報!$A$2:$H$2000,8,0),"")</f>
        <v/>
      </c>
      <c r="I285" s="492" t="str">
        <f>IF(C285&gt;0,VLOOKUP(C285,女子登録情報!$A$2:$H$2000,5,0),"")</f>
        <v/>
      </c>
      <c r="J285" s="198"/>
      <c r="L285" s="55"/>
    </row>
    <row r="286" spans="1:12" s="20" customFormat="1" ht="18.75" customHeight="1">
      <c r="A286" s="3"/>
      <c r="B286" s="542"/>
      <c r="C286" s="533"/>
      <c r="D286" s="533"/>
      <c r="E286" s="534"/>
      <c r="F286" s="535"/>
      <c r="G286" s="533"/>
      <c r="H286" s="533"/>
      <c r="I286" s="532"/>
      <c r="J286" s="198"/>
      <c r="L286" s="55"/>
    </row>
    <row r="287" spans="1:12" s="20" customFormat="1" ht="18.75" customHeight="1">
      <c r="A287" s="3"/>
      <c r="B287" s="524">
        <v>5</v>
      </c>
      <c r="C287" s="526"/>
      <c r="D287" s="526" t="str">
        <f>IF(C287,VLOOKUP(C287,女子登録情報!$A$2:$H$2000,2,0),"")</f>
        <v/>
      </c>
      <c r="E287" s="528" t="str">
        <f>IF(C287&gt;0,VLOOKUP(C287,女子登録情報!$A$2:$H$2000,3,0),"")</f>
        <v/>
      </c>
      <c r="F287" s="529"/>
      <c r="G287" s="526" t="str">
        <f>IF(C287&gt;0,VLOOKUP(C287,女子登録情報!$A$2:$H$2000,4,0),"")</f>
        <v/>
      </c>
      <c r="H287" s="526" t="str">
        <f>IF(C287&gt;0,VLOOKUP(C287,女子登録情報!$A$2:$H$2000,8,0),"")</f>
        <v/>
      </c>
      <c r="I287" s="492" t="str">
        <f>IF(C287&gt;0,VLOOKUP(C287,女子登録情報!$A$2:$H$2000,5,0),"")</f>
        <v/>
      </c>
      <c r="J287" s="198"/>
      <c r="L287" s="55"/>
    </row>
    <row r="288" spans="1:12" s="20" customFormat="1" ht="18.75" customHeight="1">
      <c r="A288" s="3"/>
      <c r="B288" s="542"/>
      <c r="C288" s="533"/>
      <c r="D288" s="533"/>
      <c r="E288" s="534"/>
      <c r="F288" s="535"/>
      <c r="G288" s="533"/>
      <c r="H288" s="533"/>
      <c r="I288" s="532"/>
      <c r="J288" s="198"/>
      <c r="L288" s="55"/>
    </row>
    <row r="289" spans="1:12" s="20" customFormat="1" ht="18.75" customHeight="1">
      <c r="A289" s="3"/>
      <c r="B289" s="524">
        <v>6</v>
      </c>
      <c r="C289" s="526"/>
      <c r="D289" s="526" t="str">
        <f>IF(C289,VLOOKUP(C289,女子登録情報!$A$2:$H$2000,2,0),"")</f>
        <v/>
      </c>
      <c r="E289" s="528" t="str">
        <f>IF(C289&gt;0,VLOOKUP(C289,女子登録情報!$A$2:$H$2000,3,0),"")</f>
        <v/>
      </c>
      <c r="F289" s="529"/>
      <c r="G289" s="526" t="str">
        <f>IF(C289&gt;0,VLOOKUP(C289,女子登録情報!$A$2:$H$2000,4,0),"")</f>
        <v/>
      </c>
      <c r="H289" s="526" t="str">
        <f>IF(C289&gt;0,VLOOKUP(C289,女子登録情報!$A$2:$H$2000,8,0),"")</f>
        <v/>
      </c>
      <c r="I289" s="492" t="str">
        <f>IF(C289&gt;0,VLOOKUP(C289,女子登録情報!$A$2:$H$2000,5,0),"")</f>
        <v/>
      </c>
      <c r="J289" s="198"/>
      <c r="L289" s="55"/>
    </row>
    <row r="290" spans="1:12" s="20" customFormat="1" ht="19.5" customHeight="1" thickBot="1">
      <c r="A290" s="3"/>
      <c r="B290" s="525"/>
      <c r="C290" s="527"/>
      <c r="D290" s="527"/>
      <c r="E290" s="530"/>
      <c r="F290" s="531"/>
      <c r="G290" s="527"/>
      <c r="H290" s="527"/>
      <c r="I290" s="493"/>
      <c r="J290" s="198"/>
      <c r="L290" s="55"/>
    </row>
    <row r="291" spans="1:12" s="20" customFormat="1" ht="18.75">
      <c r="A291" s="3"/>
      <c r="B291" s="494" t="s">
        <v>66</v>
      </c>
      <c r="C291" s="495"/>
      <c r="D291" s="495"/>
      <c r="E291" s="495"/>
      <c r="F291" s="495"/>
      <c r="G291" s="495"/>
      <c r="H291" s="495"/>
      <c r="I291" s="496"/>
      <c r="J291" s="198"/>
      <c r="L291" s="55"/>
    </row>
    <row r="292" spans="1:12" s="20" customFormat="1" ht="18.75">
      <c r="A292" s="3"/>
      <c r="B292" s="497"/>
      <c r="C292" s="498"/>
      <c r="D292" s="498"/>
      <c r="E292" s="498"/>
      <c r="F292" s="498"/>
      <c r="G292" s="498"/>
      <c r="H292" s="498"/>
      <c r="I292" s="499"/>
      <c r="J292" s="198"/>
      <c r="L292" s="55"/>
    </row>
    <row r="293" spans="1:12" s="20" customFormat="1" ht="19.5" thickBot="1">
      <c r="A293" s="3"/>
      <c r="B293" s="500"/>
      <c r="C293" s="501"/>
      <c r="D293" s="501"/>
      <c r="E293" s="501"/>
      <c r="F293" s="501"/>
      <c r="G293" s="501"/>
      <c r="H293" s="501"/>
      <c r="I293" s="502"/>
      <c r="J293" s="198"/>
      <c r="L293" s="55"/>
    </row>
    <row r="294" spans="1:12" s="20" customFormat="1" ht="18.75">
      <c r="A294" s="54"/>
      <c r="B294" s="54"/>
      <c r="C294" s="54"/>
      <c r="D294" s="54"/>
      <c r="E294" s="54"/>
      <c r="F294" s="54"/>
      <c r="G294" s="54"/>
      <c r="H294" s="54"/>
      <c r="I294" s="54"/>
      <c r="J294" s="59"/>
      <c r="L294" s="55"/>
    </row>
    <row r="295" spans="1:12" s="20" customFormat="1" ht="19.5" thickBot="1">
      <c r="A295" s="3"/>
      <c r="B295" s="3"/>
      <c r="C295" s="3"/>
      <c r="D295" s="3"/>
      <c r="E295" s="3"/>
      <c r="F295" s="3"/>
      <c r="G295" s="3"/>
      <c r="H295" s="3"/>
      <c r="I295" s="3"/>
      <c r="J295" s="57" t="s">
        <v>76</v>
      </c>
      <c r="L295" s="55"/>
    </row>
    <row r="296" spans="1:12" s="20" customFormat="1" ht="18.75" customHeight="1">
      <c r="A296" s="3"/>
      <c r="B296" s="724" t="str">
        <f>CONCATENATE('加盟校情報&amp;大会設定'!$G$5,'加盟校情報&amp;大会設定'!$H$5,'加盟校情報&amp;大会設定'!$I$5,'加盟校情報&amp;大会設定'!$J$5,)&amp;"　女子4×400mR"</f>
        <v>第82回東海学生駅伝 兼 第14回東海学生女子駅伝　女子4×400mR</v>
      </c>
      <c r="C296" s="725"/>
      <c r="D296" s="725"/>
      <c r="E296" s="725"/>
      <c r="F296" s="725"/>
      <c r="G296" s="725"/>
      <c r="H296" s="725"/>
      <c r="I296" s="726"/>
      <c r="J296" s="198"/>
      <c r="L296" s="55"/>
    </row>
    <row r="297" spans="1:12" s="20" customFormat="1" ht="19.5" customHeight="1" thickBot="1">
      <c r="A297" s="3"/>
      <c r="B297" s="727"/>
      <c r="C297" s="728"/>
      <c r="D297" s="728"/>
      <c r="E297" s="728"/>
      <c r="F297" s="728"/>
      <c r="G297" s="728"/>
      <c r="H297" s="728"/>
      <c r="I297" s="729"/>
      <c r="J297" s="198"/>
      <c r="L297" s="55"/>
    </row>
    <row r="298" spans="1:12" s="20" customFormat="1" ht="18.75">
      <c r="A298" s="3"/>
      <c r="B298" s="509" t="s">
        <v>57</v>
      </c>
      <c r="C298" s="510"/>
      <c r="D298" s="515" t="str">
        <f>IF(基本情報登録!$D$6&gt;0,基本情報登録!$D$6,"")</f>
        <v/>
      </c>
      <c r="E298" s="516"/>
      <c r="F298" s="516"/>
      <c r="G298" s="516"/>
      <c r="H298" s="517"/>
      <c r="I298" s="58" t="s">
        <v>58</v>
      </c>
      <c r="J298" s="198"/>
      <c r="L298" s="55"/>
    </row>
    <row r="299" spans="1:12" s="20" customFormat="1" ht="18.75" customHeight="1">
      <c r="A299" s="3"/>
      <c r="B299" s="511" t="s">
        <v>1</v>
      </c>
      <c r="C299" s="512"/>
      <c r="D299" s="518" t="str">
        <f>IF(基本情報登録!$D$8&gt;0,基本情報登録!$D$8,"")</f>
        <v/>
      </c>
      <c r="E299" s="519"/>
      <c r="F299" s="519"/>
      <c r="G299" s="519"/>
      <c r="H299" s="520"/>
      <c r="I299" s="492"/>
      <c r="J299" s="198"/>
      <c r="L299" s="55"/>
    </row>
    <row r="300" spans="1:12" s="20" customFormat="1" ht="19.5" customHeight="1" thickBot="1">
      <c r="A300" s="3"/>
      <c r="B300" s="513"/>
      <c r="C300" s="514"/>
      <c r="D300" s="521"/>
      <c r="E300" s="522"/>
      <c r="F300" s="522"/>
      <c r="G300" s="522"/>
      <c r="H300" s="523"/>
      <c r="I300" s="493"/>
      <c r="J300" s="198"/>
      <c r="L300" s="55"/>
    </row>
    <row r="301" spans="1:12" s="20" customFormat="1" ht="18.75">
      <c r="A301" s="3"/>
      <c r="B301" s="509" t="s">
        <v>37</v>
      </c>
      <c r="C301" s="510"/>
      <c r="D301" s="547"/>
      <c r="E301" s="548"/>
      <c r="F301" s="548"/>
      <c r="G301" s="548"/>
      <c r="H301" s="548"/>
      <c r="I301" s="549"/>
      <c r="J301" s="198"/>
      <c r="L301" s="55"/>
    </row>
    <row r="302" spans="1:12" s="20" customFormat="1" ht="18.75" hidden="1">
      <c r="A302" s="3"/>
      <c r="B302" s="195"/>
      <c r="C302" s="196"/>
      <c r="D302" s="49"/>
      <c r="E302" s="550" t="str">
        <f>TEXT(D301,"00000")</f>
        <v>00000</v>
      </c>
      <c r="F302" s="550"/>
      <c r="G302" s="550"/>
      <c r="H302" s="550"/>
      <c r="I302" s="551"/>
      <c r="J302" s="198"/>
      <c r="L302" s="55"/>
    </row>
    <row r="303" spans="1:12" s="20" customFormat="1" ht="18.75" customHeight="1">
      <c r="A303" s="3"/>
      <c r="B303" s="511" t="s">
        <v>40</v>
      </c>
      <c r="C303" s="512"/>
      <c r="D303" s="528"/>
      <c r="E303" s="554"/>
      <c r="F303" s="554"/>
      <c r="G303" s="554"/>
      <c r="H303" s="554"/>
      <c r="I303" s="555"/>
      <c r="J303" s="198"/>
      <c r="L303" s="55"/>
    </row>
    <row r="304" spans="1:12" s="20" customFormat="1" ht="18.75" customHeight="1">
      <c r="A304" s="3"/>
      <c r="B304" s="552"/>
      <c r="C304" s="553"/>
      <c r="D304" s="534"/>
      <c r="E304" s="556"/>
      <c r="F304" s="556"/>
      <c r="G304" s="556"/>
      <c r="H304" s="556"/>
      <c r="I304" s="557"/>
      <c r="J304" s="198"/>
      <c r="L304" s="55"/>
    </row>
    <row r="305" spans="1:12" s="20" customFormat="1" ht="19.5" thickBot="1">
      <c r="A305" s="3"/>
      <c r="B305" s="558" t="s">
        <v>59</v>
      </c>
      <c r="C305" s="559"/>
      <c r="D305" s="560"/>
      <c r="E305" s="561"/>
      <c r="F305" s="561"/>
      <c r="G305" s="561"/>
      <c r="H305" s="561"/>
      <c r="I305" s="562"/>
      <c r="J305" s="198"/>
      <c r="L305" s="55"/>
    </row>
    <row r="306" spans="1:12" s="20" customFormat="1" ht="18.75">
      <c r="A306" s="3"/>
      <c r="B306" s="536" t="s">
        <v>60</v>
      </c>
      <c r="C306" s="537"/>
      <c r="D306" s="537"/>
      <c r="E306" s="537"/>
      <c r="F306" s="537"/>
      <c r="G306" s="537"/>
      <c r="H306" s="537"/>
      <c r="I306" s="538"/>
      <c r="J306" s="198"/>
      <c r="L306" s="55"/>
    </row>
    <row r="307" spans="1:12" s="20" customFormat="1" ht="19.5" thickBot="1">
      <c r="A307" s="3"/>
      <c r="B307" s="50" t="s">
        <v>61</v>
      </c>
      <c r="C307" s="197" t="s">
        <v>30</v>
      </c>
      <c r="D307" s="197" t="s">
        <v>62</v>
      </c>
      <c r="E307" s="539" t="s">
        <v>63</v>
      </c>
      <c r="F307" s="540"/>
      <c r="G307" s="197" t="s">
        <v>57</v>
      </c>
      <c r="H307" s="197" t="s">
        <v>64</v>
      </c>
      <c r="I307" s="51" t="s">
        <v>65</v>
      </c>
      <c r="J307" s="198"/>
      <c r="L307" s="55"/>
    </row>
    <row r="308" spans="1:12" s="20" customFormat="1" ht="19.5" customHeight="1" thickTop="1">
      <c r="A308" s="3"/>
      <c r="B308" s="541">
        <v>1</v>
      </c>
      <c r="C308" s="543"/>
      <c r="D308" s="543" t="str">
        <f>IF(C308&gt;0,VLOOKUP(C308,女子登録情報!$A$2:$H$2000,2,0),"")</f>
        <v/>
      </c>
      <c r="E308" s="544" t="str">
        <f>IF(C308&gt;0,VLOOKUP(C308,女子登録情報!$A$2:$H$2000,3,0),"")</f>
        <v/>
      </c>
      <c r="F308" s="545"/>
      <c r="G308" s="543" t="str">
        <f>IF(C308&gt;0,VLOOKUP(C308,女子登録情報!$A$2:$H$2000,4,0),"")</f>
        <v/>
      </c>
      <c r="H308" s="543" t="str">
        <f>IF(C308&gt;0,VLOOKUP(C308,女子登録情報!$A$2:$H$2000,8,0),"")</f>
        <v/>
      </c>
      <c r="I308" s="546" t="str">
        <f>IF(C308&gt;0,VLOOKUP(C308,女子登録情報!$A$2:$H$2000,5,0),"")</f>
        <v/>
      </c>
      <c r="J308" s="198"/>
      <c r="L308" s="55"/>
    </row>
    <row r="309" spans="1:12" s="20" customFormat="1" ht="18.75" customHeight="1">
      <c r="A309" s="3"/>
      <c r="B309" s="542"/>
      <c r="C309" s="533"/>
      <c r="D309" s="533"/>
      <c r="E309" s="534"/>
      <c r="F309" s="535"/>
      <c r="G309" s="533"/>
      <c r="H309" s="533"/>
      <c r="I309" s="532"/>
      <c r="J309" s="198"/>
      <c r="L309" s="55"/>
    </row>
    <row r="310" spans="1:12" s="20" customFormat="1" ht="18.75" customHeight="1">
      <c r="A310" s="3"/>
      <c r="B310" s="524">
        <v>2</v>
      </c>
      <c r="C310" s="526"/>
      <c r="D310" s="526" t="str">
        <f>IF(C310,VLOOKUP(C310,女子登録情報!$A$2:$H$2000,2,0),"")</f>
        <v/>
      </c>
      <c r="E310" s="528" t="str">
        <f>IF(C310&gt;0,VLOOKUP(C310,女子登録情報!$A$2:$H$2000,3,0),"")</f>
        <v/>
      </c>
      <c r="F310" s="529"/>
      <c r="G310" s="526" t="str">
        <f>IF(C310&gt;0,VLOOKUP(C310,女子登録情報!$A$2:$H$2000,4,0),"")</f>
        <v/>
      </c>
      <c r="H310" s="526" t="str">
        <f>IF(C310&gt;0,VLOOKUP(C310,女子登録情報!$A$2:$H$2000,8,0),"")</f>
        <v/>
      </c>
      <c r="I310" s="492" t="str">
        <f>IF(C310&gt;0,VLOOKUP(C310,女子登録情報!$A$2:$H$2000,5,0),"")</f>
        <v/>
      </c>
      <c r="J310" s="198"/>
      <c r="L310" s="55"/>
    </row>
    <row r="311" spans="1:12" s="20" customFormat="1" ht="18.75" customHeight="1">
      <c r="A311" s="3"/>
      <c r="B311" s="542"/>
      <c r="C311" s="533"/>
      <c r="D311" s="533"/>
      <c r="E311" s="534"/>
      <c r="F311" s="535"/>
      <c r="G311" s="533"/>
      <c r="H311" s="533"/>
      <c r="I311" s="532"/>
      <c r="J311" s="198"/>
      <c r="L311" s="55"/>
    </row>
    <row r="312" spans="1:12" s="20" customFormat="1" ht="18.75" customHeight="1">
      <c r="A312" s="3"/>
      <c r="B312" s="524">
        <v>3</v>
      </c>
      <c r="C312" s="526"/>
      <c r="D312" s="526" t="str">
        <f>IF(C312,VLOOKUP(C312,女子登録情報!$A$2:$H$2000,2,0),"")</f>
        <v/>
      </c>
      <c r="E312" s="528" t="str">
        <f>IF(C312&gt;0,VLOOKUP(C312,女子登録情報!$A$2:$H$2000,3,0),"")</f>
        <v/>
      </c>
      <c r="F312" s="529"/>
      <c r="G312" s="526" t="str">
        <f>IF(C312&gt;0,VLOOKUP(C312,女子登録情報!$A$2:$H$2000,4,0),"")</f>
        <v/>
      </c>
      <c r="H312" s="526" t="str">
        <f>IF(C312&gt;0,VLOOKUP(C312,女子登録情報!$A$2:$H$2000,8,0),"")</f>
        <v/>
      </c>
      <c r="I312" s="492" t="str">
        <f>IF(C312&gt;0,VLOOKUP(C312,女子登録情報!$A$2:$H$2000,5,0),"")</f>
        <v/>
      </c>
      <c r="J312" s="198"/>
      <c r="L312" s="55"/>
    </row>
    <row r="313" spans="1:12" s="20" customFormat="1" ht="18.75" customHeight="1">
      <c r="A313" s="3"/>
      <c r="B313" s="542"/>
      <c r="C313" s="533"/>
      <c r="D313" s="533"/>
      <c r="E313" s="534"/>
      <c r="F313" s="535"/>
      <c r="G313" s="533"/>
      <c r="H313" s="533"/>
      <c r="I313" s="532"/>
      <c r="J313" s="198"/>
      <c r="L313" s="55"/>
    </row>
    <row r="314" spans="1:12" s="20" customFormat="1" ht="18.75" customHeight="1">
      <c r="A314" s="3"/>
      <c r="B314" s="524">
        <v>4</v>
      </c>
      <c r="C314" s="526"/>
      <c r="D314" s="526" t="str">
        <f>IF(C314,VLOOKUP(C314,女子登録情報!$A$2:$H$2000,2,0),"")</f>
        <v/>
      </c>
      <c r="E314" s="528" t="str">
        <f>IF(C314&gt;0,VLOOKUP(C314,女子登録情報!$A$2:$H$2000,3,0),"")</f>
        <v/>
      </c>
      <c r="F314" s="529"/>
      <c r="G314" s="526" t="str">
        <f>IF(C314&gt;0,VLOOKUP(C314,女子登録情報!$A$2:$H$2000,4,0),"")</f>
        <v/>
      </c>
      <c r="H314" s="526" t="str">
        <f>IF(C314&gt;0,VLOOKUP(C314,女子登録情報!$A$2:$H$2000,8,0),"")</f>
        <v/>
      </c>
      <c r="I314" s="492" t="str">
        <f>IF(C314&gt;0,VLOOKUP(C314,女子登録情報!$A$2:$H$2000,5,0),"")</f>
        <v/>
      </c>
      <c r="J314" s="198"/>
      <c r="L314" s="55"/>
    </row>
    <row r="315" spans="1:12" s="20" customFormat="1" ht="18.75" customHeight="1">
      <c r="A315" s="3"/>
      <c r="B315" s="542"/>
      <c r="C315" s="533"/>
      <c r="D315" s="533"/>
      <c r="E315" s="534"/>
      <c r="F315" s="535"/>
      <c r="G315" s="533"/>
      <c r="H315" s="533"/>
      <c r="I315" s="532"/>
      <c r="J315" s="198"/>
      <c r="L315" s="55"/>
    </row>
    <row r="316" spans="1:12" s="20" customFormat="1" ht="18.75" customHeight="1">
      <c r="A316" s="3"/>
      <c r="B316" s="524">
        <v>5</v>
      </c>
      <c r="C316" s="526"/>
      <c r="D316" s="526" t="str">
        <f>IF(C316,VLOOKUP(C316,女子登録情報!$A$2:$H$2000,2,0),"")</f>
        <v/>
      </c>
      <c r="E316" s="528" t="str">
        <f>IF(C316&gt;0,VLOOKUP(C316,女子登録情報!$A$2:$H$2000,3,0),"")</f>
        <v/>
      </c>
      <c r="F316" s="529"/>
      <c r="G316" s="526" t="str">
        <f>IF(C316&gt;0,VLOOKUP(C316,女子登録情報!$A$2:$H$2000,4,0),"")</f>
        <v/>
      </c>
      <c r="H316" s="526" t="str">
        <f>IF(C316&gt;0,VLOOKUP(C316,女子登録情報!$A$2:$H$2000,8,0),"")</f>
        <v/>
      </c>
      <c r="I316" s="492" t="str">
        <f>IF(C316&gt;0,VLOOKUP(C316,女子登録情報!$A$2:$H$2000,5,0),"")</f>
        <v/>
      </c>
      <c r="J316" s="198"/>
      <c r="L316" s="55"/>
    </row>
    <row r="317" spans="1:12" s="20" customFormat="1" ht="18.75" customHeight="1">
      <c r="A317" s="3"/>
      <c r="B317" s="542"/>
      <c r="C317" s="533"/>
      <c r="D317" s="533"/>
      <c r="E317" s="534"/>
      <c r="F317" s="535"/>
      <c r="G317" s="533"/>
      <c r="H317" s="533"/>
      <c r="I317" s="532"/>
      <c r="J317" s="198"/>
      <c r="L317" s="55"/>
    </row>
    <row r="318" spans="1:12" s="20" customFormat="1" ht="18.75" customHeight="1">
      <c r="A318" s="3"/>
      <c r="B318" s="524">
        <v>6</v>
      </c>
      <c r="C318" s="526"/>
      <c r="D318" s="526" t="str">
        <f>IF(C318,VLOOKUP(C318,女子登録情報!$A$2:$H$2000,2,0),"")</f>
        <v/>
      </c>
      <c r="E318" s="528" t="str">
        <f>IF(C318&gt;0,VLOOKUP(C318,女子登録情報!$A$2:$H$2000,3,0),"")</f>
        <v/>
      </c>
      <c r="F318" s="529"/>
      <c r="G318" s="526" t="str">
        <f>IF(C318&gt;0,VLOOKUP(C318,女子登録情報!$A$2:$H$2000,4,0),"")</f>
        <v/>
      </c>
      <c r="H318" s="526" t="str">
        <f>IF(C318&gt;0,VLOOKUP(C318,女子登録情報!$A$2:$H$2000,8,0),"")</f>
        <v/>
      </c>
      <c r="I318" s="492" t="str">
        <f>IF(C318&gt;0,VLOOKUP(C318,女子登録情報!$A$2:$H$2000,5,0),"")</f>
        <v/>
      </c>
      <c r="J318" s="198"/>
      <c r="L318" s="55"/>
    </row>
    <row r="319" spans="1:12" s="20" customFormat="1" ht="19.5" customHeight="1" thickBot="1">
      <c r="A319" s="3"/>
      <c r="B319" s="525"/>
      <c r="C319" s="527"/>
      <c r="D319" s="527"/>
      <c r="E319" s="530"/>
      <c r="F319" s="531"/>
      <c r="G319" s="527"/>
      <c r="H319" s="527"/>
      <c r="I319" s="493"/>
      <c r="J319" s="198"/>
      <c r="L319" s="55"/>
    </row>
    <row r="320" spans="1:12" s="20" customFormat="1" ht="18.75">
      <c r="A320" s="3"/>
      <c r="B320" s="494" t="s">
        <v>66</v>
      </c>
      <c r="C320" s="495"/>
      <c r="D320" s="495"/>
      <c r="E320" s="495"/>
      <c r="F320" s="495"/>
      <c r="G320" s="495"/>
      <c r="H320" s="495"/>
      <c r="I320" s="496"/>
      <c r="J320" s="198"/>
      <c r="L320" s="55"/>
    </row>
    <row r="321" spans="1:12" s="20" customFormat="1" ht="18.75">
      <c r="A321" s="3"/>
      <c r="B321" s="497"/>
      <c r="C321" s="498"/>
      <c r="D321" s="498"/>
      <c r="E321" s="498"/>
      <c r="F321" s="498"/>
      <c r="G321" s="498"/>
      <c r="H321" s="498"/>
      <c r="I321" s="499"/>
      <c r="J321" s="198"/>
      <c r="L321" s="55"/>
    </row>
    <row r="322" spans="1:12" s="20" customFormat="1" ht="19.5" thickBot="1">
      <c r="A322" s="3"/>
      <c r="B322" s="500"/>
      <c r="C322" s="501"/>
      <c r="D322" s="501"/>
      <c r="E322" s="501"/>
      <c r="F322" s="501"/>
      <c r="G322" s="501"/>
      <c r="H322" s="501"/>
      <c r="I322" s="502"/>
      <c r="J322" s="198"/>
      <c r="L322" s="55"/>
    </row>
    <row r="323" spans="1:12" s="20" customFormat="1" ht="18.75">
      <c r="A323" s="54"/>
      <c r="B323" s="54"/>
      <c r="C323" s="54"/>
      <c r="D323" s="54"/>
      <c r="E323" s="54"/>
      <c r="F323" s="54"/>
      <c r="G323" s="54"/>
      <c r="H323" s="54"/>
      <c r="I323" s="54"/>
      <c r="J323" s="59"/>
      <c r="L323" s="55"/>
    </row>
    <row r="324" spans="1:12" s="20" customFormat="1" ht="19.5" thickBot="1">
      <c r="A324" s="3"/>
      <c r="B324" s="3"/>
      <c r="C324" s="3"/>
      <c r="D324" s="3"/>
      <c r="E324" s="3"/>
      <c r="F324" s="3"/>
      <c r="G324" s="3"/>
      <c r="H324" s="3"/>
      <c r="I324" s="3"/>
      <c r="J324" s="57" t="s">
        <v>77</v>
      </c>
      <c r="L324" s="55"/>
    </row>
    <row r="325" spans="1:12" s="20" customFormat="1" ht="18.75">
      <c r="A325" s="3"/>
      <c r="B325" s="724" t="str">
        <f>CONCATENATE('加盟校情報&amp;大会設定'!$G$5,'加盟校情報&amp;大会設定'!$H$5,'加盟校情報&amp;大会設定'!$I$5,'加盟校情報&amp;大会設定'!$J$5,)&amp;"　女子4×400mR"</f>
        <v>第82回東海学生駅伝 兼 第14回東海学生女子駅伝　女子4×400mR</v>
      </c>
      <c r="C325" s="725"/>
      <c r="D325" s="725"/>
      <c r="E325" s="725"/>
      <c r="F325" s="725"/>
      <c r="G325" s="725"/>
      <c r="H325" s="725"/>
      <c r="I325" s="726"/>
      <c r="J325" s="198"/>
      <c r="L325" s="55"/>
    </row>
    <row r="326" spans="1:12" s="20" customFormat="1" ht="19.5" thickBot="1">
      <c r="A326" s="3"/>
      <c r="B326" s="727"/>
      <c r="C326" s="728"/>
      <c r="D326" s="728"/>
      <c r="E326" s="728"/>
      <c r="F326" s="728"/>
      <c r="G326" s="728"/>
      <c r="H326" s="728"/>
      <c r="I326" s="729"/>
      <c r="J326" s="198"/>
      <c r="L326" s="55"/>
    </row>
    <row r="327" spans="1:12" s="20" customFormat="1" ht="18.75">
      <c r="A327" s="3"/>
      <c r="B327" s="509" t="s">
        <v>57</v>
      </c>
      <c r="C327" s="510"/>
      <c r="D327" s="515" t="str">
        <f>IF(基本情報登録!$D$6&gt;0,基本情報登録!$D$6,"")</f>
        <v/>
      </c>
      <c r="E327" s="516"/>
      <c r="F327" s="516"/>
      <c r="G327" s="516"/>
      <c r="H327" s="517"/>
      <c r="I327" s="58" t="s">
        <v>58</v>
      </c>
      <c r="J327" s="198"/>
      <c r="L327" s="55"/>
    </row>
    <row r="328" spans="1:12" s="20" customFormat="1" ht="18.75">
      <c r="A328" s="3"/>
      <c r="B328" s="511" t="s">
        <v>1</v>
      </c>
      <c r="C328" s="512"/>
      <c r="D328" s="518" t="str">
        <f>IF(基本情報登録!$D$8&gt;0,基本情報登録!$D$8,"")</f>
        <v/>
      </c>
      <c r="E328" s="519"/>
      <c r="F328" s="519"/>
      <c r="G328" s="519"/>
      <c r="H328" s="520"/>
      <c r="I328" s="492"/>
      <c r="J328" s="198"/>
      <c r="L328" s="55"/>
    </row>
    <row r="329" spans="1:12" s="20" customFormat="1" ht="19.5" thickBot="1">
      <c r="A329" s="3"/>
      <c r="B329" s="513"/>
      <c r="C329" s="514"/>
      <c r="D329" s="521"/>
      <c r="E329" s="522"/>
      <c r="F329" s="522"/>
      <c r="G329" s="522"/>
      <c r="H329" s="523"/>
      <c r="I329" s="493"/>
      <c r="J329" s="198"/>
      <c r="L329" s="55"/>
    </row>
    <row r="330" spans="1:12" s="20" customFormat="1" ht="18.75">
      <c r="A330" s="3"/>
      <c r="B330" s="509" t="s">
        <v>37</v>
      </c>
      <c r="C330" s="510"/>
      <c r="D330" s="547"/>
      <c r="E330" s="548"/>
      <c r="F330" s="548"/>
      <c r="G330" s="548"/>
      <c r="H330" s="548"/>
      <c r="I330" s="549"/>
      <c r="J330" s="198"/>
      <c r="L330" s="55"/>
    </row>
    <row r="331" spans="1:12" s="20" customFormat="1" ht="18.75" hidden="1">
      <c r="A331" s="3"/>
      <c r="B331" s="195"/>
      <c r="C331" s="196"/>
      <c r="D331" s="49"/>
      <c r="E331" s="550" t="str">
        <f>TEXT(D330,"00000")</f>
        <v>00000</v>
      </c>
      <c r="F331" s="550"/>
      <c r="G331" s="550"/>
      <c r="H331" s="550"/>
      <c r="I331" s="551"/>
      <c r="J331" s="198"/>
      <c r="L331" s="55"/>
    </row>
    <row r="332" spans="1:12" s="20" customFormat="1" ht="18.75">
      <c r="A332" s="3"/>
      <c r="B332" s="511" t="s">
        <v>40</v>
      </c>
      <c r="C332" s="512"/>
      <c r="D332" s="528"/>
      <c r="E332" s="554"/>
      <c r="F332" s="554"/>
      <c r="G332" s="554"/>
      <c r="H332" s="554"/>
      <c r="I332" s="555"/>
      <c r="J332" s="198"/>
      <c r="L332" s="55"/>
    </row>
    <row r="333" spans="1:12" s="20" customFormat="1" ht="18.75">
      <c r="A333" s="3"/>
      <c r="B333" s="552"/>
      <c r="C333" s="553"/>
      <c r="D333" s="534"/>
      <c r="E333" s="556"/>
      <c r="F333" s="556"/>
      <c r="G333" s="556"/>
      <c r="H333" s="556"/>
      <c r="I333" s="557"/>
      <c r="J333" s="198"/>
      <c r="L333" s="55"/>
    </row>
    <row r="334" spans="1:12" s="20" customFormat="1" ht="19.5" thickBot="1">
      <c r="A334" s="3"/>
      <c r="B334" s="558" t="s">
        <v>59</v>
      </c>
      <c r="C334" s="559"/>
      <c r="D334" s="560"/>
      <c r="E334" s="561"/>
      <c r="F334" s="561"/>
      <c r="G334" s="561"/>
      <c r="H334" s="561"/>
      <c r="I334" s="562"/>
      <c r="J334" s="198"/>
      <c r="L334" s="55"/>
    </row>
    <row r="335" spans="1:12" s="20" customFormat="1" ht="18.75">
      <c r="A335" s="3"/>
      <c r="B335" s="536" t="s">
        <v>60</v>
      </c>
      <c r="C335" s="537"/>
      <c r="D335" s="537"/>
      <c r="E335" s="537"/>
      <c r="F335" s="537"/>
      <c r="G335" s="537"/>
      <c r="H335" s="537"/>
      <c r="I335" s="538"/>
      <c r="J335" s="198"/>
      <c r="L335" s="55"/>
    </row>
    <row r="336" spans="1:12" s="20" customFormat="1" ht="19.5" thickBot="1">
      <c r="A336" s="3"/>
      <c r="B336" s="50" t="s">
        <v>61</v>
      </c>
      <c r="C336" s="197" t="s">
        <v>30</v>
      </c>
      <c r="D336" s="197" t="s">
        <v>62</v>
      </c>
      <c r="E336" s="539" t="s">
        <v>63</v>
      </c>
      <c r="F336" s="540"/>
      <c r="G336" s="197" t="s">
        <v>57</v>
      </c>
      <c r="H336" s="197" t="s">
        <v>64</v>
      </c>
      <c r="I336" s="51" t="s">
        <v>65</v>
      </c>
      <c r="J336" s="198"/>
      <c r="L336" s="55"/>
    </row>
    <row r="337" spans="1:12" s="20" customFormat="1" ht="19.5" thickTop="1">
      <c r="A337" s="3"/>
      <c r="B337" s="541">
        <v>1</v>
      </c>
      <c r="C337" s="543"/>
      <c r="D337" s="543" t="str">
        <f>IF(C337&gt;0,VLOOKUP(C337,女子登録情報!$A$2:$H$2000,2,0),"")</f>
        <v/>
      </c>
      <c r="E337" s="544" t="str">
        <f>IF(C337&gt;0,VLOOKUP(C337,女子登録情報!$A$2:$H$2000,3,0),"")</f>
        <v/>
      </c>
      <c r="F337" s="545"/>
      <c r="G337" s="543" t="str">
        <f>IF(C337&gt;0,VLOOKUP(C337,女子登録情報!$A$2:$H$2000,4,0),"")</f>
        <v/>
      </c>
      <c r="H337" s="543" t="str">
        <f>IF(C337&gt;0,VLOOKUP(C337,女子登録情報!$A$2:$H$2000,8,0),"")</f>
        <v/>
      </c>
      <c r="I337" s="546" t="str">
        <f>IF(C337&gt;0,VLOOKUP(C337,女子登録情報!$A$2:$H$2000,5,0),"")</f>
        <v/>
      </c>
      <c r="J337" s="198"/>
      <c r="L337" s="55"/>
    </row>
    <row r="338" spans="1:12" s="20" customFormat="1" ht="18.75">
      <c r="A338" s="3"/>
      <c r="B338" s="542"/>
      <c r="C338" s="533"/>
      <c r="D338" s="533"/>
      <c r="E338" s="534"/>
      <c r="F338" s="535"/>
      <c r="G338" s="533"/>
      <c r="H338" s="533"/>
      <c r="I338" s="532"/>
      <c r="J338" s="198"/>
      <c r="L338" s="55"/>
    </row>
    <row r="339" spans="1:12" s="20" customFormat="1" ht="18.75">
      <c r="A339" s="3"/>
      <c r="B339" s="524">
        <v>2</v>
      </c>
      <c r="C339" s="526"/>
      <c r="D339" s="526" t="str">
        <f>IF(C339,VLOOKUP(C339,女子登録情報!$A$2:$H$2000,2,0),"")</f>
        <v/>
      </c>
      <c r="E339" s="528" t="str">
        <f>IF(C339&gt;0,VLOOKUP(C339,女子登録情報!$A$2:$H$2000,3,0),"")</f>
        <v/>
      </c>
      <c r="F339" s="529"/>
      <c r="G339" s="526" t="str">
        <f>IF(C339&gt;0,VLOOKUP(C339,女子登録情報!$A$2:$H$2000,4,0),"")</f>
        <v/>
      </c>
      <c r="H339" s="526" t="str">
        <f>IF(C339&gt;0,VLOOKUP(C339,女子登録情報!$A$2:$H$2000,8,0),"")</f>
        <v/>
      </c>
      <c r="I339" s="492" t="str">
        <f>IF(C339&gt;0,VLOOKUP(C339,女子登録情報!$A$2:$H$2000,5,0),"")</f>
        <v/>
      </c>
      <c r="J339" s="198"/>
      <c r="L339" s="55"/>
    </row>
    <row r="340" spans="1:12" s="20" customFormat="1" ht="18.75">
      <c r="A340" s="3"/>
      <c r="B340" s="542"/>
      <c r="C340" s="533"/>
      <c r="D340" s="533"/>
      <c r="E340" s="534"/>
      <c r="F340" s="535"/>
      <c r="G340" s="533"/>
      <c r="H340" s="533"/>
      <c r="I340" s="532"/>
      <c r="J340" s="198"/>
      <c r="L340" s="55"/>
    </row>
    <row r="341" spans="1:12" s="20" customFormat="1" ht="18.75">
      <c r="A341" s="3"/>
      <c r="B341" s="524">
        <v>3</v>
      </c>
      <c r="C341" s="526"/>
      <c r="D341" s="526" t="str">
        <f>IF(C341,VLOOKUP(C341,女子登録情報!$A$2:$H$2000,2,0),"")</f>
        <v/>
      </c>
      <c r="E341" s="528" t="str">
        <f>IF(C341&gt;0,VLOOKUP(C341,女子登録情報!$A$2:$H$2000,3,0),"")</f>
        <v/>
      </c>
      <c r="F341" s="529"/>
      <c r="G341" s="526" t="str">
        <f>IF(C341&gt;0,VLOOKUP(C341,女子登録情報!$A$2:$H$2000,4,0),"")</f>
        <v/>
      </c>
      <c r="H341" s="526" t="str">
        <f>IF(C341&gt;0,VLOOKUP(C341,女子登録情報!$A$2:$H$2000,8,0),"")</f>
        <v/>
      </c>
      <c r="I341" s="492" t="str">
        <f>IF(C341&gt;0,VLOOKUP(C341,女子登録情報!$A$2:$H$2000,5,0),"")</f>
        <v/>
      </c>
      <c r="J341" s="198"/>
      <c r="L341" s="55"/>
    </row>
    <row r="342" spans="1:12" s="20" customFormat="1" ht="18.75">
      <c r="A342" s="3"/>
      <c r="B342" s="542"/>
      <c r="C342" s="533"/>
      <c r="D342" s="533"/>
      <c r="E342" s="534"/>
      <c r="F342" s="535"/>
      <c r="G342" s="533"/>
      <c r="H342" s="533"/>
      <c r="I342" s="532"/>
      <c r="J342" s="198"/>
      <c r="L342" s="55"/>
    </row>
    <row r="343" spans="1:12" s="20" customFormat="1" ht="18.75">
      <c r="A343" s="3"/>
      <c r="B343" s="524">
        <v>4</v>
      </c>
      <c r="C343" s="526"/>
      <c r="D343" s="526" t="str">
        <f>IF(C343,VLOOKUP(C343,女子登録情報!$A$2:$H$2000,2,0),"")</f>
        <v/>
      </c>
      <c r="E343" s="528" t="str">
        <f>IF(C343&gt;0,VLOOKUP(C343,女子登録情報!$A$2:$H$2000,3,0),"")</f>
        <v/>
      </c>
      <c r="F343" s="529"/>
      <c r="G343" s="526" t="str">
        <f>IF(C343&gt;0,VLOOKUP(C343,女子登録情報!$A$2:$H$2000,4,0),"")</f>
        <v/>
      </c>
      <c r="H343" s="526" t="str">
        <f>IF(C343&gt;0,VLOOKUP(C343,女子登録情報!$A$2:$H$2000,8,0),"")</f>
        <v/>
      </c>
      <c r="I343" s="492" t="str">
        <f>IF(C343&gt;0,VLOOKUP(C343,女子登録情報!$A$2:$H$2000,5,0),"")</f>
        <v/>
      </c>
      <c r="J343" s="198"/>
      <c r="L343" s="55"/>
    </row>
    <row r="344" spans="1:12" s="20" customFormat="1" ht="18.75">
      <c r="A344" s="3"/>
      <c r="B344" s="542"/>
      <c r="C344" s="533"/>
      <c r="D344" s="533"/>
      <c r="E344" s="534"/>
      <c r="F344" s="535"/>
      <c r="G344" s="533"/>
      <c r="H344" s="533"/>
      <c r="I344" s="532"/>
      <c r="J344" s="198"/>
      <c r="L344" s="55"/>
    </row>
    <row r="345" spans="1:12" s="20" customFormat="1" ht="18.75">
      <c r="A345" s="3"/>
      <c r="B345" s="524">
        <v>5</v>
      </c>
      <c r="C345" s="526"/>
      <c r="D345" s="526" t="str">
        <f>IF(C345,VLOOKUP(C345,女子登録情報!$A$2:$H$2000,2,0),"")</f>
        <v/>
      </c>
      <c r="E345" s="528" t="str">
        <f>IF(C345&gt;0,VLOOKUP(C345,女子登録情報!$A$2:$H$2000,3,0),"")</f>
        <v/>
      </c>
      <c r="F345" s="529"/>
      <c r="G345" s="526" t="str">
        <f>IF(C345&gt;0,VLOOKUP(C345,女子登録情報!$A$2:$H$2000,4,0),"")</f>
        <v/>
      </c>
      <c r="H345" s="526" t="str">
        <f>IF(C345&gt;0,VLOOKUP(C345,女子登録情報!$A$2:$H$2000,8,0),"")</f>
        <v/>
      </c>
      <c r="I345" s="492" t="str">
        <f>IF(C345&gt;0,VLOOKUP(C345,女子登録情報!$A$2:$H$2000,5,0),"")</f>
        <v/>
      </c>
      <c r="J345" s="198"/>
      <c r="L345" s="55"/>
    </row>
    <row r="346" spans="1:12" s="20" customFormat="1" ht="18.75">
      <c r="A346" s="3"/>
      <c r="B346" s="542"/>
      <c r="C346" s="533"/>
      <c r="D346" s="533"/>
      <c r="E346" s="534"/>
      <c r="F346" s="535"/>
      <c r="G346" s="533"/>
      <c r="H346" s="533"/>
      <c r="I346" s="532"/>
      <c r="J346" s="198"/>
      <c r="L346" s="55"/>
    </row>
    <row r="347" spans="1:12" s="20" customFormat="1" ht="18.75">
      <c r="A347" s="3"/>
      <c r="B347" s="524">
        <v>6</v>
      </c>
      <c r="C347" s="526"/>
      <c r="D347" s="526" t="str">
        <f>IF(C347,VLOOKUP(C347,女子登録情報!$A$2:$H$2000,2,0),"")</f>
        <v/>
      </c>
      <c r="E347" s="528" t="str">
        <f>IF(C347&gt;0,VLOOKUP(C347,女子登録情報!$A$2:$H$2000,3,0),"")</f>
        <v/>
      </c>
      <c r="F347" s="529"/>
      <c r="G347" s="526" t="str">
        <f>IF(C347&gt;0,VLOOKUP(C347,女子登録情報!$A$2:$H$2000,4,0),"")</f>
        <v/>
      </c>
      <c r="H347" s="526" t="str">
        <f>IF(C347&gt;0,VLOOKUP(C347,女子登録情報!$A$2:$H$2000,8,0),"")</f>
        <v/>
      </c>
      <c r="I347" s="492" t="str">
        <f>IF(C347&gt;0,VLOOKUP(C347,女子登録情報!$A$2:$H$2000,5,0),"")</f>
        <v/>
      </c>
      <c r="J347" s="198"/>
      <c r="L347" s="55"/>
    </row>
    <row r="348" spans="1:12" s="20" customFormat="1" ht="19.5" thickBot="1">
      <c r="A348" s="3"/>
      <c r="B348" s="525"/>
      <c r="C348" s="527"/>
      <c r="D348" s="527"/>
      <c r="E348" s="530"/>
      <c r="F348" s="531"/>
      <c r="G348" s="527"/>
      <c r="H348" s="527"/>
      <c r="I348" s="493"/>
      <c r="J348" s="198"/>
      <c r="L348" s="55"/>
    </row>
    <row r="349" spans="1:12" s="20" customFormat="1" ht="18.75">
      <c r="A349" s="3"/>
      <c r="B349" s="494" t="s">
        <v>66</v>
      </c>
      <c r="C349" s="495"/>
      <c r="D349" s="495"/>
      <c r="E349" s="495"/>
      <c r="F349" s="495"/>
      <c r="G349" s="495"/>
      <c r="H349" s="495"/>
      <c r="I349" s="496"/>
      <c r="J349" s="198"/>
      <c r="L349" s="55"/>
    </row>
    <row r="350" spans="1:12" s="20" customFormat="1" ht="18.75">
      <c r="A350" s="3"/>
      <c r="B350" s="497"/>
      <c r="C350" s="498"/>
      <c r="D350" s="498"/>
      <c r="E350" s="498"/>
      <c r="F350" s="498"/>
      <c r="G350" s="498"/>
      <c r="H350" s="498"/>
      <c r="I350" s="499"/>
      <c r="J350" s="198"/>
      <c r="L350" s="55"/>
    </row>
    <row r="351" spans="1:12" s="20" customFormat="1" ht="19.5" thickBot="1">
      <c r="A351" s="3"/>
      <c r="B351" s="500"/>
      <c r="C351" s="501"/>
      <c r="D351" s="501"/>
      <c r="E351" s="501"/>
      <c r="F351" s="501"/>
      <c r="G351" s="501"/>
      <c r="H351" s="501"/>
      <c r="I351" s="502"/>
      <c r="J351" s="198"/>
      <c r="L351" s="55"/>
    </row>
    <row r="352" spans="1:12" s="20" customFormat="1" ht="18.75">
      <c r="A352" s="54"/>
      <c r="B352" s="54"/>
      <c r="C352" s="54"/>
      <c r="D352" s="54"/>
      <c r="E352" s="54"/>
      <c r="F352" s="54"/>
      <c r="G352" s="54"/>
      <c r="H352" s="54"/>
      <c r="I352" s="54"/>
      <c r="J352" s="59"/>
      <c r="L352" s="55"/>
    </row>
    <row r="353" spans="1:12" s="20" customFormat="1" ht="19.5" thickBot="1">
      <c r="A353" s="3"/>
      <c r="B353" s="3"/>
      <c r="C353" s="3"/>
      <c r="D353" s="3"/>
      <c r="E353" s="3"/>
      <c r="F353" s="3"/>
      <c r="G353" s="3"/>
      <c r="H353" s="3"/>
      <c r="I353" s="3"/>
      <c r="J353" s="57" t="s">
        <v>78</v>
      </c>
      <c r="L353" s="55"/>
    </row>
    <row r="354" spans="1:12" s="20" customFormat="1" ht="18.75">
      <c r="A354" s="3"/>
      <c r="B354" s="724" t="str">
        <f>CONCATENATE('加盟校情報&amp;大会設定'!$G$5,'加盟校情報&amp;大会設定'!$H$5,'加盟校情報&amp;大会設定'!$I$5,'加盟校情報&amp;大会設定'!$J$5,)&amp;"　女子4×400mR"</f>
        <v>第82回東海学生駅伝 兼 第14回東海学生女子駅伝　女子4×400mR</v>
      </c>
      <c r="C354" s="725"/>
      <c r="D354" s="725"/>
      <c r="E354" s="725"/>
      <c r="F354" s="725"/>
      <c r="G354" s="725"/>
      <c r="H354" s="725"/>
      <c r="I354" s="726"/>
      <c r="J354" s="198"/>
      <c r="L354" s="55"/>
    </row>
    <row r="355" spans="1:12" s="20" customFormat="1" ht="19.5" thickBot="1">
      <c r="A355" s="3"/>
      <c r="B355" s="727"/>
      <c r="C355" s="728"/>
      <c r="D355" s="728"/>
      <c r="E355" s="728"/>
      <c r="F355" s="728"/>
      <c r="G355" s="728"/>
      <c r="H355" s="728"/>
      <c r="I355" s="729"/>
      <c r="J355" s="198"/>
      <c r="L355" s="55"/>
    </row>
    <row r="356" spans="1:12" s="20" customFormat="1" ht="18.75">
      <c r="A356" s="3"/>
      <c r="B356" s="509" t="s">
        <v>57</v>
      </c>
      <c r="C356" s="510"/>
      <c r="D356" s="515" t="str">
        <f>IF(基本情報登録!$D$6&gt;0,基本情報登録!$D$6,"")</f>
        <v/>
      </c>
      <c r="E356" s="516"/>
      <c r="F356" s="516"/>
      <c r="G356" s="516"/>
      <c r="H356" s="517"/>
      <c r="I356" s="58" t="s">
        <v>58</v>
      </c>
      <c r="J356" s="198"/>
      <c r="L356" s="55"/>
    </row>
    <row r="357" spans="1:12" s="20" customFormat="1" ht="18.75">
      <c r="A357" s="3"/>
      <c r="B357" s="511" t="s">
        <v>1</v>
      </c>
      <c r="C357" s="512"/>
      <c r="D357" s="518" t="str">
        <f>IF(基本情報登録!$D$8&gt;0,基本情報登録!$D$8,"")</f>
        <v/>
      </c>
      <c r="E357" s="519"/>
      <c r="F357" s="519"/>
      <c r="G357" s="519"/>
      <c r="H357" s="520"/>
      <c r="I357" s="492"/>
      <c r="J357" s="198"/>
      <c r="L357" s="55"/>
    </row>
    <row r="358" spans="1:12" s="20" customFormat="1" ht="19.5" thickBot="1">
      <c r="A358" s="3"/>
      <c r="B358" s="513"/>
      <c r="C358" s="514"/>
      <c r="D358" s="521"/>
      <c r="E358" s="522"/>
      <c r="F358" s="522"/>
      <c r="G358" s="522"/>
      <c r="H358" s="523"/>
      <c r="I358" s="493"/>
      <c r="J358" s="198"/>
      <c r="L358" s="55"/>
    </row>
    <row r="359" spans="1:12" s="20" customFormat="1" ht="18.75">
      <c r="A359" s="3"/>
      <c r="B359" s="509" t="s">
        <v>37</v>
      </c>
      <c r="C359" s="510"/>
      <c r="D359" s="547"/>
      <c r="E359" s="548"/>
      <c r="F359" s="548"/>
      <c r="G359" s="548"/>
      <c r="H359" s="548"/>
      <c r="I359" s="549"/>
      <c r="J359" s="198"/>
      <c r="L359" s="55"/>
    </row>
    <row r="360" spans="1:12" s="20" customFormat="1" ht="18.75" hidden="1">
      <c r="A360" s="3"/>
      <c r="B360" s="195"/>
      <c r="C360" s="196"/>
      <c r="D360" s="49"/>
      <c r="E360" s="550" t="str">
        <f>TEXT(D359,"00000")</f>
        <v>00000</v>
      </c>
      <c r="F360" s="550"/>
      <c r="G360" s="550"/>
      <c r="H360" s="550"/>
      <c r="I360" s="551"/>
      <c r="J360" s="198"/>
      <c r="L360" s="55"/>
    </row>
    <row r="361" spans="1:12" s="20" customFormat="1" ht="18.75">
      <c r="A361" s="3"/>
      <c r="B361" s="511" t="s">
        <v>40</v>
      </c>
      <c r="C361" s="512"/>
      <c r="D361" s="528"/>
      <c r="E361" s="554"/>
      <c r="F361" s="554"/>
      <c r="G361" s="554"/>
      <c r="H361" s="554"/>
      <c r="I361" s="555"/>
      <c r="J361" s="198"/>
      <c r="L361" s="55"/>
    </row>
    <row r="362" spans="1:12" s="20" customFormat="1" ht="18.75">
      <c r="A362" s="3"/>
      <c r="B362" s="552"/>
      <c r="C362" s="553"/>
      <c r="D362" s="534"/>
      <c r="E362" s="556"/>
      <c r="F362" s="556"/>
      <c r="G362" s="556"/>
      <c r="H362" s="556"/>
      <c r="I362" s="557"/>
      <c r="J362" s="198"/>
      <c r="L362" s="55"/>
    </row>
    <row r="363" spans="1:12" s="20" customFormat="1" ht="19.5" thickBot="1">
      <c r="A363" s="3"/>
      <c r="B363" s="558" t="s">
        <v>59</v>
      </c>
      <c r="C363" s="559"/>
      <c r="D363" s="560"/>
      <c r="E363" s="561"/>
      <c r="F363" s="561"/>
      <c r="G363" s="561"/>
      <c r="H363" s="561"/>
      <c r="I363" s="562"/>
      <c r="J363" s="198"/>
      <c r="L363" s="55"/>
    </row>
    <row r="364" spans="1:12" s="20" customFormat="1" ht="18.75">
      <c r="A364" s="3"/>
      <c r="B364" s="536" t="s">
        <v>60</v>
      </c>
      <c r="C364" s="537"/>
      <c r="D364" s="537"/>
      <c r="E364" s="537"/>
      <c r="F364" s="537"/>
      <c r="G364" s="537"/>
      <c r="H364" s="537"/>
      <c r="I364" s="538"/>
      <c r="J364" s="198"/>
      <c r="L364" s="55"/>
    </row>
    <row r="365" spans="1:12" s="20" customFormat="1" ht="19.5" thickBot="1">
      <c r="A365" s="3"/>
      <c r="B365" s="50" t="s">
        <v>61</v>
      </c>
      <c r="C365" s="197" t="s">
        <v>30</v>
      </c>
      <c r="D365" s="197" t="s">
        <v>62</v>
      </c>
      <c r="E365" s="539" t="s">
        <v>63</v>
      </c>
      <c r="F365" s="540"/>
      <c r="G365" s="197" t="s">
        <v>57</v>
      </c>
      <c r="H365" s="197" t="s">
        <v>64</v>
      </c>
      <c r="I365" s="51" t="s">
        <v>65</v>
      </c>
      <c r="J365" s="198"/>
      <c r="L365" s="55"/>
    </row>
    <row r="366" spans="1:12" s="20" customFormat="1" ht="19.5" thickTop="1">
      <c r="A366" s="3"/>
      <c r="B366" s="541">
        <v>1</v>
      </c>
      <c r="C366" s="543"/>
      <c r="D366" s="543" t="str">
        <f>IF(C366&gt;0,VLOOKUP(C366,女子登録情報!$A$2:$H$2000,2,0),"")</f>
        <v/>
      </c>
      <c r="E366" s="544" t="str">
        <f>IF(C366&gt;0,VLOOKUP(C366,女子登録情報!$A$2:$H$2000,3,0),"")</f>
        <v/>
      </c>
      <c r="F366" s="545"/>
      <c r="G366" s="543" t="str">
        <f>IF(C366&gt;0,VLOOKUP(C366,女子登録情報!$A$2:$H$2000,4,0),"")</f>
        <v/>
      </c>
      <c r="H366" s="543" t="str">
        <f>IF(C366&gt;0,VLOOKUP(C366,女子登録情報!$A$2:$H$2000,8,0),"")</f>
        <v/>
      </c>
      <c r="I366" s="546" t="str">
        <f>IF(C366&gt;0,VLOOKUP(C366,女子登録情報!$A$2:$H$2000,5,0),"")</f>
        <v/>
      </c>
      <c r="J366" s="198"/>
      <c r="L366" s="55"/>
    </row>
    <row r="367" spans="1:12" s="20" customFormat="1" ht="18.75">
      <c r="A367" s="3"/>
      <c r="B367" s="542"/>
      <c r="C367" s="533"/>
      <c r="D367" s="533"/>
      <c r="E367" s="534"/>
      <c r="F367" s="535"/>
      <c r="G367" s="533"/>
      <c r="H367" s="533"/>
      <c r="I367" s="532"/>
      <c r="J367" s="198"/>
      <c r="L367" s="55"/>
    </row>
    <row r="368" spans="1:12" s="20" customFormat="1" ht="18.75">
      <c r="A368" s="3"/>
      <c r="B368" s="524">
        <v>2</v>
      </c>
      <c r="C368" s="526"/>
      <c r="D368" s="526" t="str">
        <f>IF(C368,VLOOKUP(C368,女子登録情報!$A$2:$H$2000,2,0),"")</f>
        <v/>
      </c>
      <c r="E368" s="528" t="str">
        <f>IF(C368&gt;0,VLOOKUP(C368,女子登録情報!$A$2:$H$2000,3,0),"")</f>
        <v/>
      </c>
      <c r="F368" s="529"/>
      <c r="G368" s="526" t="str">
        <f>IF(C368&gt;0,VLOOKUP(C368,女子登録情報!$A$2:$H$2000,4,0),"")</f>
        <v/>
      </c>
      <c r="H368" s="526" t="str">
        <f>IF(C368&gt;0,VLOOKUP(C368,女子登録情報!$A$2:$H$2000,8,0),"")</f>
        <v/>
      </c>
      <c r="I368" s="492" t="str">
        <f>IF(C368&gt;0,VLOOKUP(C368,女子登録情報!$A$2:$H$2000,5,0),"")</f>
        <v/>
      </c>
      <c r="J368" s="198"/>
      <c r="L368" s="55"/>
    </row>
    <row r="369" spans="1:12" s="20" customFormat="1" ht="18.75">
      <c r="A369" s="3"/>
      <c r="B369" s="542"/>
      <c r="C369" s="533"/>
      <c r="D369" s="533"/>
      <c r="E369" s="534"/>
      <c r="F369" s="535"/>
      <c r="G369" s="533"/>
      <c r="H369" s="533"/>
      <c r="I369" s="532"/>
      <c r="J369" s="198"/>
      <c r="L369" s="55"/>
    </row>
    <row r="370" spans="1:12" s="20" customFormat="1" ht="18.75">
      <c r="A370" s="3"/>
      <c r="B370" s="524">
        <v>3</v>
      </c>
      <c r="C370" s="526"/>
      <c r="D370" s="526" t="str">
        <f>IF(C370,VLOOKUP(C370,女子登録情報!$A$2:$H$2000,2,0),"")</f>
        <v/>
      </c>
      <c r="E370" s="528" t="str">
        <f>IF(C370&gt;0,VLOOKUP(C370,女子登録情報!$A$2:$H$2000,3,0),"")</f>
        <v/>
      </c>
      <c r="F370" s="529"/>
      <c r="G370" s="526" t="str">
        <f>IF(C370&gt;0,VLOOKUP(C370,女子登録情報!$A$2:$H$2000,4,0),"")</f>
        <v/>
      </c>
      <c r="H370" s="526" t="str">
        <f>IF(C370&gt;0,VLOOKUP(C370,女子登録情報!$A$2:$H$2000,8,0),"")</f>
        <v/>
      </c>
      <c r="I370" s="492" t="str">
        <f>IF(C370&gt;0,VLOOKUP(C370,女子登録情報!$A$2:$H$2000,5,0),"")</f>
        <v/>
      </c>
      <c r="J370" s="198"/>
      <c r="L370" s="55"/>
    </row>
    <row r="371" spans="1:12" s="20" customFormat="1" ht="18.75">
      <c r="A371" s="3"/>
      <c r="B371" s="542"/>
      <c r="C371" s="533"/>
      <c r="D371" s="533"/>
      <c r="E371" s="534"/>
      <c r="F371" s="535"/>
      <c r="G371" s="533"/>
      <c r="H371" s="533"/>
      <c r="I371" s="532"/>
      <c r="J371" s="198"/>
      <c r="L371" s="55"/>
    </row>
    <row r="372" spans="1:12" s="20" customFormat="1" ht="18.75">
      <c r="A372" s="3"/>
      <c r="B372" s="524">
        <v>4</v>
      </c>
      <c r="C372" s="526"/>
      <c r="D372" s="526" t="str">
        <f>IF(C372,VLOOKUP(C372,女子登録情報!$A$2:$H$2000,2,0),"")</f>
        <v/>
      </c>
      <c r="E372" s="528" t="str">
        <f>IF(C372&gt;0,VLOOKUP(C372,女子登録情報!$A$2:$H$2000,3,0),"")</f>
        <v/>
      </c>
      <c r="F372" s="529"/>
      <c r="G372" s="526" t="str">
        <f>IF(C372&gt;0,VLOOKUP(C372,女子登録情報!$A$2:$H$2000,4,0),"")</f>
        <v/>
      </c>
      <c r="H372" s="526" t="str">
        <f>IF(C372&gt;0,VLOOKUP(C372,女子登録情報!$A$2:$H$2000,8,0),"")</f>
        <v/>
      </c>
      <c r="I372" s="492" t="str">
        <f>IF(C372&gt;0,VLOOKUP(C372,女子登録情報!$A$2:$H$2000,5,0),"")</f>
        <v/>
      </c>
      <c r="J372" s="198"/>
      <c r="L372" s="55"/>
    </row>
    <row r="373" spans="1:12" s="20" customFormat="1" ht="18.75">
      <c r="A373" s="3"/>
      <c r="B373" s="542"/>
      <c r="C373" s="533"/>
      <c r="D373" s="533"/>
      <c r="E373" s="534"/>
      <c r="F373" s="535"/>
      <c r="G373" s="533"/>
      <c r="H373" s="533"/>
      <c r="I373" s="532"/>
      <c r="J373" s="198"/>
      <c r="L373" s="55"/>
    </row>
    <row r="374" spans="1:12" s="20" customFormat="1" ht="18.75">
      <c r="A374" s="3"/>
      <c r="B374" s="524">
        <v>5</v>
      </c>
      <c r="C374" s="526"/>
      <c r="D374" s="526" t="str">
        <f>IF(C374,VLOOKUP(C374,女子登録情報!$A$2:$H$2000,2,0),"")</f>
        <v/>
      </c>
      <c r="E374" s="528" t="str">
        <f>IF(C374&gt;0,VLOOKUP(C374,女子登録情報!$A$2:$H$2000,3,0),"")</f>
        <v/>
      </c>
      <c r="F374" s="529"/>
      <c r="G374" s="526" t="str">
        <f>IF(C374&gt;0,VLOOKUP(C374,女子登録情報!$A$2:$H$2000,4,0),"")</f>
        <v/>
      </c>
      <c r="H374" s="526" t="str">
        <f>IF(C374&gt;0,VLOOKUP(C374,女子登録情報!$A$2:$H$2000,8,0),"")</f>
        <v/>
      </c>
      <c r="I374" s="492" t="str">
        <f>IF(C374&gt;0,VLOOKUP(C374,女子登録情報!$A$2:$H$2000,5,0),"")</f>
        <v/>
      </c>
      <c r="J374" s="198"/>
      <c r="L374" s="55"/>
    </row>
    <row r="375" spans="1:12" s="20" customFormat="1" ht="18.75">
      <c r="A375" s="3"/>
      <c r="B375" s="542"/>
      <c r="C375" s="533"/>
      <c r="D375" s="533"/>
      <c r="E375" s="534"/>
      <c r="F375" s="535"/>
      <c r="G375" s="533"/>
      <c r="H375" s="533"/>
      <c r="I375" s="532"/>
      <c r="J375" s="198"/>
      <c r="L375" s="55"/>
    </row>
    <row r="376" spans="1:12" s="20" customFormat="1" ht="18.75">
      <c r="A376" s="3"/>
      <c r="B376" s="524">
        <v>6</v>
      </c>
      <c r="C376" s="526"/>
      <c r="D376" s="526" t="str">
        <f>IF(C376,VLOOKUP(C376,女子登録情報!$A$2:$H$2000,2,0),"")</f>
        <v/>
      </c>
      <c r="E376" s="528" t="str">
        <f>IF(C376&gt;0,VLOOKUP(C376,女子登録情報!$A$2:$H$2000,3,0),"")</f>
        <v/>
      </c>
      <c r="F376" s="529"/>
      <c r="G376" s="526" t="str">
        <f>IF(C376&gt;0,VLOOKUP(C376,女子登録情報!$A$2:$H$2000,4,0),"")</f>
        <v/>
      </c>
      <c r="H376" s="526" t="str">
        <f>IF(C376&gt;0,VLOOKUP(C376,女子登録情報!$A$2:$H$2000,8,0),"")</f>
        <v/>
      </c>
      <c r="I376" s="492" t="str">
        <f>IF(C376&gt;0,VLOOKUP(C376,女子登録情報!$A$2:$H$2000,5,0),"")</f>
        <v/>
      </c>
      <c r="J376" s="198"/>
      <c r="L376" s="55"/>
    </row>
    <row r="377" spans="1:12" s="20" customFormat="1" ht="19.5" thickBot="1">
      <c r="A377" s="3"/>
      <c r="B377" s="525"/>
      <c r="C377" s="527"/>
      <c r="D377" s="527"/>
      <c r="E377" s="530"/>
      <c r="F377" s="531"/>
      <c r="G377" s="527"/>
      <c r="H377" s="527"/>
      <c r="I377" s="493"/>
      <c r="J377" s="198"/>
      <c r="L377" s="55"/>
    </row>
    <row r="378" spans="1:12" s="20" customFormat="1" ht="18.75">
      <c r="A378" s="3"/>
      <c r="B378" s="494" t="s">
        <v>66</v>
      </c>
      <c r="C378" s="495"/>
      <c r="D378" s="495"/>
      <c r="E378" s="495"/>
      <c r="F378" s="495"/>
      <c r="G378" s="495"/>
      <c r="H378" s="495"/>
      <c r="I378" s="496"/>
      <c r="J378" s="198"/>
      <c r="L378" s="55"/>
    </row>
    <row r="379" spans="1:12" s="20" customFormat="1" ht="18.75">
      <c r="A379" s="3"/>
      <c r="B379" s="497"/>
      <c r="C379" s="498"/>
      <c r="D379" s="498"/>
      <c r="E379" s="498"/>
      <c r="F379" s="498"/>
      <c r="G379" s="498"/>
      <c r="H379" s="498"/>
      <c r="I379" s="499"/>
      <c r="J379" s="198"/>
      <c r="L379" s="55"/>
    </row>
    <row r="380" spans="1:12" s="20" customFormat="1" ht="19.5" thickBot="1">
      <c r="A380" s="3"/>
      <c r="B380" s="500"/>
      <c r="C380" s="501"/>
      <c r="D380" s="501"/>
      <c r="E380" s="501"/>
      <c r="F380" s="501"/>
      <c r="G380" s="501"/>
      <c r="H380" s="501"/>
      <c r="I380" s="502"/>
      <c r="J380" s="198"/>
      <c r="L380" s="55"/>
    </row>
    <row r="381" spans="1:12" s="20" customFormat="1" ht="18.75">
      <c r="A381" s="54"/>
      <c r="B381" s="54"/>
      <c r="C381" s="54"/>
      <c r="D381" s="54"/>
      <c r="E381" s="54"/>
      <c r="F381" s="54"/>
      <c r="G381" s="54"/>
      <c r="H381" s="54"/>
      <c r="I381" s="54"/>
      <c r="J381" s="59"/>
      <c r="L381" s="55"/>
    </row>
    <row r="382" spans="1:12" s="20" customFormat="1" ht="19.5" thickBot="1">
      <c r="A382" s="3"/>
      <c r="B382" s="3"/>
      <c r="C382" s="3"/>
      <c r="D382" s="3"/>
      <c r="E382" s="3"/>
      <c r="F382" s="3"/>
      <c r="G382" s="3"/>
      <c r="H382" s="3"/>
      <c r="I382" s="3"/>
      <c r="J382" s="57" t="s">
        <v>79</v>
      </c>
      <c r="L382" s="55"/>
    </row>
    <row r="383" spans="1:12" s="20" customFormat="1" ht="18.75">
      <c r="A383" s="3"/>
      <c r="B383" s="724" t="str">
        <f>CONCATENATE('加盟校情報&amp;大会設定'!$G$5,'加盟校情報&amp;大会設定'!$H$5,'加盟校情報&amp;大会設定'!$I$5,'加盟校情報&amp;大会設定'!$J$5,)&amp;"　女子4×400mR"</f>
        <v>第82回東海学生駅伝 兼 第14回東海学生女子駅伝　女子4×400mR</v>
      </c>
      <c r="C383" s="725"/>
      <c r="D383" s="725"/>
      <c r="E383" s="725"/>
      <c r="F383" s="725"/>
      <c r="G383" s="725"/>
      <c r="H383" s="725"/>
      <c r="I383" s="726"/>
      <c r="J383" s="198"/>
      <c r="L383" s="55"/>
    </row>
    <row r="384" spans="1:12" s="20" customFormat="1" ht="19.5" thickBot="1">
      <c r="A384" s="3"/>
      <c r="B384" s="727"/>
      <c r="C384" s="728"/>
      <c r="D384" s="728"/>
      <c r="E384" s="728"/>
      <c r="F384" s="728"/>
      <c r="G384" s="728"/>
      <c r="H384" s="728"/>
      <c r="I384" s="729"/>
      <c r="J384" s="198"/>
      <c r="L384" s="55"/>
    </row>
    <row r="385" spans="1:12" s="20" customFormat="1" ht="18.75">
      <c r="A385" s="3"/>
      <c r="B385" s="509" t="s">
        <v>57</v>
      </c>
      <c r="C385" s="510"/>
      <c r="D385" s="515" t="str">
        <f>IF(基本情報登録!$D$6&gt;0,基本情報登録!$D$6,"")</f>
        <v/>
      </c>
      <c r="E385" s="516"/>
      <c r="F385" s="516"/>
      <c r="G385" s="516"/>
      <c r="H385" s="517"/>
      <c r="I385" s="58" t="s">
        <v>58</v>
      </c>
      <c r="J385" s="198"/>
      <c r="L385" s="55"/>
    </row>
    <row r="386" spans="1:12" s="20" customFormat="1" ht="18.75">
      <c r="A386" s="3"/>
      <c r="B386" s="511" t="s">
        <v>1</v>
      </c>
      <c r="C386" s="512"/>
      <c r="D386" s="518" t="str">
        <f>IF(基本情報登録!$D$8&gt;0,基本情報登録!$D$8,"")</f>
        <v/>
      </c>
      <c r="E386" s="519"/>
      <c r="F386" s="519"/>
      <c r="G386" s="519"/>
      <c r="H386" s="520"/>
      <c r="I386" s="492"/>
      <c r="J386" s="198"/>
      <c r="L386" s="55"/>
    </row>
    <row r="387" spans="1:12" s="20" customFormat="1" ht="19.5" thickBot="1">
      <c r="A387" s="3"/>
      <c r="B387" s="513"/>
      <c r="C387" s="514"/>
      <c r="D387" s="521"/>
      <c r="E387" s="522"/>
      <c r="F387" s="522"/>
      <c r="G387" s="522"/>
      <c r="H387" s="523"/>
      <c r="I387" s="493"/>
      <c r="J387" s="198"/>
      <c r="L387" s="55"/>
    </row>
    <row r="388" spans="1:12" s="20" customFormat="1" ht="18.75">
      <c r="A388" s="3"/>
      <c r="B388" s="509" t="s">
        <v>37</v>
      </c>
      <c r="C388" s="510"/>
      <c r="D388" s="547"/>
      <c r="E388" s="548"/>
      <c r="F388" s="548"/>
      <c r="G388" s="548"/>
      <c r="H388" s="548"/>
      <c r="I388" s="549"/>
      <c r="J388" s="198"/>
      <c r="L388" s="55"/>
    </row>
    <row r="389" spans="1:12" s="20" customFormat="1" ht="18.75" hidden="1">
      <c r="A389" s="3"/>
      <c r="B389" s="195"/>
      <c r="C389" s="196"/>
      <c r="D389" s="49"/>
      <c r="E389" s="550" t="str">
        <f>TEXT(D388,"00000")</f>
        <v>00000</v>
      </c>
      <c r="F389" s="550"/>
      <c r="G389" s="550"/>
      <c r="H389" s="550"/>
      <c r="I389" s="551"/>
      <c r="J389" s="198"/>
      <c r="L389" s="55"/>
    </row>
    <row r="390" spans="1:12" s="20" customFormat="1" ht="18.75">
      <c r="A390" s="3"/>
      <c r="B390" s="511" t="s">
        <v>40</v>
      </c>
      <c r="C390" s="512"/>
      <c r="D390" s="528"/>
      <c r="E390" s="554"/>
      <c r="F390" s="554"/>
      <c r="G390" s="554"/>
      <c r="H390" s="554"/>
      <c r="I390" s="555"/>
      <c r="J390" s="198"/>
      <c r="L390" s="55"/>
    </row>
    <row r="391" spans="1:12" s="20" customFormat="1" ht="18.75">
      <c r="A391" s="3"/>
      <c r="B391" s="552"/>
      <c r="C391" s="553"/>
      <c r="D391" s="534"/>
      <c r="E391" s="556"/>
      <c r="F391" s="556"/>
      <c r="G391" s="556"/>
      <c r="H391" s="556"/>
      <c r="I391" s="557"/>
      <c r="J391" s="198"/>
      <c r="L391" s="55"/>
    </row>
    <row r="392" spans="1:12" s="20" customFormat="1" ht="19.5" thickBot="1">
      <c r="A392" s="3"/>
      <c r="B392" s="558" t="s">
        <v>59</v>
      </c>
      <c r="C392" s="559"/>
      <c r="D392" s="560"/>
      <c r="E392" s="561"/>
      <c r="F392" s="561"/>
      <c r="G392" s="561"/>
      <c r="H392" s="561"/>
      <c r="I392" s="562"/>
      <c r="J392" s="198"/>
      <c r="L392" s="55"/>
    </row>
    <row r="393" spans="1:12" s="20" customFormat="1" ht="18.75">
      <c r="A393" s="3"/>
      <c r="B393" s="536" t="s">
        <v>60</v>
      </c>
      <c r="C393" s="537"/>
      <c r="D393" s="537"/>
      <c r="E393" s="537"/>
      <c r="F393" s="537"/>
      <c r="G393" s="537"/>
      <c r="H393" s="537"/>
      <c r="I393" s="538"/>
      <c r="J393" s="198"/>
      <c r="L393" s="55"/>
    </row>
    <row r="394" spans="1:12" s="20" customFormat="1" ht="19.5" thickBot="1">
      <c r="A394" s="3"/>
      <c r="B394" s="50" t="s">
        <v>61</v>
      </c>
      <c r="C394" s="197" t="s">
        <v>30</v>
      </c>
      <c r="D394" s="197" t="s">
        <v>62</v>
      </c>
      <c r="E394" s="539" t="s">
        <v>63</v>
      </c>
      <c r="F394" s="540"/>
      <c r="G394" s="197" t="s">
        <v>57</v>
      </c>
      <c r="H394" s="197" t="s">
        <v>64</v>
      </c>
      <c r="I394" s="51" t="s">
        <v>65</v>
      </c>
      <c r="J394" s="198"/>
      <c r="L394" s="55"/>
    </row>
    <row r="395" spans="1:12" s="20" customFormat="1" ht="19.5" thickTop="1">
      <c r="A395" s="3"/>
      <c r="B395" s="541">
        <v>1</v>
      </c>
      <c r="C395" s="543"/>
      <c r="D395" s="543" t="str">
        <f>IF(C395&gt;0,VLOOKUP(C395,女子登録情報!$A$2:$H$2000,2,0),"")</f>
        <v/>
      </c>
      <c r="E395" s="544" t="str">
        <f>IF(C395&gt;0,VLOOKUP(C395,女子登録情報!$A$2:$H$2000,3,0),"")</f>
        <v/>
      </c>
      <c r="F395" s="545"/>
      <c r="G395" s="543" t="str">
        <f>IF(C395&gt;0,VLOOKUP(C395,女子登録情報!$A$2:$H$2000,4,0),"")</f>
        <v/>
      </c>
      <c r="H395" s="543" t="str">
        <f>IF(C395&gt;0,VLOOKUP(C395,女子登録情報!$A$2:$H$2000,8,0),"")</f>
        <v/>
      </c>
      <c r="I395" s="546" t="str">
        <f>IF(C395&gt;0,VLOOKUP(C395,女子登録情報!$A$2:$H$2000,5,0),"")</f>
        <v/>
      </c>
      <c r="J395" s="198"/>
      <c r="L395" s="55"/>
    </row>
    <row r="396" spans="1:12" s="20" customFormat="1" ht="18.75">
      <c r="A396" s="3"/>
      <c r="B396" s="542"/>
      <c r="C396" s="533"/>
      <c r="D396" s="533"/>
      <c r="E396" s="534"/>
      <c r="F396" s="535"/>
      <c r="G396" s="533"/>
      <c r="H396" s="533"/>
      <c r="I396" s="532"/>
      <c r="J396" s="198"/>
      <c r="L396" s="55"/>
    </row>
    <row r="397" spans="1:12" s="20" customFormat="1" ht="18.75">
      <c r="A397" s="3"/>
      <c r="B397" s="524">
        <v>2</v>
      </c>
      <c r="C397" s="526"/>
      <c r="D397" s="526" t="str">
        <f>IF(C397,VLOOKUP(C397,女子登録情報!$A$2:$H$2000,2,0),"")</f>
        <v/>
      </c>
      <c r="E397" s="528" t="str">
        <f>IF(C397&gt;0,VLOOKUP(C397,女子登録情報!$A$2:$H$2000,3,0),"")</f>
        <v/>
      </c>
      <c r="F397" s="529"/>
      <c r="G397" s="526" t="str">
        <f>IF(C397&gt;0,VLOOKUP(C397,女子登録情報!$A$2:$H$2000,4,0),"")</f>
        <v/>
      </c>
      <c r="H397" s="526" t="str">
        <f>IF(C397&gt;0,VLOOKUP(C397,女子登録情報!$A$2:$H$2000,8,0),"")</f>
        <v/>
      </c>
      <c r="I397" s="492" t="str">
        <f>IF(C397&gt;0,VLOOKUP(C397,女子登録情報!$A$2:$H$2000,5,0),"")</f>
        <v/>
      </c>
      <c r="J397" s="198"/>
      <c r="L397" s="55"/>
    </row>
    <row r="398" spans="1:12" s="20" customFormat="1" ht="18.75">
      <c r="A398" s="3"/>
      <c r="B398" s="542"/>
      <c r="C398" s="533"/>
      <c r="D398" s="533"/>
      <c r="E398" s="534"/>
      <c r="F398" s="535"/>
      <c r="G398" s="533"/>
      <c r="H398" s="533"/>
      <c r="I398" s="532"/>
      <c r="J398" s="198"/>
      <c r="L398" s="55"/>
    </row>
    <row r="399" spans="1:12" s="20" customFormat="1" ht="18.75">
      <c r="A399" s="3"/>
      <c r="B399" s="524">
        <v>3</v>
      </c>
      <c r="C399" s="526"/>
      <c r="D399" s="526" t="str">
        <f>IF(C399,VLOOKUP(C399,女子登録情報!$A$2:$H$2000,2,0),"")</f>
        <v/>
      </c>
      <c r="E399" s="528" t="str">
        <f>IF(C399&gt;0,VLOOKUP(C399,女子登録情報!$A$2:$H$2000,3,0),"")</f>
        <v/>
      </c>
      <c r="F399" s="529"/>
      <c r="G399" s="526" t="str">
        <f>IF(C399&gt;0,VLOOKUP(C399,女子登録情報!$A$2:$H$2000,4,0),"")</f>
        <v/>
      </c>
      <c r="H399" s="526" t="str">
        <f>IF(C399&gt;0,VLOOKUP(C399,女子登録情報!$A$2:$H$2000,8,0),"")</f>
        <v/>
      </c>
      <c r="I399" s="492" t="str">
        <f>IF(C399&gt;0,VLOOKUP(C399,女子登録情報!$A$2:$H$2000,5,0),"")</f>
        <v/>
      </c>
      <c r="J399" s="198"/>
      <c r="L399" s="55"/>
    </row>
    <row r="400" spans="1:12" s="20" customFormat="1" ht="18.75">
      <c r="A400" s="3"/>
      <c r="B400" s="542"/>
      <c r="C400" s="533"/>
      <c r="D400" s="533"/>
      <c r="E400" s="534"/>
      <c r="F400" s="535"/>
      <c r="G400" s="533"/>
      <c r="H400" s="533"/>
      <c r="I400" s="532"/>
      <c r="J400" s="198"/>
      <c r="L400" s="55"/>
    </row>
    <row r="401" spans="1:12" s="20" customFormat="1" ht="18.75">
      <c r="A401" s="3"/>
      <c r="B401" s="524">
        <v>4</v>
      </c>
      <c r="C401" s="526"/>
      <c r="D401" s="526" t="str">
        <f>IF(C401,VLOOKUP(C401,女子登録情報!$A$2:$H$2000,2,0),"")</f>
        <v/>
      </c>
      <c r="E401" s="528" t="str">
        <f>IF(C401&gt;0,VLOOKUP(C401,女子登録情報!$A$2:$H$2000,3,0),"")</f>
        <v/>
      </c>
      <c r="F401" s="529"/>
      <c r="G401" s="526" t="str">
        <f>IF(C401&gt;0,VLOOKUP(C401,女子登録情報!$A$2:$H$2000,4,0),"")</f>
        <v/>
      </c>
      <c r="H401" s="526" t="str">
        <f>IF(C401&gt;0,VLOOKUP(C401,女子登録情報!$A$2:$H$2000,8,0),"")</f>
        <v/>
      </c>
      <c r="I401" s="492" t="str">
        <f>IF(C401&gt;0,VLOOKUP(C401,女子登録情報!$A$2:$H$2000,5,0),"")</f>
        <v/>
      </c>
      <c r="J401" s="198"/>
      <c r="L401" s="55"/>
    </row>
    <row r="402" spans="1:12" s="20" customFormat="1" ht="18.75">
      <c r="A402" s="3"/>
      <c r="B402" s="542"/>
      <c r="C402" s="533"/>
      <c r="D402" s="533"/>
      <c r="E402" s="534"/>
      <c r="F402" s="535"/>
      <c r="G402" s="533"/>
      <c r="H402" s="533"/>
      <c r="I402" s="532"/>
      <c r="J402" s="198"/>
      <c r="L402" s="55"/>
    </row>
    <row r="403" spans="1:12" s="20" customFormat="1" ht="18.75">
      <c r="A403" s="3"/>
      <c r="B403" s="524">
        <v>5</v>
      </c>
      <c r="C403" s="526"/>
      <c r="D403" s="526" t="str">
        <f>IF(C403,VLOOKUP(C403,女子登録情報!$A$2:$H$2000,2,0),"")</f>
        <v/>
      </c>
      <c r="E403" s="528" t="str">
        <f>IF(C403&gt;0,VLOOKUP(C403,女子登録情報!$A$2:$H$2000,3,0),"")</f>
        <v/>
      </c>
      <c r="F403" s="529"/>
      <c r="G403" s="526" t="str">
        <f>IF(C403&gt;0,VLOOKUP(C403,女子登録情報!$A$2:$H$2000,4,0),"")</f>
        <v/>
      </c>
      <c r="H403" s="526" t="str">
        <f>IF(C403&gt;0,VLOOKUP(C403,女子登録情報!$A$2:$H$2000,8,0),"")</f>
        <v/>
      </c>
      <c r="I403" s="492" t="str">
        <f>IF(C403&gt;0,VLOOKUP(C403,女子登録情報!$A$2:$H$2000,5,0),"")</f>
        <v/>
      </c>
      <c r="J403" s="198"/>
      <c r="L403" s="55"/>
    </row>
    <row r="404" spans="1:12" s="20" customFormat="1" ht="18.75">
      <c r="A404" s="3"/>
      <c r="B404" s="542"/>
      <c r="C404" s="533"/>
      <c r="D404" s="533"/>
      <c r="E404" s="534"/>
      <c r="F404" s="535"/>
      <c r="G404" s="533"/>
      <c r="H404" s="533"/>
      <c r="I404" s="532"/>
      <c r="J404" s="198"/>
      <c r="L404" s="55"/>
    </row>
    <row r="405" spans="1:12" s="20" customFormat="1" ht="18.75">
      <c r="A405" s="3"/>
      <c r="B405" s="524">
        <v>6</v>
      </c>
      <c r="C405" s="526"/>
      <c r="D405" s="526" t="str">
        <f>IF(C405,VLOOKUP(C405,女子登録情報!$A$2:$H$2000,2,0),"")</f>
        <v/>
      </c>
      <c r="E405" s="528" t="str">
        <f>IF(C405&gt;0,VLOOKUP(C405,女子登録情報!$A$2:$H$2000,3,0),"")</f>
        <v/>
      </c>
      <c r="F405" s="529"/>
      <c r="G405" s="526" t="str">
        <f>IF(C405&gt;0,VLOOKUP(C405,女子登録情報!$A$2:$H$2000,4,0),"")</f>
        <v/>
      </c>
      <c r="H405" s="526" t="str">
        <f>IF(C405&gt;0,VLOOKUP(C405,女子登録情報!$A$2:$H$2000,8,0),"")</f>
        <v/>
      </c>
      <c r="I405" s="492" t="str">
        <f>IF(C405&gt;0,VLOOKUP(C405,女子登録情報!$A$2:$H$2000,5,0),"")</f>
        <v/>
      </c>
      <c r="J405" s="198"/>
      <c r="L405" s="55"/>
    </row>
    <row r="406" spans="1:12" s="20" customFormat="1" ht="19.5" thickBot="1">
      <c r="A406" s="3"/>
      <c r="B406" s="525"/>
      <c r="C406" s="527"/>
      <c r="D406" s="527"/>
      <c r="E406" s="530"/>
      <c r="F406" s="531"/>
      <c r="G406" s="527"/>
      <c r="H406" s="527"/>
      <c r="I406" s="493"/>
      <c r="J406" s="198"/>
      <c r="L406" s="55"/>
    </row>
    <row r="407" spans="1:12" s="20" customFormat="1" ht="18.75">
      <c r="A407" s="3"/>
      <c r="B407" s="494" t="s">
        <v>66</v>
      </c>
      <c r="C407" s="495"/>
      <c r="D407" s="495"/>
      <c r="E407" s="495"/>
      <c r="F407" s="495"/>
      <c r="G407" s="495"/>
      <c r="H407" s="495"/>
      <c r="I407" s="496"/>
      <c r="J407" s="198"/>
      <c r="L407" s="55"/>
    </row>
    <row r="408" spans="1:12" s="20" customFormat="1" ht="18.75">
      <c r="A408" s="3"/>
      <c r="B408" s="497"/>
      <c r="C408" s="498"/>
      <c r="D408" s="498"/>
      <c r="E408" s="498"/>
      <c r="F408" s="498"/>
      <c r="G408" s="498"/>
      <c r="H408" s="498"/>
      <c r="I408" s="499"/>
      <c r="J408" s="198"/>
      <c r="L408" s="55"/>
    </row>
    <row r="409" spans="1:12" s="20" customFormat="1" ht="19.5" thickBot="1">
      <c r="A409" s="3"/>
      <c r="B409" s="500"/>
      <c r="C409" s="501"/>
      <c r="D409" s="501"/>
      <c r="E409" s="501"/>
      <c r="F409" s="501"/>
      <c r="G409" s="501"/>
      <c r="H409" s="501"/>
      <c r="I409" s="502"/>
      <c r="J409" s="198"/>
      <c r="L409" s="55"/>
    </row>
    <row r="410" spans="1:12" s="20" customFormat="1" ht="18.75">
      <c r="A410" s="54"/>
      <c r="B410" s="54"/>
      <c r="C410" s="54"/>
      <c r="D410" s="54"/>
      <c r="E410" s="54"/>
      <c r="F410" s="54"/>
      <c r="G410" s="54"/>
      <c r="H410" s="54"/>
      <c r="I410" s="54"/>
      <c r="J410" s="59"/>
      <c r="L410" s="55"/>
    </row>
    <row r="411" spans="1:12" s="20" customFormat="1" ht="19.5" thickBot="1">
      <c r="A411" s="3"/>
      <c r="B411" s="3"/>
      <c r="C411" s="3"/>
      <c r="D411" s="3"/>
      <c r="E411" s="3"/>
      <c r="F411" s="3"/>
      <c r="G411" s="3"/>
      <c r="H411" s="3"/>
      <c r="I411" s="3"/>
      <c r="J411" s="57" t="s">
        <v>80</v>
      </c>
      <c r="L411" s="55"/>
    </row>
    <row r="412" spans="1:12" s="20" customFormat="1" ht="18.75">
      <c r="A412" s="3"/>
      <c r="B412" s="724" t="str">
        <f>CONCATENATE('加盟校情報&amp;大会設定'!$G$5,'加盟校情報&amp;大会設定'!$H$5,'加盟校情報&amp;大会設定'!$I$5,'加盟校情報&amp;大会設定'!$J$5,)&amp;"　女子4×400mR"</f>
        <v>第82回東海学生駅伝 兼 第14回東海学生女子駅伝　女子4×400mR</v>
      </c>
      <c r="C412" s="725"/>
      <c r="D412" s="725"/>
      <c r="E412" s="725"/>
      <c r="F412" s="725"/>
      <c r="G412" s="725"/>
      <c r="H412" s="725"/>
      <c r="I412" s="726"/>
      <c r="J412" s="198"/>
      <c r="L412" s="55"/>
    </row>
    <row r="413" spans="1:12" s="20" customFormat="1" ht="19.5" thickBot="1">
      <c r="A413" s="3"/>
      <c r="B413" s="727"/>
      <c r="C413" s="728"/>
      <c r="D413" s="728"/>
      <c r="E413" s="728"/>
      <c r="F413" s="728"/>
      <c r="G413" s="728"/>
      <c r="H413" s="728"/>
      <c r="I413" s="729"/>
      <c r="J413" s="198"/>
      <c r="L413" s="55"/>
    </row>
    <row r="414" spans="1:12" s="20" customFormat="1" ht="18.75">
      <c r="A414" s="3"/>
      <c r="B414" s="509" t="s">
        <v>57</v>
      </c>
      <c r="C414" s="510"/>
      <c r="D414" s="515" t="str">
        <f>IF(基本情報登録!$D$6&gt;0,基本情報登録!$D$6,"")</f>
        <v/>
      </c>
      <c r="E414" s="516"/>
      <c r="F414" s="516"/>
      <c r="G414" s="516"/>
      <c r="H414" s="517"/>
      <c r="I414" s="58" t="s">
        <v>58</v>
      </c>
      <c r="J414" s="198"/>
      <c r="L414" s="55"/>
    </row>
    <row r="415" spans="1:12" s="20" customFormat="1" ht="18.75">
      <c r="A415" s="3"/>
      <c r="B415" s="511" t="s">
        <v>1</v>
      </c>
      <c r="C415" s="512"/>
      <c r="D415" s="518" t="str">
        <f>IF(基本情報登録!$D$8&gt;0,基本情報登録!$D$8,"")</f>
        <v/>
      </c>
      <c r="E415" s="519"/>
      <c r="F415" s="519"/>
      <c r="G415" s="519"/>
      <c r="H415" s="520"/>
      <c r="I415" s="492"/>
      <c r="J415" s="198"/>
      <c r="L415" s="55"/>
    </row>
    <row r="416" spans="1:12" s="20" customFormat="1" ht="19.5" thickBot="1">
      <c r="A416" s="3"/>
      <c r="B416" s="513"/>
      <c r="C416" s="514"/>
      <c r="D416" s="521"/>
      <c r="E416" s="522"/>
      <c r="F416" s="522"/>
      <c r="G416" s="522"/>
      <c r="H416" s="523"/>
      <c r="I416" s="493"/>
      <c r="J416" s="198"/>
      <c r="L416" s="55"/>
    </row>
    <row r="417" spans="1:12" s="20" customFormat="1" ht="18.75">
      <c r="A417" s="3"/>
      <c r="B417" s="509" t="s">
        <v>37</v>
      </c>
      <c r="C417" s="510"/>
      <c r="D417" s="547"/>
      <c r="E417" s="548"/>
      <c r="F417" s="548"/>
      <c r="G417" s="548"/>
      <c r="H417" s="548"/>
      <c r="I417" s="549"/>
      <c r="J417" s="198"/>
      <c r="L417" s="55"/>
    </row>
    <row r="418" spans="1:12" s="20" customFormat="1" ht="18.75" hidden="1">
      <c r="A418" s="3"/>
      <c r="B418" s="195"/>
      <c r="C418" s="196"/>
      <c r="D418" s="49"/>
      <c r="E418" s="550" t="str">
        <f>TEXT(D417,"00000")</f>
        <v>00000</v>
      </c>
      <c r="F418" s="550"/>
      <c r="G418" s="550"/>
      <c r="H418" s="550"/>
      <c r="I418" s="551"/>
      <c r="J418" s="198"/>
      <c r="L418" s="55"/>
    </row>
    <row r="419" spans="1:12" s="20" customFormat="1" ht="18.75">
      <c r="A419" s="3"/>
      <c r="B419" s="511" t="s">
        <v>40</v>
      </c>
      <c r="C419" s="512"/>
      <c r="D419" s="528"/>
      <c r="E419" s="554"/>
      <c r="F419" s="554"/>
      <c r="G419" s="554"/>
      <c r="H419" s="554"/>
      <c r="I419" s="555"/>
      <c r="J419" s="198"/>
      <c r="L419" s="55"/>
    </row>
    <row r="420" spans="1:12" s="20" customFormat="1" ht="18.75">
      <c r="A420" s="3"/>
      <c r="B420" s="552"/>
      <c r="C420" s="553"/>
      <c r="D420" s="534"/>
      <c r="E420" s="556"/>
      <c r="F420" s="556"/>
      <c r="G420" s="556"/>
      <c r="H420" s="556"/>
      <c r="I420" s="557"/>
      <c r="J420" s="198"/>
      <c r="L420" s="55"/>
    </row>
    <row r="421" spans="1:12" s="20" customFormat="1" ht="19.5" thickBot="1">
      <c r="A421" s="3"/>
      <c r="B421" s="558" t="s">
        <v>59</v>
      </c>
      <c r="C421" s="559"/>
      <c r="D421" s="560"/>
      <c r="E421" s="561"/>
      <c r="F421" s="561"/>
      <c r="G421" s="561"/>
      <c r="H421" s="561"/>
      <c r="I421" s="562"/>
      <c r="J421" s="198"/>
      <c r="L421" s="55"/>
    </row>
    <row r="422" spans="1:12" s="20" customFormat="1" ht="18.75">
      <c r="A422" s="3"/>
      <c r="B422" s="536" t="s">
        <v>60</v>
      </c>
      <c r="C422" s="537"/>
      <c r="D422" s="537"/>
      <c r="E422" s="537"/>
      <c r="F422" s="537"/>
      <c r="G422" s="537"/>
      <c r="H422" s="537"/>
      <c r="I422" s="538"/>
      <c r="J422" s="198"/>
      <c r="L422" s="55"/>
    </row>
    <row r="423" spans="1:12" s="20" customFormat="1" ht="19.5" thickBot="1">
      <c r="A423" s="3"/>
      <c r="B423" s="50" t="s">
        <v>61</v>
      </c>
      <c r="C423" s="197" t="s">
        <v>30</v>
      </c>
      <c r="D423" s="197" t="s">
        <v>62</v>
      </c>
      <c r="E423" s="539" t="s">
        <v>63</v>
      </c>
      <c r="F423" s="540"/>
      <c r="G423" s="197" t="s">
        <v>57</v>
      </c>
      <c r="H423" s="197" t="s">
        <v>64</v>
      </c>
      <c r="I423" s="51" t="s">
        <v>65</v>
      </c>
      <c r="J423" s="198"/>
      <c r="L423" s="55"/>
    </row>
    <row r="424" spans="1:12" s="20" customFormat="1" ht="19.5" thickTop="1">
      <c r="A424" s="3"/>
      <c r="B424" s="541">
        <v>1</v>
      </c>
      <c r="C424" s="543"/>
      <c r="D424" s="543" t="str">
        <f>IF(C424&gt;0,VLOOKUP(C424,女子登録情報!$A$2:$H$2000,2,0),"")</f>
        <v/>
      </c>
      <c r="E424" s="544" t="str">
        <f>IF(C424&gt;0,VLOOKUP(C424,女子登録情報!$A$2:$H$2000,3,0),"")</f>
        <v/>
      </c>
      <c r="F424" s="545"/>
      <c r="G424" s="543" t="str">
        <f>IF(C424&gt;0,VLOOKUP(C424,女子登録情報!$A$2:$H$2000,4,0),"")</f>
        <v/>
      </c>
      <c r="H424" s="543" t="str">
        <f>IF(C424&gt;0,VLOOKUP(C424,女子登録情報!$A$2:$H$2000,8,0),"")</f>
        <v/>
      </c>
      <c r="I424" s="546" t="str">
        <f>IF(C424&gt;0,VLOOKUP(C424,女子登録情報!$A$2:$H$2000,5,0),"")</f>
        <v/>
      </c>
      <c r="J424" s="198"/>
      <c r="L424" s="55"/>
    </row>
    <row r="425" spans="1:12" s="20" customFormat="1" ht="18.75">
      <c r="A425" s="3"/>
      <c r="B425" s="542"/>
      <c r="C425" s="533"/>
      <c r="D425" s="533"/>
      <c r="E425" s="534"/>
      <c r="F425" s="535"/>
      <c r="G425" s="533"/>
      <c r="H425" s="533"/>
      <c r="I425" s="532"/>
      <c r="J425" s="198"/>
      <c r="L425" s="55"/>
    </row>
    <row r="426" spans="1:12" s="20" customFormat="1" ht="18.75">
      <c r="A426" s="3"/>
      <c r="B426" s="524">
        <v>2</v>
      </c>
      <c r="C426" s="526"/>
      <c r="D426" s="526" t="str">
        <f>IF(C426,VLOOKUP(C426,女子登録情報!$A$2:$H$2000,2,0),"")</f>
        <v/>
      </c>
      <c r="E426" s="528" t="str">
        <f>IF(C426&gt;0,VLOOKUP(C426,女子登録情報!$A$2:$H$2000,3,0),"")</f>
        <v/>
      </c>
      <c r="F426" s="529"/>
      <c r="G426" s="526" t="str">
        <f>IF(C426&gt;0,VLOOKUP(C426,女子登録情報!$A$2:$H$2000,4,0),"")</f>
        <v/>
      </c>
      <c r="H426" s="526" t="str">
        <f>IF(C426&gt;0,VLOOKUP(C426,女子登録情報!$A$2:$H$2000,8,0),"")</f>
        <v/>
      </c>
      <c r="I426" s="492" t="str">
        <f>IF(C426&gt;0,VLOOKUP(C426,女子登録情報!$A$2:$H$2000,5,0),"")</f>
        <v/>
      </c>
      <c r="J426" s="198"/>
      <c r="L426" s="55"/>
    </row>
    <row r="427" spans="1:12" s="20" customFormat="1" ht="18.75">
      <c r="A427" s="3"/>
      <c r="B427" s="542"/>
      <c r="C427" s="533"/>
      <c r="D427" s="533"/>
      <c r="E427" s="534"/>
      <c r="F427" s="535"/>
      <c r="G427" s="533"/>
      <c r="H427" s="533"/>
      <c r="I427" s="532"/>
      <c r="J427" s="198"/>
      <c r="L427" s="55"/>
    </row>
    <row r="428" spans="1:12" s="20" customFormat="1" ht="18.75">
      <c r="A428" s="3"/>
      <c r="B428" s="524">
        <v>3</v>
      </c>
      <c r="C428" s="526"/>
      <c r="D428" s="526" t="str">
        <f>IF(C428,VLOOKUP(C428,女子登録情報!$A$2:$H$2000,2,0),"")</f>
        <v/>
      </c>
      <c r="E428" s="528" t="str">
        <f>IF(C428&gt;0,VLOOKUP(C428,女子登録情報!$A$2:$H$2000,3,0),"")</f>
        <v/>
      </c>
      <c r="F428" s="529"/>
      <c r="G428" s="526" t="str">
        <f>IF(C428&gt;0,VLOOKUP(C428,女子登録情報!$A$2:$H$2000,4,0),"")</f>
        <v/>
      </c>
      <c r="H428" s="526" t="str">
        <f>IF(C428&gt;0,VLOOKUP(C428,女子登録情報!$A$2:$H$2000,8,0),"")</f>
        <v/>
      </c>
      <c r="I428" s="492" t="str">
        <f>IF(C428&gt;0,VLOOKUP(C428,女子登録情報!$A$2:$H$2000,5,0),"")</f>
        <v/>
      </c>
      <c r="J428" s="198"/>
      <c r="L428" s="55"/>
    </row>
    <row r="429" spans="1:12" s="20" customFormat="1" ht="18.75">
      <c r="A429" s="3"/>
      <c r="B429" s="542"/>
      <c r="C429" s="533"/>
      <c r="D429" s="533"/>
      <c r="E429" s="534"/>
      <c r="F429" s="535"/>
      <c r="G429" s="533"/>
      <c r="H429" s="533"/>
      <c r="I429" s="532"/>
      <c r="J429" s="198"/>
      <c r="L429" s="55"/>
    </row>
    <row r="430" spans="1:12" s="20" customFormat="1" ht="18.75">
      <c r="A430" s="3"/>
      <c r="B430" s="524">
        <v>4</v>
      </c>
      <c r="C430" s="526"/>
      <c r="D430" s="526" t="str">
        <f>IF(C430,VLOOKUP(C430,女子登録情報!$A$2:$H$2000,2,0),"")</f>
        <v/>
      </c>
      <c r="E430" s="528" t="str">
        <f>IF(C430&gt;0,VLOOKUP(C430,女子登録情報!$A$2:$H$2000,3,0),"")</f>
        <v/>
      </c>
      <c r="F430" s="529"/>
      <c r="G430" s="526" t="str">
        <f>IF(C430&gt;0,VLOOKUP(C430,女子登録情報!$A$2:$H$2000,4,0),"")</f>
        <v/>
      </c>
      <c r="H430" s="526" t="str">
        <f>IF(C430&gt;0,VLOOKUP(C430,女子登録情報!$A$2:$H$2000,8,0),"")</f>
        <v/>
      </c>
      <c r="I430" s="492" t="str">
        <f>IF(C430&gt;0,VLOOKUP(C430,女子登録情報!$A$2:$H$2000,5,0),"")</f>
        <v/>
      </c>
      <c r="J430" s="198"/>
      <c r="L430" s="55"/>
    </row>
    <row r="431" spans="1:12" s="20" customFormat="1" ht="18.75">
      <c r="A431" s="3"/>
      <c r="B431" s="542"/>
      <c r="C431" s="533"/>
      <c r="D431" s="533"/>
      <c r="E431" s="534"/>
      <c r="F431" s="535"/>
      <c r="G431" s="533"/>
      <c r="H431" s="533"/>
      <c r="I431" s="532"/>
      <c r="J431" s="198"/>
      <c r="L431" s="55"/>
    </row>
    <row r="432" spans="1:12" s="20" customFormat="1" ht="18.75">
      <c r="A432" s="3"/>
      <c r="B432" s="524">
        <v>5</v>
      </c>
      <c r="C432" s="526"/>
      <c r="D432" s="526" t="str">
        <f>IF(C432,VLOOKUP(C432,女子登録情報!$A$2:$H$2000,2,0),"")</f>
        <v/>
      </c>
      <c r="E432" s="528" t="str">
        <f>IF(C432&gt;0,VLOOKUP(C432,女子登録情報!$A$2:$H$2000,3,0),"")</f>
        <v/>
      </c>
      <c r="F432" s="529"/>
      <c r="G432" s="526" t="str">
        <f>IF(C432&gt;0,VLOOKUP(C432,女子登録情報!$A$2:$H$2000,4,0),"")</f>
        <v/>
      </c>
      <c r="H432" s="526" t="str">
        <f>IF(C432&gt;0,VLOOKUP(C432,女子登録情報!$A$2:$H$2000,8,0),"")</f>
        <v/>
      </c>
      <c r="I432" s="492" t="str">
        <f>IF(C432&gt;0,VLOOKUP(C432,女子登録情報!$A$2:$H$2000,5,0),"")</f>
        <v/>
      </c>
      <c r="J432" s="198"/>
      <c r="L432" s="55"/>
    </row>
    <row r="433" spans="1:12" s="20" customFormat="1" ht="18.75">
      <c r="A433" s="3"/>
      <c r="B433" s="542"/>
      <c r="C433" s="533"/>
      <c r="D433" s="533"/>
      <c r="E433" s="534"/>
      <c r="F433" s="535"/>
      <c r="G433" s="533"/>
      <c r="H433" s="533"/>
      <c r="I433" s="532"/>
      <c r="J433" s="198"/>
      <c r="L433" s="55"/>
    </row>
    <row r="434" spans="1:12" s="20" customFormat="1" ht="18.75">
      <c r="A434" s="3"/>
      <c r="B434" s="524">
        <v>6</v>
      </c>
      <c r="C434" s="526"/>
      <c r="D434" s="526" t="str">
        <f>IF(C434,VLOOKUP(C434,女子登録情報!$A$2:$H$2000,2,0),"")</f>
        <v/>
      </c>
      <c r="E434" s="528" t="str">
        <f>IF(C434&gt;0,VLOOKUP(C434,女子登録情報!$A$2:$H$2000,3,0),"")</f>
        <v/>
      </c>
      <c r="F434" s="529"/>
      <c r="G434" s="526" t="str">
        <f>IF(C434&gt;0,VLOOKUP(C434,女子登録情報!$A$2:$H$2000,4,0),"")</f>
        <v/>
      </c>
      <c r="H434" s="526" t="str">
        <f>IF(C434&gt;0,VLOOKUP(C434,女子登録情報!$A$2:$H$2000,8,0),"")</f>
        <v/>
      </c>
      <c r="I434" s="492" t="str">
        <f>IF(C434&gt;0,VLOOKUP(C434,女子登録情報!$A$2:$H$2000,5,0),"")</f>
        <v/>
      </c>
      <c r="J434" s="198"/>
      <c r="L434" s="55"/>
    </row>
    <row r="435" spans="1:12" s="20" customFormat="1" ht="19.5" thickBot="1">
      <c r="A435" s="3"/>
      <c r="B435" s="525"/>
      <c r="C435" s="527"/>
      <c r="D435" s="527"/>
      <c r="E435" s="530"/>
      <c r="F435" s="531"/>
      <c r="G435" s="527"/>
      <c r="H435" s="527"/>
      <c r="I435" s="493"/>
      <c r="J435" s="198"/>
      <c r="L435" s="55"/>
    </row>
    <row r="436" spans="1:12" s="20" customFormat="1" ht="18.75">
      <c r="A436" s="3"/>
      <c r="B436" s="494" t="s">
        <v>66</v>
      </c>
      <c r="C436" s="495"/>
      <c r="D436" s="495"/>
      <c r="E436" s="495"/>
      <c r="F436" s="495"/>
      <c r="G436" s="495"/>
      <c r="H436" s="495"/>
      <c r="I436" s="496"/>
      <c r="J436" s="198"/>
      <c r="L436" s="55"/>
    </row>
    <row r="437" spans="1:12" s="20" customFormat="1" ht="18.75">
      <c r="A437" s="3"/>
      <c r="B437" s="497"/>
      <c r="C437" s="498"/>
      <c r="D437" s="498"/>
      <c r="E437" s="498"/>
      <c r="F437" s="498"/>
      <c r="G437" s="498"/>
      <c r="H437" s="498"/>
      <c r="I437" s="499"/>
      <c r="J437" s="198"/>
      <c r="L437" s="55"/>
    </row>
    <row r="438" spans="1:12" s="20" customFormat="1" ht="19.5" thickBot="1">
      <c r="A438" s="3"/>
      <c r="B438" s="500"/>
      <c r="C438" s="501"/>
      <c r="D438" s="501"/>
      <c r="E438" s="501"/>
      <c r="F438" s="501"/>
      <c r="G438" s="501"/>
      <c r="H438" s="501"/>
      <c r="I438" s="502"/>
      <c r="J438" s="198"/>
      <c r="L438" s="55"/>
    </row>
    <row r="439" spans="1:12" s="20" customFormat="1" ht="18.75">
      <c r="A439" s="54"/>
      <c r="B439" s="54"/>
      <c r="C439" s="54"/>
      <c r="D439" s="54"/>
      <c r="E439" s="54"/>
      <c r="F439" s="54"/>
      <c r="G439" s="54"/>
      <c r="H439" s="54"/>
      <c r="I439" s="54"/>
      <c r="J439" s="59"/>
      <c r="L439" s="55"/>
    </row>
    <row r="440" spans="1:12" s="20" customFormat="1" ht="19.5" thickBot="1">
      <c r="A440" s="3"/>
      <c r="B440" s="3"/>
      <c r="C440" s="3"/>
      <c r="D440" s="3"/>
      <c r="E440" s="3"/>
      <c r="F440" s="3"/>
      <c r="G440" s="3"/>
      <c r="H440" s="3"/>
      <c r="I440" s="3"/>
      <c r="J440" s="57" t="s">
        <v>81</v>
      </c>
      <c r="L440" s="55"/>
    </row>
    <row r="441" spans="1:12" s="20" customFormat="1" ht="18.75">
      <c r="A441" s="3"/>
      <c r="B441" s="724" t="str">
        <f>CONCATENATE('加盟校情報&amp;大会設定'!$G$5,'加盟校情報&amp;大会設定'!$H$5,'加盟校情報&amp;大会設定'!$I$5,'加盟校情報&amp;大会設定'!$J$5,)&amp;"　女子4×400mR"</f>
        <v>第82回東海学生駅伝 兼 第14回東海学生女子駅伝　女子4×400mR</v>
      </c>
      <c r="C441" s="725"/>
      <c r="D441" s="725"/>
      <c r="E441" s="725"/>
      <c r="F441" s="725"/>
      <c r="G441" s="725"/>
      <c r="H441" s="725"/>
      <c r="I441" s="726"/>
      <c r="J441" s="198"/>
      <c r="L441" s="55"/>
    </row>
    <row r="442" spans="1:12" s="20" customFormat="1" ht="19.5" thickBot="1">
      <c r="A442" s="3"/>
      <c r="B442" s="727"/>
      <c r="C442" s="728"/>
      <c r="D442" s="728"/>
      <c r="E442" s="728"/>
      <c r="F442" s="728"/>
      <c r="G442" s="728"/>
      <c r="H442" s="728"/>
      <c r="I442" s="729"/>
      <c r="J442" s="198"/>
      <c r="L442" s="55"/>
    </row>
    <row r="443" spans="1:12" s="20" customFormat="1" ht="18.75">
      <c r="A443" s="3"/>
      <c r="B443" s="509" t="s">
        <v>57</v>
      </c>
      <c r="C443" s="510"/>
      <c r="D443" s="515" t="str">
        <f>IF(基本情報登録!$D$6&gt;0,基本情報登録!$D$6,"")</f>
        <v/>
      </c>
      <c r="E443" s="516"/>
      <c r="F443" s="516"/>
      <c r="G443" s="516"/>
      <c r="H443" s="517"/>
      <c r="I443" s="58" t="s">
        <v>58</v>
      </c>
      <c r="J443" s="198"/>
      <c r="L443" s="55"/>
    </row>
    <row r="444" spans="1:12" s="20" customFormat="1" ht="18.75">
      <c r="A444" s="3"/>
      <c r="B444" s="511" t="s">
        <v>1</v>
      </c>
      <c r="C444" s="512"/>
      <c r="D444" s="518" t="str">
        <f>IF(基本情報登録!$D$8&gt;0,基本情報登録!$D$8,"")</f>
        <v/>
      </c>
      <c r="E444" s="519"/>
      <c r="F444" s="519"/>
      <c r="G444" s="519"/>
      <c r="H444" s="520"/>
      <c r="I444" s="492"/>
      <c r="J444" s="198"/>
      <c r="L444" s="55"/>
    </row>
    <row r="445" spans="1:12" s="20" customFormat="1" ht="19.5" thickBot="1">
      <c r="A445" s="3"/>
      <c r="B445" s="513"/>
      <c r="C445" s="514"/>
      <c r="D445" s="521"/>
      <c r="E445" s="522"/>
      <c r="F445" s="522"/>
      <c r="G445" s="522"/>
      <c r="H445" s="523"/>
      <c r="I445" s="493"/>
      <c r="J445" s="198"/>
      <c r="L445" s="55"/>
    </row>
    <row r="446" spans="1:12" s="20" customFormat="1" ht="18.75">
      <c r="A446" s="3"/>
      <c r="B446" s="509" t="s">
        <v>37</v>
      </c>
      <c r="C446" s="510"/>
      <c r="D446" s="547"/>
      <c r="E446" s="548"/>
      <c r="F446" s="548"/>
      <c r="G446" s="548"/>
      <c r="H446" s="548"/>
      <c r="I446" s="549"/>
      <c r="J446" s="198"/>
      <c r="L446" s="55"/>
    </row>
    <row r="447" spans="1:12" s="20" customFormat="1" ht="18.75" hidden="1">
      <c r="A447" s="3"/>
      <c r="B447" s="195"/>
      <c r="C447" s="196"/>
      <c r="D447" s="49"/>
      <c r="E447" s="550" t="str">
        <f>TEXT(D446,"00000")</f>
        <v>00000</v>
      </c>
      <c r="F447" s="550"/>
      <c r="G447" s="550"/>
      <c r="H447" s="550"/>
      <c r="I447" s="551"/>
      <c r="J447" s="198"/>
      <c r="L447" s="55"/>
    </row>
    <row r="448" spans="1:12" s="20" customFormat="1" ht="18.75">
      <c r="A448" s="3"/>
      <c r="B448" s="511" t="s">
        <v>40</v>
      </c>
      <c r="C448" s="512"/>
      <c r="D448" s="528"/>
      <c r="E448" s="554"/>
      <c r="F448" s="554"/>
      <c r="G448" s="554"/>
      <c r="H448" s="554"/>
      <c r="I448" s="555"/>
      <c r="J448" s="198"/>
      <c r="L448" s="55"/>
    </row>
    <row r="449" spans="1:12" s="20" customFormat="1" ht="18.75">
      <c r="A449" s="3"/>
      <c r="B449" s="552"/>
      <c r="C449" s="553"/>
      <c r="D449" s="534"/>
      <c r="E449" s="556"/>
      <c r="F449" s="556"/>
      <c r="G449" s="556"/>
      <c r="H449" s="556"/>
      <c r="I449" s="557"/>
      <c r="J449" s="198"/>
      <c r="L449" s="55"/>
    </row>
    <row r="450" spans="1:12" s="20" customFormat="1" ht="19.5" thickBot="1">
      <c r="A450" s="3"/>
      <c r="B450" s="558" t="s">
        <v>59</v>
      </c>
      <c r="C450" s="559"/>
      <c r="D450" s="560"/>
      <c r="E450" s="561"/>
      <c r="F450" s="561"/>
      <c r="G450" s="561"/>
      <c r="H450" s="561"/>
      <c r="I450" s="562"/>
      <c r="J450" s="198"/>
      <c r="L450" s="55"/>
    </row>
    <row r="451" spans="1:12" s="20" customFormat="1" ht="18.75">
      <c r="A451" s="3"/>
      <c r="B451" s="536" t="s">
        <v>60</v>
      </c>
      <c r="C451" s="537"/>
      <c r="D451" s="537"/>
      <c r="E451" s="537"/>
      <c r="F451" s="537"/>
      <c r="G451" s="537"/>
      <c r="H451" s="537"/>
      <c r="I451" s="538"/>
      <c r="J451" s="198"/>
      <c r="L451" s="55"/>
    </row>
    <row r="452" spans="1:12" s="20" customFormat="1" ht="19.5" thickBot="1">
      <c r="A452" s="3"/>
      <c r="B452" s="50" t="s">
        <v>61</v>
      </c>
      <c r="C452" s="197" t="s">
        <v>30</v>
      </c>
      <c r="D452" s="197" t="s">
        <v>62</v>
      </c>
      <c r="E452" s="539" t="s">
        <v>63</v>
      </c>
      <c r="F452" s="540"/>
      <c r="G452" s="197" t="s">
        <v>57</v>
      </c>
      <c r="H452" s="197" t="s">
        <v>64</v>
      </c>
      <c r="I452" s="51" t="s">
        <v>65</v>
      </c>
      <c r="J452" s="198"/>
      <c r="L452" s="55"/>
    </row>
    <row r="453" spans="1:12" s="20" customFormat="1" ht="19.5" thickTop="1">
      <c r="A453" s="3"/>
      <c r="B453" s="541">
        <v>1</v>
      </c>
      <c r="C453" s="543"/>
      <c r="D453" s="543" t="str">
        <f>IF(C453&gt;0,VLOOKUP(C453,女子登録情報!$A$2:$H$2000,2,0),"")</f>
        <v/>
      </c>
      <c r="E453" s="544" t="str">
        <f>IF(C453&gt;0,VLOOKUP(C453,女子登録情報!$A$2:$H$2000,3,0),"")</f>
        <v/>
      </c>
      <c r="F453" s="545"/>
      <c r="G453" s="543" t="str">
        <f>IF(C453&gt;0,VLOOKUP(C453,女子登録情報!$A$2:$H$2000,4,0),"")</f>
        <v/>
      </c>
      <c r="H453" s="543" t="str">
        <f>IF(C453&gt;0,VLOOKUP(C453,女子登録情報!$A$2:$H$2000,8,0),"")</f>
        <v/>
      </c>
      <c r="I453" s="546" t="str">
        <f>IF(C453&gt;0,VLOOKUP(C453,女子登録情報!$A$2:$H$2000,5,0),"")</f>
        <v/>
      </c>
      <c r="J453" s="198"/>
      <c r="L453" s="55"/>
    </row>
    <row r="454" spans="1:12" s="20" customFormat="1" ht="18.75">
      <c r="A454" s="3"/>
      <c r="B454" s="542"/>
      <c r="C454" s="533"/>
      <c r="D454" s="533"/>
      <c r="E454" s="534"/>
      <c r="F454" s="535"/>
      <c r="G454" s="533"/>
      <c r="H454" s="533"/>
      <c r="I454" s="532"/>
      <c r="J454" s="198"/>
      <c r="L454" s="55"/>
    </row>
    <row r="455" spans="1:12" s="20" customFormat="1" ht="18.75">
      <c r="A455" s="3"/>
      <c r="B455" s="524">
        <v>2</v>
      </c>
      <c r="C455" s="526"/>
      <c r="D455" s="526" t="str">
        <f>IF(C455,VLOOKUP(C455,女子登録情報!$A$2:$H$2000,2,0),"")</f>
        <v/>
      </c>
      <c r="E455" s="528" t="str">
        <f>IF(C455&gt;0,VLOOKUP(C455,女子登録情報!$A$2:$H$2000,3,0),"")</f>
        <v/>
      </c>
      <c r="F455" s="529"/>
      <c r="G455" s="526" t="str">
        <f>IF(C455&gt;0,VLOOKUP(C455,女子登録情報!$A$2:$H$2000,4,0),"")</f>
        <v/>
      </c>
      <c r="H455" s="526" t="str">
        <f>IF(C455&gt;0,VLOOKUP(C455,女子登録情報!$A$2:$H$2000,8,0),"")</f>
        <v/>
      </c>
      <c r="I455" s="492" t="str">
        <f>IF(C455&gt;0,VLOOKUP(C455,女子登録情報!$A$2:$H$2000,5,0),"")</f>
        <v/>
      </c>
      <c r="J455" s="198"/>
      <c r="L455" s="55"/>
    </row>
    <row r="456" spans="1:12" s="20" customFormat="1" ht="18.75">
      <c r="A456" s="3"/>
      <c r="B456" s="542"/>
      <c r="C456" s="533"/>
      <c r="D456" s="533"/>
      <c r="E456" s="534"/>
      <c r="F456" s="535"/>
      <c r="G456" s="533"/>
      <c r="H456" s="533"/>
      <c r="I456" s="532"/>
      <c r="J456" s="198"/>
      <c r="L456" s="55"/>
    </row>
    <row r="457" spans="1:12" s="20" customFormat="1" ht="18.75">
      <c r="A457" s="3"/>
      <c r="B457" s="524">
        <v>3</v>
      </c>
      <c r="C457" s="526"/>
      <c r="D457" s="526" t="str">
        <f>IF(C457,VLOOKUP(C457,女子登録情報!$A$2:$H$2000,2,0),"")</f>
        <v/>
      </c>
      <c r="E457" s="528" t="str">
        <f>IF(C457&gt;0,VLOOKUP(C457,女子登録情報!$A$2:$H$2000,3,0),"")</f>
        <v/>
      </c>
      <c r="F457" s="529"/>
      <c r="G457" s="526" t="str">
        <f>IF(C457&gt;0,VLOOKUP(C457,女子登録情報!$A$2:$H$2000,4,0),"")</f>
        <v/>
      </c>
      <c r="H457" s="526" t="str">
        <f>IF(C457&gt;0,VLOOKUP(C457,女子登録情報!$A$2:$H$2000,8,0),"")</f>
        <v/>
      </c>
      <c r="I457" s="492" t="str">
        <f>IF(C457&gt;0,VLOOKUP(C457,女子登録情報!$A$2:$H$2000,5,0),"")</f>
        <v/>
      </c>
      <c r="J457" s="198"/>
      <c r="L457" s="55"/>
    </row>
    <row r="458" spans="1:12" s="20" customFormat="1" ht="18.75">
      <c r="A458" s="3"/>
      <c r="B458" s="542"/>
      <c r="C458" s="533"/>
      <c r="D458" s="533"/>
      <c r="E458" s="534"/>
      <c r="F458" s="535"/>
      <c r="G458" s="533"/>
      <c r="H458" s="533"/>
      <c r="I458" s="532"/>
      <c r="J458" s="198"/>
      <c r="L458" s="55"/>
    </row>
    <row r="459" spans="1:12" s="20" customFormat="1" ht="18.75">
      <c r="A459" s="3"/>
      <c r="B459" s="524">
        <v>4</v>
      </c>
      <c r="C459" s="526"/>
      <c r="D459" s="526" t="str">
        <f>IF(C459,VLOOKUP(C459,女子登録情報!$A$2:$H$2000,2,0),"")</f>
        <v/>
      </c>
      <c r="E459" s="528" t="str">
        <f>IF(C459&gt;0,VLOOKUP(C459,女子登録情報!$A$2:$H$2000,3,0),"")</f>
        <v/>
      </c>
      <c r="F459" s="529"/>
      <c r="G459" s="526" t="str">
        <f>IF(C459&gt;0,VLOOKUP(C459,女子登録情報!$A$2:$H$2000,4,0),"")</f>
        <v/>
      </c>
      <c r="H459" s="526" t="str">
        <f>IF(C459&gt;0,VLOOKUP(C459,女子登録情報!$A$2:$H$2000,8,0),"")</f>
        <v/>
      </c>
      <c r="I459" s="492" t="str">
        <f>IF(C459&gt;0,VLOOKUP(C459,女子登録情報!$A$2:$H$2000,5,0),"")</f>
        <v/>
      </c>
      <c r="J459" s="198"/>
      <c r="L459" s="55"/>
    </row>
    <row r="460" spans="1:12" s="20" customFormat="1" ht="18.75">
      <c r="A460" s="3"/>
      <c r="B460" s="542"/>
      <c r="C460" s="533"/>
      <c r="D460" s="533"/>
      <c r="E460" s="534"/>
      <c r="F460" s="535"/>
      <c r="G460" s="533"/>
      <c r="H460" s="533"/>
      <c r="I460" s="532"/>
      <c r="J460" s="198"/>
      <c r="L460" s="55"/>
    </row>
    <row r="461" spans="1:12" s="20" customFormat="1" ht="18.75">
      <c r="A461" s="3"/>
      <c r="B461" s="524">
        <v>5</v>
      </c>
      <c r="C461" s="526"/>
      <c r="D461" s="526" t="str">
        <f>IF(C461,VLOOKUP(C461,女子登録情報!$A$2:$H$2000,2,0),"")</f>
        <v/>
      </c>
      <c r="E461" s="528" t="str">
        <f>IF(C461&gt;0,VLOOKUP(C461,女子登録情報!$A$2:$H$2000,3,0),"")</f>
        <v/>
      </c>
      <c r="F461" s="529"/>
      <c r="G461" s="526" t="str">
        <f>IF(C461&gt;0,VLOOKUP(C461,女子登録情報!$A$2:$H$2000,4,0),"")</f>
        <v/>
      </c>
      <c r="H461" s="526" t="str">
        <f>IF(C461&gt;0,VLOOKUP(C461,女子登録情報!$A$2:$H$2000,8,0),"")</f>
        <v/>
      </c>
      <c r="I461" s="492" t="str">
        <f>IF(C461&gt;0,VLOOKUP(C461,女子登録情報!$A$2:$H$2000,5,0),"")</f>
        <v/>
      </c>
      <c r="J461" s="198"/>
      <c r="L461" s="55"/>
    </row>
    <row r="462" spans="1:12" s="20" customFormat="1" ht="18.75">
      <c r="A462" s="3"/>
      <c r="B462" s="542"/>
      <c r="C462" s="533"/>
      <c r="D462" s="533"/>
      <c r="E462" s="534"/>
      <c r="F462" s="535"/>
      <c r="G462" s="533"/>
      <c r="H462" s="533"/>
      <c r="I462" s="532"/>
      <c r="J462" s="198"/>
      <c r="L462" s="55"/>
    </row>
    <row r="463" spans="1:12" s="20" customFormat="1" ht="18.75">
      <c r="A463" s="3"/>
      <c r="B463" s="524">
        <v>6</v>
      </c>
      <c r="C463" s="526"/>
      <c r="D463" s="526" t="str">
        <f>IF(C463,VLOOKUP(C463,女子登録情報!$A$2:$H$2000,2,0),"")</f>
        <v/>
      </c>
      <c r="E463" s="528" t="str">
        <f>IF(C463&gt;0,VLOOKUP(C463,女子登録情報!$A$2:$H$2000,3,0),"")</f>
        <v/>
      </c>
      <c r="F463" s="529"/>
      <c r="G463" s="526" t="str">
        <f>IF(C463&gt;0,VLOOKUP(C463,女子登録情報!$A$2:$H$2000,4,0),"")</f>
        <v/>
      </c>
      <c r="H463" s="526" t="str">
        <f>IF(C463&gt;0,VLOOKUP(C463,女子登録情報!$A$2:$H$2000,8,0),"")</f>
        <v/>
      </c>
      <c r="I463" s="492" t="str">
        <f>IF(C463&gt;0,VLOOKUP(C463,女子登録情報!$A$2:$H$2000,5,0),"")</f>
        <v/>
      </c>
      <c r="J463" s="198"/>
      <c r="L463" s="55"/>
    </row>
    <row r="464" spans="1:12" s="20" customFormat="1" ht="19.5" thickBot="1">
      <c r="A464" s="3"/>
      <c r="B464" s="525"/>
      <c r="C464" s="527"/>
      <c r="D464" s="527"/>
      <c r="E464" s="530"/>
      <c r="F464" s="531"/>
      <c r="G464" s="527"/>
      <c r="H464" s="527"/>
      <c r="I464" s="493"/>
      <c r="J464" s="198"/>
      <c r="L464" s="55"/>
    </row>
    <row r="465" spans="1:12" s="20" customFormat="1" ht="18.75">
      <c r="A465" s="3"/>
      <c r="B465" s="494" t="s">
        <v>66</v>
      </c>
      <c r="C465" s="495"/>
      <c r="D465" s="495"/>
      <c r="E465" s="495"/>
      <c r="F465" s="495"/>
      <c r="G465" s="495"/>
      <c r="H465" s="495"/>
      <c r="I465" s="496"/>
      <c r="J465" s="198"/>
      <c r="L465" s="55"/>
    </row>
    <row r="466" spans="1:12" s="20" customFormat="1" ht="18.75">
      <c r="A466" s="3"/>
      <c r="B466" s="497"/>
      <c r="C466" s="498"/>
      <c r="D466" s="498"/>
      <c r="E466" s="498"/>
      <c r="F466" s="498"/>
      <c r="G466" s="498"/>
      <c r="H466" s="498"/>
      <c r="I466" s="499"/>
      <c r="J466" s="198"/>
      <c r="L466" s="55"/>
    </row>
    <row r="467" spans="1:12" s="20" customFormat="1" ht="19.5" thickBot="1">
      <c r="A467" s="3"/>
      <c r="B467" s="500"/>
      <c r="C467" s="501"/>
      <c r="D467" s="501"/>
      <c r="E467" s="501"/>
      <c r="F467" s="501"/>
      <c r="G467" s="501"/>
      <c r="H467" s="501"/>
      <c r="I467" s="502"/>
      <c r="J467" s="198"/>
      <c r="L467" s="55"/>
    </row>
    <row r="468" spans="1:12" s="20" customFormat="1" ht="18.75">
      <c r="A468" s="54"/>
      <c r="B468" s="54"/>
      <c r="C468" s="54"/>
      <c r="D468" s="54"/>
      <c r="E468" s="54"/>
      <c r="F468" s="54"/>
      <c r="G468" s="54"/>
      <c r="H468" s="54"/>
      <c r="I468" s="54"/>
      <c r="J468" s="59"/>
      <c r="L468" s="55"/>
    </row>
    <row r="469" spans="1:12" s="20" customFormat="1" ht="19.5" thickBot="1">
      <c r="A469" s="3"/>
      <c r="B469" s="3"/>
      <c r="C469" s="3"/>
      <c r="D469" s="3"/>
      <c r="E469" s="3"/>
      <c r="F469" s="3"/>
      <c r="G469" s="3"/>
      <c r="H469" s="3"/>
      <c r="I469" s="3"/>
      <c r="J469" s="57" t="s">
        <v>82</v>
      </c>
      <c r="L469" s="55"/>
    </row>
    <row r="470" spans="1:12" s="20" customFormat="1" ht="18.75">
      <c r="A470" s="3"/>
      <c r="B470" s="724" t="str">
        <f>CONCATENATE('加盟校情報&amp;大会設定'!$G$5,'加盟校情報&amp;大会設定'!$H$5,'加盟校情報&amp;大会設定'!$I$5,'加盟校情報&amp;大会設定'!$J$5,)&amp;"　女子4×400mR"</f>
        <v>第82回東海学生駅伝 兼 第14回東海学生女子駅伝　女子4×400mR</v>
      </c>
      <c r="C470" s="725"/>
      <c r="D470" s="725"/>
      <c r="E470" s="725"/>
      <c r="F470" s="725"/>
      <c r="G470" s="725"/>
      <c r="H470" s="725"/>
      <c r="I470" s="726"/>
      <c r="J470" s="198"/>
      <c r="L470" s="55"/>
    </row>
    <row r="471" spans="1:12" s="20" customFormat="1" ht="19.5" thickBot="1">
      <c r="A471" s="3"/>
      <c r="B471" s="727"/>
      <c r="C471" s="728"/>
      <c r="D471" s="728"/>
      <c r="E471" s="728"/>
      <c r="F471" s="728"/>
      <c r="G471" s="728"/>
      <c r="H471" s="728"/>
      <c r="I471" s="729"/>
      <c r="J471" s="198"/>
      <c r="L471" s="55"/>
    </row>
    <row r="472" spans="1:12" s="20" customFormat="1" ht="18.75">
      <c r="A472" s="3"/>
      <c r="B472" s="509" t="s">
        <v>57</v>
      </c>
      <c r="C472" s="510"/>
      <c r="D472" s="515" t="str">
        <f>IF(基本情報登録!$D$6&gt;0,基本情報登録!$D$6,"")</f>
        <v/>
      </c>
      <c r="E472" s="516"/>
      <c r="F472" s="516"/>
      <c r="G472" s="516"/>
      <c r="H472" s="517"/>
      <c r="I472" s="58" t="s">
        <v>58</v>
      </c>
      <c r="J472" s="198"/>
      <c r="L472" s="55"/>
    </row>
    <row r="473" spans="1:12" s="20" customFormat="1" ht="18.75">
      <c r="A473" s="3"/>
      <c r="B473" s="511" t="s">
        <v>1</v>
      </c>
      <c r="C473" s="512"/>
      <c r="D473" s="518" t="str">
        <f>IF(基本情報登録!$D$8&gt;0,基本情報登録!$D$8,"")</f>
        <v/>
      </c>
      <c r="E473" s="519"/>
      <c r="F473" s="519"/>
      <c r="G473" s="519"/>
      <c r="H473" s="520"/>
      <c r="I473" s="492"/>
      <c r="J473" s="198"/>
      <c r="L473" s="55"/>
    </row>
    <row r="474" spans="1:12" s="20" customFormat="1" ht="19.5" thickBot="1">
      <c r="A474" s="3"/>
      <c r="B474" s="513"/>
      <c r="C474" s="514"/>
      <c r="D474" s="521"/>
      <c r="E474" s="522"/>
      <c r="F474" s="522"/>
      <c r="G474" s="522"/>
      <c r="H474" s="523"/>
      <c r="I474" s="493"/>
      <c r="J474" s="198"/>
      <c r="L474" s="55"/>
    </row>
    <row r="475" spans="1:12" s="20" customFormat="1" ht="18.75">
      <c r="A475" s="3"/>
      <c r="B475" s="509" t="s">
        <v>37</v>
      </c>
      <c r="C475" s="510"/>
      <c r="D475" s="547"/>
      <c r="E475" s="548"/>
      <c r="F475" s="548"/>
      <c r="G475" s="548"/>
      <c r="H475" s="548"/>
      <c r="I475" s="549"/>
      <c r="J475" s="198"/>
      <c r="L475" s="55"/>
    </row>
    <row r="476" spans="1:12" s="20" customFormat="1" ht="18.75" hidden="1">
      <c r="A476" s="3"/>
      <c r="B476" s="195"/>
      <c r="C476" s="196"/>
      <c r="D476" s="49"/>
      <c r="E476" s="550" t="str">
        <f>TEXT(D475,"00000")</f>
        <v>00000</v>
      </c>
      <c r="F476" s="550"/>
      <c r="G476" s="550"/>
      <c r="H476" s="550"/>
      <c r="I476" s="551"/>
      <c r="J476" s="198"/>
      <c r="L476" s="55"/>
    </row>
    <row r="477" spans="1:12" s="20" customFormat="1" ht="18.75">
      <c r="A477" s="3"/>
      <c r="B477" s="511" t="s">
        <v>40</v>
      </c>
      <c r="C477" s="512"/>
      <c r="D477" s="528"/>
      <c r="E477" s="554"/>
      <c r="F477" s="554"/>
      <c r="G477" s="554"/>
      <c r="H477" s="554"/>
      <c r="I477" s="555"/>
      <c r="J477" s="198"/>
      <c r="L477" s="55"/>
    </row>
    <row r="478" spans="1:12" s="20" customFormat="1" ht="18.75">
      <c r="A478" s="3"/>
      <c r="B478" s="552"/>
      <c r="C478" s="553"/>
      <c r="D478" s="534"/>
      <c r="E478" s="556"/>
      <c r="F478" s="556"/>
      <c r="G478" s="556"/>
      <c r="H478" s="556"/>
      <c r="I478" s="557"/>
      <c r="J478" s="198"/>
      <c r="L478" s="55"/>
    </row>
    <row r="479" spans="1:12" s="20" customFormat="1" ht="19.5" thickBot="1">
      <c r="A479" s="3"/>
      <c r="B479" s="558" t="s">
        <v>59</v>
      </c>
      <c r="C479" s="559"/>
      <c r="D479" s="560"/>
      <c r="E479" s="561"/>
      <c r="F479" s="561"/>
      <c r="G479" s="561"/>
      <c r="H479" s="561"/>
      <c r="I479" s="562"/>
      <c r="J479" s="198"/>
      <c r="L479" s="55"/>
    </row>
    <row r="480" spans="1:12" s="20" customFormat="1" ht="18.75">
      <c r="A480" s="3"/>
      <c r="B480" s="536" t="s">
        <v>60</v>
      </c>
      <c r="C480" s="537"/>
      <c r="D480" s="537"/>
      <c r="E480" s="537"/>
      <c r="F480" s="537"/>
      <c r="G480" s="537"/>
      <c r="H480" s="537"/>
      <c r="I480" s="538"/>
      <c r="J480" s="198"/>
      <c r="L480" s="55"/>
    </row>
    <row r="481" spans="1:12" s="20" customFormat="1" ht="19.5" thickBot="1">
      <c r="A481" s="3"/>
      <c r="B481" s="50" t="s">
        <v>61</v>
      </c>
      <c r="C481" s="197" t="s">
        <v>30</v>
      </c>
      <c r="D481" s="197" t="s">
        <v>62</v>
      </c>
      <c r="E481" s="539" t="s">
        <v>63</v>
      </c>
      <c r="F481" s="540"/>
      <c r="G481" s="197" t="s">
        <v>57</v>
      </c>
      <c r="H481" s="197" t="s">
        <v>64</v>
      </c>
      <c r="I481" s="51" t="s">
        <v>65</v>
      </c>
      <c r="J481" s="198"/>
      <c r="L481" s="55"/>
    </row>
    <row r="482" spans="1:12" s="20" customFormat="1" ht="19.5" thickTop="1">
      <c r="A482" s="3"/>
      <c r="B482" s="541">
        <v>1</v>
      </c>
      <c r="C482" s="543"/>
      <c r="D482" s="543" t="str">
        <f>IF(C482&gt;0,VLOOKUP(C482,女子登録情報!$A$2:$H$2000,2,0),"")</f>
        <v/>
      </c>
      <c r="E482" s="544" t="str">
        <f>IF(C482&gt;0,VLOOKUP(C482,女子登録情報!$A$2:$H$2000,3,0),"")</f>
        <v/>
      </c>
      <c r="F482" s="545"/>
      <c r="G482" s="543" t="str">
        <f>IF(C482&gt;0,VLOOKUP(C482,女子登録情報!$A$2:$H$2000,4,0),"")</f>
        <v/>
      </c>
      <c r="H482" s="543" t="str">
        <f>IF(C482&gt;0,VLOOKUP(C482,女子登録情報!$A$2:$H$2000,8,0),"")</f>
        <v/>
      </c>
      <c r="I482" s="546" t="str">
        <f>IF(C482&gt;0,VLOOKUP(C482,女子登録情報!$A$2:$H$2000,5,0),"")</f>
        <v/>
      </c>
      <c r="J482" s="198"/>
      <c r="L482" s="55"/>
    </row>
    <row r="483" spans="1:12" s="20" customFormat="1" ht="18.75">
      <c r="A483" s="3"/>
      <c r="B483" s="542"/>
      <c r="C483" s="533"/>
      <c r="D483" s="533"/>
      <c r="E483" s="534"/>
      <c r="F483" s="535"/>
      <c r="G483" s="533"/>
      <c r="H483" s="533"/>
      <c r="I483" s="532"/>
      <c r="J483" s="198"/>
      <c r="L483" s="55"/>
    </row>
    <row r="484" spans="1:12" s="20" customFormat="1" ht="18.75">
      <c r="A484" s="3"/>
      <c r="B484" s="524">
        <v>2</v>
      </c>
      <c r="C484" s="526"/>
      <c r="D484" s="526" t="str">
        <f>IF(C484,VLOOKUP(C484,女子登録情報!$A$2:$H$2000,2,0),"")</f>
        <v/>
      </c>
      <c r="E484" s="528" t="str">
        <f>IF(C484&gt;0,VLOOKUP(C484,女子登録情報!$A$2:$H$2000,3,0),"")</f>
        <v/>
      </c>
      <c r="F484" s="529"/>
      <c r="G484" s="526" t="str">
        <f>IF(C484&gt;0,VLOOKUP(C484,女子登録情報!$A$2:$H$2000,4,0),"")</f>
        <v/>
      </c>
      <c r="H484" s="526" t="str">
        <f>IF(C484&gt;0,VLOOKUP(C484,女子登録情報!$A$2:$H$2000,8,0),"")</f>
        <v/>
      </c>
      <c r="I484" s="492" t="str">
        <f>IF(C484&gt;0,VLOOKUP(C484,女子登録情報!$A$2:$H$2000,5,0),"")</f>
        <v/>
      </c>
      <c r="J484" s="198"/>
      <c r="L484" s="55"/>
    </row>
    <row r="485" spans="1:12" s="20" customFormat="1" ht="18.75">
      <c r="A485" s="3"/>
      <c r="B485" s="542"/>
      <c r="C485" s="533"/>
      <c r="D485" s="533"/>
      <c r="E485" s="534"/>
      <c r="F485" s="535"/>
      <c r="G485" s="533"/>
      <c r="H485" s="533"/>
      <c r="I485" s="532"/>
      <c r="J485" s="198"/>
      <c r="L485" s="55"/>
    </row>
    <row r="486" spans="1:12" s="20" customFormat="1" ht="18.75">
      <c r="A486" s="3"/>
      <c r="B486" s="524">
        <v>3</v>
      </c>
      <c r="C486" s="526"/>
      <c r="D486" s="526" t="str">
        <f>IF(C486,VLOOKUP(C486,女子登録情報!$A$2:$H$2000,2,0),"")</f>
        <v/>
      </c>
      <c r="E486" s="528" t="str">
        <f>IF(C486&gt;0,VLOOKUP(C486,女子登録情報!$A$2:$H$2000,3,0),"")</f>
        <v/>
      </c>
      <c r="F486" s="529"/>
      <c r="G486" s="526" t="str">
        <f>IF(C486&gt;0,VLOOKUP(C486,女子登録情報!$A$2:$H$2000,4,0),"")</f>
        <v/>
      </c>
      <c r="H486" s="526" t="str">
        <f>IF(C486&gt;0,VLOOKUP(C486,女子登録情報!$A$2:$H$2000,8,0),"")</f>
        <v/>
      </c>
      <c r="I486" s="492" t="str">
        <f>IF(C486&gt;0,VLOOKUP(C486,女子登録情報!$A$2:$H$2000,5,0),"")</f>
        <v/>
      </c>
      <c r="J486" s="198"/>
      <c r="L486" s="55"/>
    </row>
    <row r="487" spans="1:12" s="20" customFormat="1" ht="18.75">
      <c r="A487" s="3"/>
      <c r="B487" s="542"/>
      <c r="C487" s="533"/>
      <c r="D487" s="533"/>
      <c r="E487" s="534"/>
      <c r="F487" s="535"/>
      <c r="G487" s="533"/>
      <c r="H487" s="533"/>
      <c r="I487" s="532"/>
      <c r="J487" s="198"/>
      <c r="L487" s="55"/>
    </row>
    <row r="488" spans="1:12" s="20" customFormat="1" ht="18.75">
      <c r="A488" s="3"/>
      <c r="B488" s="524">
        <v>4</v>
      </c>
      <c r="C488" s="526"/>
      <c r="D488" s="526" t="str">
        <f>IF(C488,VLOOKUP(C488,女子登録情報!$A$2:$H$2000,2,0),"")</f>
        <v/>
      </c>
      <c r="E488" s="528" t="str">
        <f>IF(C488&gt;0,VLOOKUP(C488,女子登録情報!$A$2:$H$2000,3,0),"")</f>
        <v/>
      </c>
      <c r="F488" s="529"/>
      <c r="G488" s="526" t="str">
        <f>IF(C488&gt;0,VLOOKUP(C488,女子登録情報!$A$2:$H$2000,4,0),"")</f>
        <v/>
      </c>
      <c r="H488" s="526" t="str">
        <f>IF(C488&gt;0,VLOOKUP(C488,女子登録情報!$A$2:$H$2000,8,0),"")</f>
        <v/>
      </c>
      <c r="I488" s="492" t="str">
        <f>IF(C488&gt;0,VLOOKUP(C488,女子登録情報!$A$2:$H$2000,5,0),"")</f>
        <v/>
      </c>
      <c r="J488" s="198"/>
      <c r="L488" s="55"/>
    </row>
    <row r="489" spans="1:12" s="20" customFormat="1" ht="18.75">
      <c r="A489" s="3"/>
      <c r="B489" s="542"/>
      <c r="C489" s="533"/>
      <c r="D489" s="533"/>
      <c r="E489" s="534"/>
      <c r="F489" s="535"/>
      <c r="G489" s="533"/>
      <c r="H489" s="533"/>
      <c r="I489" s="532"/>
      <c r="J489" s="198"/>
      <c r="L489" s="55"/>
    </row>
    <row r="490" spans="1:12" s="20" customFormat="1" ht="18.75">
      <c r="A490" s="3"/>
      <c r="B490" s="524">
        <v>5</v>
      </c>
      <c r="C490" s="526"/>
      <c r="D490" s="526" t="str">
        <f>IF(C490,VLOOKUP(C490,女子登録情報!$A$2:$H$2000,2,0),"")</f>
        <v/>
      </c>
      <c r="E490" s="528" t="str">
        <f>IF(C490&gt;0,VLOOKUP(C490,女子登録情報!$A$2:$H$2000,3,0),"")</f>
        <v/>
      </c>
      <c r="F490" s="529"/>
      <c r="G490" s="526" t="str">
        <f>IF(C490&gt;0,VLOOKUP(C490,女子登録情報!$A$2:$H$2000,4,0),"")</f>
        <v/>
      </c>
      <c r="H490" s="526" t="str">
        <f>IF(C490&gt;0,VLOOKUP(C490,女子登録情報!$A$2:$H$2000,8,0),"")</f>
        <v/>
      </c>
      <c r="I490" s="492" t="str">
        <f>IF(C490&gt;0,VLOOKUP(C490,女子登録情報!$A$2:$H$2000,5,0),"")</f>
        <v/>
      </c>
      <c r="J490" s="198"/>
      <c r="L490" s="55"/>
    </row>
    <row r="491" spans="1:12" s="20" customFormat="1" ht="18.75">
      <c r="A491" s="3"/>
      <c r="B491" s="542"/>
      <c r="C491" s="533"/>
      <c r="D491" s="533"/>
      <c r="E491" s="534"/>
      <c r="F491" s="535"/>
      <c r="G491" s="533"/>
      <c r="H491" s="533"/>
      <c r="I491" s="532"/>
      <c r="J491" s="198"/>
      <c r="L491" s="55"/>
    </row>
    <row r="492" spans="1:12" s="20" customFormat="1" ht="18.75">
      <c r="A492" s="3"/>
      <c r="B492" s="524">
        <v>6</v>
      </c>
      <c r="C492" s="526"/>
      <c r="D492" s="526" t="str">
        <f>IF(C492,VLOOKUP(C492,女子登録情報!$A$2:$H$2000,2,0),"")</f>
        <v/>
      </c>
      <c r="E492" s="528" t="str">
        <f>IF(C492&gt;0,VLOOKUP(C492,女子登録情報!$A$2:$H$2000,3,0),"")</f>
        <v/>
      </c>
      <c r="F492" s="529"/>
      <c r="G492" s="526" t="str">
        <f>IF(C492&gt;0,VLOOKUP(C492,女子登録情報!$A$2:$H$2000,4,0),"")</f>
        <v/>
      </c>
      <c r="H492" s="526" t="str">
        <f>IF(C492&gt;0,VLOOKUP(C492,女子登録情報!$A$2:$H$2000,8,0),"")</f>
        <v/>
      </c>
      <c r="I492" s="492" t="str">
        <f>IF(C492&gt;0,VLOOKUP(C492,女子登録情報!$A$2:$H$2000,5,0),"")</f>
        <v/>
      </c>
      <c r="J492" s="198"/>
      <c r="L492" s="55"/>
    </row>
    <row r="493" spans="1:12" s="20" customFormat="1" ht="19.5" thickBot="1">
      <c r="A493" s="3"/>
      <c r="B493" s="525"/>
      <c r="C493" s="527"/>
      <c r="D493" s="527"/>
      <c r="E493" s="530"/>
      <c r="F493" s="531"/>
      <c r="G493" s="527"/>
      <c r="H493" s="527"/>
      <c r="I493" s="493"/>
      <c r="J493" s="198"/>
      <c r="L493" s="55"/>
    </row>
    <row r="494" spans="1:12" s="20" customFormat="1" ht="18.75">
      <c r="A494" s="3"/>
      <c r="B494" s="494" t="s">
        <v>66</v>
      </c>
      <c r="C494" s="495"/>
      <c r="D494" s="495"/>
      <c r="E494" s="495"/>
      <c r="F494" s="495"/>
      <c r="G494" s="495"/>
      <c r="H494" s="495"/>
      <c r="I494" s="496"/>
      <c r="J494" s="198"/>
      <c r="L494" s="55"/>
    </row>
    <row r="495" spans="1:12" s="20" customFormat="1" ht="18.75">
      <c r="A495" s="3"/>
      <c r="B495" s="497"/>
      <c r="C495" s="498"/>
      <c r="D495" s="498"/>
      <c r="E495" s="498"/>
      <c r="F495" s="498"/>
      <c r="G495" s="498"/>
      <c r="H495" s="498"/>
      <c r="I495" s="499"/>
      <c r="J495" s="198"/>
      <c r="L495" s="55"/>
    </row>
    <row r="496" spans="1:12" s="20" customFormat="1" ht="19.5" thickBot="1">
      <c r="A496" s="3"/>
      <c r="B496" s="500"/>
      <c r="C496" s="501"/>
      <c r="D496" s="501"/>
      <c r="E496" s="501"/>
      <c r="F496" s="501"/>
      <c r="G496" s="501"/>
      <c r="H496" s="501"/>
      <c r="I496" s="502"/>
      <c r="J496" s="198"/>
      <c r="L496" s="55"/>
    </row>
    <row r="497" spans="1:12" s="20" customFormat="1" ht="18.75">
      <c r="A497" s="54"/>
      <c r="B497" s="54"/>
      <c r="C497" s="54"/>
      <c r="D497" s="54"/>
      <c r="E497" s="54"/>
      <c r="F497" s="54"/>
      <c r="G497" s="54"/>
      <c r="H497" s="54"/>
      <c r="I497" s="54"/>
      <c r="J497" s="59"/>
      <c r="L497" s="55"/>
    </row>
    <row r="498" spans="1:12" s="20" customFormat="1" ht="19.5" thickBot="1">
      <c r="A498" s="3"/>
      <c r="B498" s="3"/>
      <c r="C498" s="3"/>
      <c r="D498" s="3"/>
      <c r="E498" s="3"/>
      <c r="F498" s="3"/>
      <c r="G498" s="3"/>
      <c r="H498" s="3"/>
      <c r="I498" s="3"/>
      <c r="J498" s="57" t="s">
        <v>83</v>
      </c>
      <c r="L498" s="55"/>
    </row>
    <row r="499" spans="1:12" s="20" customFormat="1" ht="18.75">
      <c r="A499" s="3"/>
      <c r="B499" s="724" t="str">
        <f>CONCATENATE('加盟校情報&amp;大会設定'!$G$5,'加盟校情報&amp;大会設定'!$H$5,'加盟校情報&amp;大会設定'!$I$5,'加盟校情報&amp;大会設定'!$J$5,)&amp;"　女子4×400mR"</f>
        <v>第82回東海学生駅伝 兼 第14回東海学生女子駅伝　女子4×400mR</v>
      </c>
      <c r="C499" s="725"/>
      <c r="D499" s="725"/>
      <c r="E499" s="725"/>
      <c r="F499" s="725"/>
      <c r="G499" s="725"/>
      <c r="H499" s="725"/>
      <c r="I499" s="726"/>
      <c r="J499" s="198"/>
      <c r="L499" s="55"/>
    </row>
    <row r="500" spans="1:12" s="20" customFormat="1" ht="19.5" thickBot="1">
      <c r="A500" s="3"/>
      <c r="B500" s="727"/>
      <c r="C500" s="728"/>
      <c r="D500" s="728"/>
      <c r="E500" s="728"/>
      <c r="F500" s="728"/>
      <c r="G500" s="728"/>
      <c r="H500" s="728"/>
      <c r="I500" s="729"/>
      <c r="J500" s="198"/>
      <c r="L500" s="55"/>
    </row>
    <row r="501" spans="1:12" s="20" customFormat="1" ht="18.75">
      <c r="A501" s="3"/>
      <c r="B501" s="509" t="s">
        <v>57</v>
      </c>
      <c r="C501" s="510"/>
      <c r="D501" s="515" t="str">
        <f>IF(基本情報登録!$D$6&gt;0,基本情報登録!$D$6,"")</f>
        <v/>
      </c>
      <c r="E501" s="516"/>
      <c r="F501" s="516"/>
      <c r="G501" s="516"/>
      <c r="H501" s="517"/>
      <c r="I501" s="58" t="s">
        <v>58</v>
      </c>
      <c r="J501" s="198"/>
      <c r="L501" s="55"/>
    </row>
    <row r="502" spans="1:12" s="20" customFormat="1" ht="18.75">
      <c r="A502" s="3"/>
      <c r="B502" s="511" t="s">
        <v>1</v>
      </c>
      <c r="C502" s="512"/>
      <c r="D502" s="518" t="str">
        <f>IF(基本情報登録!$D$8&gt;0,基本情報登録!$D$8,"")</f>
        <v/>
      </c>
      <c r="E502" s="519"/>
      <c r="F502" s="519"/>
      <c r="G502" s="519"/>
      <c r="H502" s="520"/>
      <c r="I502" s="492"/>
      <c r="J502" s="198"/>
      <c r="L502" s="55"/>
    </row>
    <row r="503" spans="1:12" s="20" customFormat="1" ht="19.5" thickBot="1">
      <c r="A503" s="3"/>
      <c r="B503" s="513"/>
      <c r="C503" s="514"/>
      <c r="D503" s="521"/>
      <c r="E503" s="522"/>
      <c r="F503" s="522"/>
      <c r="G503" s="522"/>
      <c r="H503" s="523"/>
      <c r="I503" s="493"/>
      <c r="J503" s="198"/>
      <c r="L503" s="55"/>
    </row>
    <row r="504" spans="1:12" s="20" customFormat="1" ht="18.75">
      <c r="A504" s="3"/>
      <c r="B504" s="509" t="s">
        <v>37</v>
      </c>
      <c r="C504" s="510"/>
      <c r="D504" s="547"/>
      <c r="E504" s="548"/>
      <c r="F504" s="548"/>
      <c r="G504" s="548"/>
      <c r="H504" s="548"/>
      <c r="I504" s="549"/>
      <c r="J504" s="198"/>
      <c r="L504" s="55"/>
    </row>
    <row r="505" spans="1:12" s="20" customFormat="1" ht="18.75" hidden="1">
      <c r="A505" s="3"/>
      <c r="B505" s="195"/>
      <c r="C505" s="196"/>
      <c r="D505" s="49"/>
      <c r="E505" s="550" t="str">
        <f>TEXT(D504,"00000")</f>
        <v>00000</v>
      </c>
      <c r="F505" s="550"/>
      <c r="G505" s="550"/>
      <c r="H505" s="550"/>
      <c r="I505" s="551"/>
      <c r="J505" s="198"/>
      <c r="L505" s="55"/>
    </row>
    <row r="506" spans="1:12" s="20" customFormat="1" ht="18.75">
      <c r="A506" s="3"/>
      <c r="B506" s="511" t="s">
        <v>40</v>
      </c>
      <c r="C506" s="512"/>
      <c r="D506" s="528"/>
      <c r="E506" s="554"/>
      <c r="F506" s="554"/>
      <c r="G506" s="554"/>
      <c r="H506" s="554"/>
      <c r="I506" s="555"/>
      <c r="J506" s="198"/>
      <c r="L506" s="55"/>
    </row>
    <row r="507" spans="1:12" s="20" customFormat="1" ht="18.75">
      <c r="A507" s="3"/>
      <c r="B507" s="552"/>
      <c r="C507" s="553"/>
      <c r="D507" s="534"/>
      <c r="E507" s="556"/>
      <c r="F507" s="556"/>
      <c r="G507" s="556"/>
      <c r="H507" s="556"/>
      <c r="I507" s="557"/>
      <c r="J507" s="198"/>
      <c r="L507" s="55"/>
    </row>
    <row r="508" spans="1:12" s="20" customFormat="1" ht="19.5" thickBot="1">
      <c r="A508" s="3"/>
      <c r="B508" s="558" t="s">
        <v>59</v>
      </c>
      <c r="C508" s="559"/>
      <c r="D508" s="560"/>
      <c r="E508" s="561"/>
      <c r="F508" s="561"/>
      <c r="G508" s="561"/>
      <c r="H508" s="561"/>
      <c r="I508" s="562"/>
      <c r="J508" s="198"/>
      <c r="L508" s="55"/>
    </row>
    <row r="509" spans="1:12" s="20" customFormat="1" ht="18.75">
      <c r="A509" s="3"/>
      <c r="B509" s="536" t="s">
        <v>60</v>
      </c>
      <c r="C509" s="537"/>
      <c r="D509" s="537"/>
      <c r="E509" s="537"/>
      <c r="F509" s="537"/>
      <c r="G509" s="537"/>
      <c r="H509" s="537"/>
      <c r="I509" s="538"/>
      <c r="J509" s="198"/>
      <c r="L509" s="55"/>
    </row>
    <row r="510" spans="1:12" s="20" customFormat="1" ht="19.5" thickBot="1">
      <c r="A510" s="3"/>
      <c r="B510" s="50" t="s">
        <v>61</v>
      </c>
      <c r="C510" s="197" t="s">
        <v>30</v>
      </c>
      <c r="D510" s="197" t="s">
        <v>62</v>
      </c>
      <c r="E510" s="539" t="s">
        <v>63</v>
      </c>
      <c r="F510" s="540"/>
      <c r="G510" s="197" t="s">
        <v>57</v>
      </c>
      <c r="H510" s="197" t="s">
        <v>64</v>
      </c>
      <c r="I510" s="51" t="s">
        <v>65</v>
      </c>
      <c r="J510" s="198"/>
      <c r="L510" s="55"/>
    </row>
    <row r="511" spans="1:12" s="20" customFormat="1" ht="19.5" thickTop="1">
      <c r="A511" s="3"/>
      <c r="B511" s="541">
        <v>1</v>
      </c>
      <c r="C511" s="543"/>
      <c r="D511" s="543" t="str">
        <f>IF(C511&gt;0,VLOOKUP(C511,女子登録情報!$A$2:$H$2000,2,0),"")</f>
        <v/>
      </c>
      <c r="E511" s="544" t="str">
        <f>IF(C511&gt;0,VLOOKUP(C511,女子登録情報!$A$2:$H$2000,3,0),"")</f>
        <v/>
      </c>
      <c r="F511" s="545"/>
      <c r="G511" s="543" t="str">
        <f>IF(C511&gt;0,VLOOKUP(C511,女子登録情報!$A$2:$H$2000,4,0),"")</f>
        <v/>
      </c>
      <c r="H511" s="543" t="str">
        <f>IF(C511&gt;0,VLOOKUP(C511,女子登録情報!$A$2:$H$2000,8,0),"")</f>
        <v/>
      </c>
      <c r="I511" s="546" t="str">
        <f>IF(C511&gt;0,VLOOKUP(C511,女子登録情報!$A$2:$H$2000,5,0),"")</f>
        <v/>
      </c>
      <c r="J511" s="198"/>
      <c r="L511" s="55"/>
    </row>
    <row r="512" spans="1:12" s="20" customFormat="1" ht="18.75">
      <c r="A512" s="3"/>
      <c r="B512" s="542"/>
      <c r="C512" s="533"/>
      <c r="D512" s="533"/>
      <c r="E512" s="534"/>
      <c r="F512" s="535"/>
      <c r="G512" s="533"/>
      <c r="H512" s="533"/>
      <c r="I512" s="532"/>
      <c r="J512" s="198"/>
      <c r="L512" s="55"/>
    </row>
    <row r="513" spans="1:12" s="20" customFormat="1" ht="18.75">
      <c r="A513" s="3"/>
      <c r="B513" s="524">
        <v>2</v>
      </c>
      <c r="C513" s="526"/>
      <c r="D513" s="526" t="str">
        <f>IF(C513,VLOOKUP(C513,女子登録情報!$A$2:$H$2000,2,0),"")</f>
        <v/>
      </c>
      <c r="E513" s="528" t="str">
        <f>IF(C513&gt;0,VLOOKUP(C513,女子登録情報!$A$2:$H$2000,3,0),"")</f>
        <v/>
      </c>
      <c r="F513" s="529"/>
      <c r="G513" s="526" t="str">
        <f>IF(C513&gt;0,VLOOKUP(C513,女子登録情報!$A$2:$H$2000,4,0),"")</f>
        <v/>
      </c>
      <c r="H513" s="526" t="str">
        <f>IF(C513&gt;0,VLOOKUP(C513,女子登録情報!$A$2:$H$2000,8,0),"")</f>
        <v/>
      </c>
      <c r="I513" s="492" t="str">
        <f>IF(C513&gt;0,VLOOKUP(C513,女子登録情報!$A$2:$H$2000,5,0),"")</f>
        <v/>
      </c>
      <c r="J513" s="198"/>
      <c r="L513" s="55"/>
    </row>
    <row r="514" spans="1:12" s="20" customFormat="1" ht="18.75">
      <c r="A514" s="3"/>
      <c r="B514" s="542"/>
      <c r="C514" s="533"/>
      <c r="D514" s="533"/>
      <c r="E514" s="534"/>
      <c r="F514" s="535"/>
      <c r="G514" s="533"/>
      <c r="H514" s="533"/>
      <c r="I514" s="532"/>
      <c r="J514" s="198"/>
      <c r="L514" s="55"/>
    </row>
    <row r="515" spans="1:12" s="20" customFormat="1" ht="18.75">
      <c r="A515" s="3"/>
      <c r="B515" s="524">
        <v>3</v>
      </c>
      <c r="C515" s="526"/>
      <c r="D515" s="526" t="str">
        <f>IF(C515,VLOOKUP(C515,女子登録情報!$A$2:$H$2000,2,0),"")</f>
        <v/>
      </c>
      <c r="E515" s="528" t="str">
        <f>IF(C515&gt;0,VLOOKUP(C515,女子登録情報!$A$2:$H$2000,3,0),"")</f>
        <v/>
      </c>
      <c r="F515" s="529"/>
      <c r="G515" s="526" t="str">
        <f>IF(C515&gt;0,VLOOKUP(C515,女子登録情報!$A$2:$H$2000,4,0),"")</f>
        <v/>
      </c>
      <c r="H515" s="526" t="str">
        <f>IF(C515&gt;0,VLOOKUP(C515,女子登録情報!$A$2:$H$2000,8,0),"")</f>
        <v/>
      </c>
      <c r="I515" s="492" t="str">
        <f>IF(C515&gt;0,VLOOKUP(C515,女子登録情報!$A$2:$H$2000,5,0),"")</f>
        <v/>
      </c>
      <c r="J515" s="198"/>
      <c r="L515" s="55"/>
    </row>
    <row r="516" spans="1:12" s="20" customFormat="1" ht="18.75">
      <c r="A516" s="3"/>
      <c r="B516" s="542"/>
      <c r="C516" s="533"/>
      <c r="D516" s="533"/>
      <c r="E516" s="534"/>
      <c r="F516" s="535"/>
      <c r="G516" s="533"/>
      <c r="H516" s="533"/>
      <c r="I516" s="532"/>
      <c r="J516" s="198"/>
      <c r="L516" s="55"/>
    </row>
    <row r="517" spans="1:12" s="20" customFormat="1" ht="18.75">
      <c r="A517" s="3"/>
      <c r="B517" s="524">
        <v>4</v>
      </c>
      <c r="C517" s="526"/>
      <c r="D517" s="526" t="str">
        <f>IF(C517,VLOOKUP(C517,女子登録情報!$A$2:$H$2000,2,0),"")</f>
        <v/>
      </c>
      <c r="E517" s="528" t="str">
        <f>IF(C517&gt;0,VLOOKUP(C517,女子登録情報!$A$2:$H$2000,3,0),"")</f>
        <v/>
      </c>
      <c r="F517" s="529"/>
      <c r="G517" s="526" t="str">
        <f>IF(C517&gt;0,VLOOKUP(C517,女子登録情報!$A$2:$H$2000,4,0),"")</f>
        <v/>
      </c>
      <c r="H517" s="526" t="str">
        <f>IF(C517&gt;0,VLOOKUP(C517,女子登録情報!$A$2:$H$2000,8,0),"")</f>
        <v/>
      </c>
      <c r="I517" s="492" t="str">
        <f>IF(C517&gt;0,VLOOKUP(C517,女子登録情報!$A$2:$H$2000,5,0),"")</f>
        <v/>
      </c>
      <c r="J517" s="198"/>
      <c r="L517" s="55"/>
    </row>
    <row r="518" spans="1:12" s="20" customFormat="1" ht="18.75">
      <c r="A518" s="3"/>
      <c r="B518" s="542"/>
      <c r="C518" s="533"/>
      <c r="D518" s="533"/>
      <c r="E518" s="534"/>
      <c r="F518" s="535"/>
      <c r="G518" s="533"/>
      <c r="H518" s="533"/>
      <c r="I518" s="532"/>
      <c r="J518" s="198"/>
      <c r="L518" s="55"/>
    </row>
    <row r="519" spans="1:12" s="20" customFormat="1" ht="18.75">
      <c r="A519" s="3"/>
      <c r="B519" s="524">
        <v>5</v>
      </c>
      <c r="C519" s="526"/>
      <c r="D519" s="526" t="str">
        <f>IF(C519,VLOOKUP(C519,女子登録情報!$A$2:$H$2000,2,0),"")</f>
        <v/>
      </c>
      <c r="E519" s="528" t="str">
        <f>IF(C519&gt;0,VLOOKUP(C519,女子登録情報!$A$2:$H$2000,3,0),"")</f>
        <v/>
      </c>
      <c r="F519" s="529"/>
      <c r="G519" s="526" t="str">
        <f>IF(C519&gt;0,VLOOKUP(C519,女子登録情報!$A$2:$H$2000,4,0),"")</f>
        <v/>
      </c>
      <c r="H519" s="526" t="str">
        <f>IF(C519&gt;0,VLOOKUP(C519,女子登録情報!$A$2:$H$2000,8,0),"")</f>
        <v/>
      </c>
      <c r="I519" s="492" t="str">
        <f>IF(C519&gt;0,VLOOKUP(C519,女子登録情報!$A$2:$H$2000,5,0),"")</f>
        <v/>
      </c>
      <c r="J519" s="198"/>
      <c r="L519" s="55"/>
    </row>
    <row r="520" spans="1:12" s="20" customFormat="1" ht="18.75">
      <c r="A520" s="3"/>
      <c r="B520" s="542"/>
      <c r="C520" s="533"/>
      <c r="D520" s="533"/>
      <c r="E520" s="534"/>
      <c r="F520" s="535"/>
      <c r="G520" s="533"/>
      <c r="H520" s="533"/>
      <c r="I520" s="532"/>
      <c r="J520" s="198"/>
      <c r="L520" s="55"/>
    </row>
    <row r="521" spans="1:12" s="20" customFormat="1" ht="18.75">
      <c r="A521" s="3"/>
      <c r="B521" s="524">
        <v>6</v>
      </c>
      <c r="C521" s="526"/>
      <c r="D521" s="526" t="str">
        <f>IF(C521,VLOOKUP(C521,女子登録情報!$A$2:$H$2000,2,0),"")</f>
        <v/>
      </c>
      <c r="E521" s="528" t="str">
        <f>IF(C521&gt;0,VLOOKUP(C521,女子登録情報!$A$2:$H$2000,3,0),"")</f>
        <v/>
      </c>
      <c r="F521" s="529"/>
      <c r="G521" s="526" t="str">
        <f>IF(C521&gt;0,VLOOKUP(C521,女子登録情報!$A$2:$H$2000,4,0),"")</f>
        <v/>
      </c>
      <c r="H521" s="526" t="str">
        <f>IF(C521&gt;0,VLOOKUP(C521,女子登録情報!$A$2:$H$2000,8,0),"")</f>
        <v/>
      </c>
      <c r="I521" s="492" t="str">
        <f>IF(C521&gt;0,VLOOKUP(C521,女子登録情報!$A$2:$H$2000,5,0),"")</f>
        <v/>
      </c>
      <c r="J521" s="198"/>
      <c r="L521" s="55"/>
    </row>
    <row r="522" spans="1:12" s="20" customFormat="1" ht="19.5" thickBot="1">
      <c r="A522" s="3"/>
      <c r="B522" s="525"/>
      <c r="C522" s="527"/>
      <c r="D522" s="527"/>
      <c r="E522" s="530"/>
      <c r="F522" s="531"/>
      <c r="G522" s="527"/>
      <c r="H522" s="527"/>
      <c r="I522" s="493"/>
      <c r="J522" s="198"/>
      <c r="L522" s="55"/>
    </row>
    <row r="523" spans="1:12" s="20" customFormat="1" ht="18.75">
      <c r="A523" s="3"/>
      <c r="B523" s="494" t="s">
        <v>66</v>
      </c>
      <c r="C523" s="495"/>
      <c r="D523" s="495"/>
      <c r="E523" s="495"/>
      <c r="F523" s="495"/>
      <c r="G523" s="495"/>
      <c r="H523" s="495"/>
      <c r="I523" s="496"/>
      <c r="J523" s="198"/>
      <c r="L523" s="55"/>
    </row>
    <row r="524" spans="1:12" s="20" customFormat="1" ht="18.75">
      <c r="A524" s="3"/>
      <c r="B524" s="497"/>
      <c r="C524" s="498"/>
      <c r="D524" s="498"/>
      <c r="E524" s="498"/>
      <c r="F524" s="498"/>
      <c r="G524" s="498"/>
      <c r="H524" s="498"/>
      <c r="I524" s="499"/>
      <c r="J524" s="198"/>
      <c r="L524" s="55"/>
    </row>
    <row r="525" spans="1:12" s="20" customFormat="1" ht="19.5" thickBot="1">
      <c r="A525" s="3"/>
      <c r="B525" s="500"/>
      <c r="C525" s="501"/>
      <c r="D525" s="501"/>
      <c r="E525" s="501"/>
      <c r="F525" s="501"/>
      <c r="G525" s="501"/>
      <c r="H525" s="501"/>
      <c r="I525" s="502"/>
      <c r="J525" s="198"/>
      <c r="L525" s="55"/>
    </row>
    <row r="526" spans="1:12" s="20" customFormat="1" ht="18.75">
      <c r="A526" s="54"/>
      <c r="B526" s="54"/>
      <c r="C526" s="54"/>
      <c r="D526" s="54"/>
      <c r="E526" s="54"/>
      <c r="F526" s="54"/>
      <c r="G526" s="54"/>
      <c r="H526" s="54"/>
      <c r="I526" s="54"/>
      <c r="J526" s="59"/>
      <c r="L526" s="55"/>
    </row>
    <row r="527" spans="1:12" s="20" customFormat="1" ht="19.5" thickBot="1">
      <c r="A527" s="3"/>
      <c r="B527" s="3"/>
      <c r="C527" s="3"/>
      <c r="D527" s="3"/>
      <c r="E527" s="3"/>
      <c r="F527" s="3"/>
      <c r="G527" s="3"/>
      <c r="H527" s="3"/>
      <c r="I527" s="3"/>
      <c r="J527" s="57" t="s">
        <v>84</v>
      </c>
      <c r="L527" s="55"/>
    </row>
    <row r="528" spans="1:12" s="20" customFormat="1" ht="18.75">
      <c r="A528" s="3"/>
      <c r="B528" s="724" t="str">
        <f>CONCATENATE('加盟校情報&amp;大会設定'!$G$5,'加盟校情報&amp;大会設定'!$H$5,'加盟校情報&amp;大会設定'!$I$5,'加盟校情報&amp;大会設定'!$J$5,)&amp;"　女子4×400mR"</f>
        <v>第82回東海学生駅伝 兼 第14回東海学生女子駅伝　女子4×400mR</v>
      </c>
      <c r="C528" s="725"/>
      <c r="D528" s="725"/>
      <c r="E528" s="725"/>
      <c r="F528" s="725"/>
      <c r="G528" s="725"/>
      <c r="H528" s="725"/>
      <c r="I528" s="726"/>
      <c r="J528" s="198"/>
      <c r="L528" s="55"/>
    </row>
    <row r="529" spans="1:12" s="20" customFormat="1" ht="19.5" thickBot="1">
      <c r="A529" s="3"/>
      <c r="B529" s="727"/>
      <c r="C529" s="728"/>
      <c r="D529" s="728"/>
      <c r="E529" s="728"/>
      <c r="F529" s="728"/>
      <c r="G529" s="728"/>
      <c r="H529" s="728"/>
      <c r="I529" s="729"/>
      <c r="J529" s="198"/>
      <c r="L529" s="55"/>
    </row>
    <row r="530" spans="1:12" s="20" customFormat="1" ht="18.75">
      <c r="A530" s="3"/>
      <c r="B530" s="509" t="s">
        <v>57</v>
      </c>
      <c r="C530" s="510"/>
      <c r="D530" s="515" t="str">
        <f>IF(基本情報登録!$D$6&gt;0,基本情報登録!$D$6,"")</f>
        <v/>
      </c>
      <c r="E530" s="516"/>
      <c r="F530" s="516"/>
      <c r="G530" s="516"/>
      <c r="H530" s="517"/>
      <c r="I530" s="58" t="s">
        <v>58</v>
      </c>
      <c r="J530" s="198"/>
      <c r="L530" s="55"/>
    </row>
    <row r="531" spans="1:12" s="20" customFormat="1" ht="18.75">
      <c r="A531" s="3"/>
      <c r="B531" s="511" t="s">
        <v>1</v>
      </c>
      <c r="C531" s="512"/>
      <c r="D531" s="518" t="str">
        <f>IF(基本情報登録!$D$8&gt;0,基本情報登録!$D$8,"")</f>
        <v/>
      </c>
      <c r="E531" s="519"/>
      <c r="F531" s="519"/>
      <c r="G531" s="519"/>
      <c r="H531" s="520"/>
      <c r="I531" s="492"/>
      <c r="J531" s="198"/>
      <c r="L531" s="55"/>
    </row>
    <row r="532" spans="1:12" s="20" customFormat="1" ht="19.5" thickBot="1">
      <c r="A532" s="3"/>
      <c r="B532" s="513"/>
      <c r="C532" s="514"/>
      <c r="D532" s="521"/>
      <c r="E532" s="522"/>
      <c r="F532" s="522"/>
      <c r="G532" s="522"/>
      <c r="H532" s="523"/>
      <c r="I532" s="493"/>
      <c r="J532" s="198"/>
      <c r="L532" s="55"/>
    </row>
    <row r="533" spans="1:12" s="20" customFormat="1" ht="18.75">
      <c r="A533" s="3"/>
      <c r="B533" s="509" t="s">
        <v>37</v>
      </c>
      <c r="C533" s="510"/>
      <c r="D533" s="547"/>
      <c r="E533" s="548"/>
      <c r="F533" s="548"/>
      <c r="G533" s="548"/>
      <c r="H533" s="548"/>
      <c r="I533" s="549"/>
      <c r="J533" s="198"/>
      <c r="L533" s="55"/>
    </row>
    <row r="534" spans="1:12" s="20" customFormat="1" ht="18.75" hidden="1">
      <c r="A534" s="3"/>
      <c r="B534" s="195"/>
      <c r="C534" s="196"/>
      <c r="D534" s="49"/>
      <c r="E534" s="550" t="str">
        <f>TEXT(D533,"00000")</f>
        <v>00000</v>
      </c>
      <c r="F534" s="550"/>
      <c r="G534" s="550"/>
      <c r="H534" s="550"/>
      <c r="I534" s="551"/>
      <c r="J534" s="198"/>
      <c r="L534" s="55"/>
    </row>
    <row r="535" spans="1:12" s="20" customFormat="1" ht="18.75">
      <c r="A535" s="3"/>
      <c r="B535" s="511" t="s">
        <v>40</v>
      </c>
      <c r="C535" s="512"/>
      <c r="D535" s="528"/>
      <c r="E535" s="554"/>
      <c r="F535" s="554"/>
      <c r="G535" s="554"/>
      <c r="H535" s="554"/>
      <c r="I535" s="555"/>
      <c r="J535" s="198"/>
      <c r="L535" s="55"/>
    </row>
    <row r="536" spans="1:12" s="20" customFormat="1" ht="18.75">
      <c r="A536" s="3"/>
      <c r="B536" s="552"/>
      <c r="C536" s="553"/>
      <c r="D536" s="534"/>
      <c r="E536" s="556"/>
      <c r="F536" s="556"/>
      <c r="G536" s="556"/>
      <c r="H536" s="556"/>
      <c r="I536" s="557"/>
      <c r="J536" s="198"/>
      <c r="L536" s="55"/>
    </row>
    <row r="537" spans="1:12" s="20" customFormat="1" ht="19.5" thickBot="1">
      <c r="A537" s="3"/>
      <c r="B537" s="558" t="s">
        <v>59</v>
      </c>
      <c r="C537" s="559"/>
      <c r="D537" s="560"/>
      <c r="E537" s="561"/>
      <c r="F537" s="561"/>
      <c r="G537" s="561"/>
      <c r="H537" s="561"/>
      <c r="I537" s="562"/>
      <c r="J537" s="198"/>
      <c r="L537" s="55"/>
    </row>
    <row r="538" spans="1:12" s="20" customFormat="1" ht="18.75">
      <c r="A538" s="3"/>
      <c r="B538" s="536" t="s">
        <v>60</v>
      </c>
      <c r="C538" s="537"/>
      <c r="D538" s="537"/>
      <c r="E538" s="537"/>
      <c r="F538" s="537"/>
      <c r="G538" s="537"/>
      <c r="H538" s="537"/>
      <c r="I538" s="538"/>
      <c r="J538" s="198"/>
      <c r="L538" s="55"/>
    </row>
    <row r="539" spans="1:12" s="20" customFormat="1" ht="19.5" thickBot="1">
      <c r="A539" s="3"/>
      <c r="B539" s="50" t="s">
        <v>61</v>
      </c>
      <c r="C539" s="197" t="s">
        <v>30</v>
      </c>
      <c r="D539" s="197" t="s">
        <v>62</v>
      </c>
      <c r="E539" s="539" t="s">
        <v>63</v>
      </c>
      <c r="F539" s="540"/>
      <c r="G539" s="197" t="s">
        <v>57</v>
      </c>
      <c r="H539" s="197" t="s">
        <v>64</v>
      </c>
      <c r="I539" s="51" t="s">
        <v>65</v>
      </c>
      <c r="J539" s="198"/>
      <c r="L539" s="55"/>
    </row>
    <row r="540" spans="1:12" s="20" customFormat="1" ht="19.5" thickTop="1">
      <c r="A540" s="3"/>
      <c r="B540" s="541">
        <v>1</v>
      </c>
      <c r="C540" s="543"/>
      <c r="D540" s="543" t="str">
        <f>IF(C540&gt;0,VLOOKUP(C540,女子登録情報!$A$2:$H$2000,2,0),"")</f>
        <v/>
      </c>
      <c r="E540" s="544" t="str">
        <f>IF(C540&gt;0,VLOOKUP(C540,女子登録情報!$A$2:$H$2000,3,0),"")</f>
        <v/>
      </c>
      <c r="F540" s="545"/>
      <c r="G540" s="543" t="str">
        <f>IF(C540&gt;0,VLOOKUP(C540,女子登録情報!$A$2:$H$2000,4,0),"")</f>
        <v/>
      </c>
      <c r="H540" s="543" t="str">
        <f>IF(C540&gt;0,VLOOKUP(C540,女子登録情報!$A$2:$H$2000,8,0),"")</f>
        <v/>
      </c>
      <c r="I540" s="546" t="str">
        <f>IF(C540&gt;0,VLOOKUP(C540,女子登録情報!$A$2:$H$2000,5,0),"")</f>
        <v/>
      </c>
      <c r="J540" s="198"/>
      <c r="L540" s="55"/>
    </row>
    <row r="541" spans="1:12" s="20" customFormat="1" ht="18.75">
      <c r="A541" s="3"/>
      <c r="B541" s="542"/>
      <c r="C541" s="533"/>
      <c r="D541" s="533"/>
      <c r="E541" s="534"/>
      <c r="F541" s="535"/>
      <c r="G541" s="533"/>
      <c r="H541" s="533"/>
      <c r="I541" s="532"/>
      <c r="J541" s="198"/>
      <c r="L541" s="55"/>
    </row>
    <row r="542" spans="1:12" s="20" customFormat="1" ht="18.75">
      <c r="A542" s="3"/>
      <c r="B542" s="524">
        <v>2</v>
      </c>
      <c r="C542" s="526"/>
      <c r="D542" s="526" t="str">
        <f>IF(C542,VLOOKUP(C542,女子登録情報!$A$2:$H$2000,2,0),"")</f>
        <v/>
      </c>
      <c r="E542" s="528" t="str">
        <f>IF(C542&gt;0,VLOOKUP(C542,女子登録情報!$A$2:$H$2000,3,0),"")</f>
        <v/>
      </c>
      <c r="F542" s="529"/>
      <c r="G542" s="526" t="str">
        <f>IF(C542&gt;0,VLOOKUP(C542,女子登録情報!$A$2:$H$2000,4,0),"")</f>
        <v/>
      </c>
      <c r="H542" s="526" t="str">
        <f>IF(C542&gt;0,VLOOKUP(C542,女子登録情報!$A$2:$H$2000,8,0),"")</f>
        <v/>
      </c>
      <c r="I542" s="492" t="str">
        <f>IF(C542&gt;0,VLOOKUP(C542,女子登録情報!$A$2:$H$2000,5,0),"")</f>
        <v/>
      </c>
      <c r="J542" s="198"/>
      <c r="L542" s="55"/>
    </row>
    <row r="543" spans="1:12" s="20" customFormat="1" ht="18.75">
      <c r="A543" s="3"/>
      <c r="B543" s="542"/>
      <c r="C543" s="533"/>
      <c r="D543" s="533"/>
      <c r="E543" s="534"/>
      <c r="F543" s="535"/>
      <c r="G543" s="533"/>
      <c r="H543" s="533"/>
      <c r="I543" s="532"/>
      <c r="J543" s="198"/>
      <c r="L543" s="55"/>
    </row>
    <row r="544" spans="1:12" s="20" customFormat="1" ht="18.75">
      <c r="A544" s="3"/>
      <c r="B544" s="524">
        <v>3</v>
      </c>
      <c r="C544" s="526"/>
      <c r="D544" s="526" t="str">
        <f>IF(C544,VLOOKUP(C544,女子登録情報!$A$2:$H$2000,2,0),"")</f>
        <v/>
      </c>
      <c r="E544" s="528" t="str">
        <f>IF(C544&gt;0,VLOOKUP(C544,女子登録情報!$A$2:$H$2000,3,0),"")</f>
        <v/>
      </c>
      <c r="F544" s="529"/>
      <c r="G544" s="526" t="str">
        <f>IF(C544&gt;0,VLOOKUP(C544,女子登録情報!$A$2:$H$2000,4,0),"")</f>
        <v/>
      </c>
      <c r="H544" s="526" t="str">
        <f>IF(C544&gt;0,VLOOKUP(C544,女子登録情報!$A$2:$H$2000,8,0),"")</f>
        <v/>
      </c>
      <c r="I544" s="492" t="str">
        <f>IF(C544&gt;0,VLOOKUP(C544,女子登録情報!$A$2:$H$2000,5,0),"")</f>
        <v/>
      </c>
      <c r="J544" s="198"/>
      <c r="L544" s="55"/>
    </row>
    <row r="545" spans="1:12" s="20" customFormat="1" ht="18.75">
      <c r="A545" s="3"/>
      <c r="B545" s="542"/>
      <c r="C545" s="533"/>
      <c r="D545" s="533"/>
      <c r="E545" s="534"/>
      <c r="F545" s="535"/>
      <c r="G545" s="533"/>
      <c r="H545" s="533"/>
      <c r="I545" s="532"/>
      <c r="J545" s="198"/>
      <c r="L545" s="55"/>
    </row>
    <row r="546" spans="1:12" s="20" customFormat="1" ht="18.75">
      <c r="A546" s="3"/>
      <c r="B546" s="524">
        <v>4</v>
      </c>
      <c r="C546" s="526"/>
      <c r="D546" s="526" t="str">
        <f>IF(C546,VLOOKUP(C546,女子登録情報!$A$2:$H$2000,2,0),"")</f>
        <v/>
      </c>
      <c r="E546" s="528" t="str">
        <f>IF(C546&gt;0,VLOOKUP(C546,女子登録情報!$A$2:$H$2000,3,0),"")</f>
        <v/>
      </c>
      <c r="F546" s="529"/>
      <c r="G546" s="526" t="str">
        <f>IF(C546&gt;0,VLOOKUP(C546,女子登録情報!$A$2:$H$2000,4,0),"")</f>
        <v/>
      </c>
      <c r="H546" s="526" t="str">
        <f>IF(C546&gt;0,VLOOKUP(C546,女子登録情報!$A$2:$H$2000,8,0),"")</f>
        <v/>
      </c>
      <c r="I546" s="492" t="str">
        <f>IF(C546&gt;0,VLOOKUP(C546,女子登録情報!$A$2:$H$2000,5,0),"")</f>
        <v/>
      </c>
      <c r="J546" s="198"/>
      <c r="L546" s="55"/>
    </row>
    <row r="547" spans="1:12" s="20" customFormat="1" ht="18.75">
      <c r="A547" s="3"/>
      <c r="B547" s="542"/>
      <c r="C547" s="533"/>
      <c r="D547" s="533"/>
      <c r="E547" s="534"/>
      <c r="F547" s="535"/>
      <c r="G547" s="533"/>
      <c r="H547" s="533"/>
      <c r="I547" s="532"/>
      <c r="J547" s="198"/>
      <c r="L547" s="55"/>
    </row>
    <row r="548" spans="1:12" s="20" customFormat="1" ht="18.75">
      <c r="A548" s="3"/>
      <c r="B548" s="524">
        <v>5</v>
      </c>
      <c r="C548" s="526"/>
      <c r="D548" s="526" t="str">
        <f>IF(C548,VLOOKUP(C548,女子登録情報!$A$2:$H$2000,2,0),"")</f>
        <v/>
      </c>
      <c r="E548" s="528" t="str">
        <f>IF(C548&gt;0,VLOOKUP(C548,女子登録情報!$A$2:$H$2000,3,0),"")</f>
        <v/>
      </c>
      <c r="F548" s="529"/>
      <c r="G548" s="526" t="str">
        <f>IF(C548&gt;0,VLOOKUP(C548,女子登録情報!$A$2:$H$2000,4,0),"")</f>
        <v/>
      </c>
      <c r="H548" s="526" t="str">
        <f>IF(C548&gt;0,VLOOKUP(C548,女子登録情報!$A$2:$H$2000,8,0),"")</f>
        <v/>
      </c>
      <c r="I548" s="492" t="str">
        <f>IF(C548&gt;0,VLOOKUP(C548,女子登録情報!$A$2:$H$2000,5,0),"")</f>
        <v/>
      </c>
      <c r="J548" s="198"/>
      <c r="L548" s="55"/>
    </row>
    <row r="549" spans="1:12" s="20" customFormat="1" ht="18.75">
      <c r="A549" s="3"/>
      <c r="B549" s="542"/>
      <c r="C549" s="533"/>
      <c r="D549" s="533"/>
      <c r="E549" s="534"/>
      <c r="F549" s="535"/>
      <c r="G549" s="533"/>
      <c r="H549" s="533"/>
      <c r="I549" s="532"/>
      <c r="J549" s="198"/>
      <c r="L549" s="55"/>
    </row>
    <row r="550" spans="1:12" s="20" customFormat="1" ht="18.75">
      <c r="A550" s="3"/>
      <c r="B550" s="524">
        <v>6</v>
      </c>
      <c r="C550" s="526"/>
      <c r="D550" s="526" t="str">
        <f>IF(C550,VLOOKUP(C550,女子登録情報!$A$2:$H$2000,2,0),"")</f>
        <v/>
      </c>
      <c r="E550" s="528" t="str">
        <f>IF(C550&gt;0,VLOOKUP(C550,女子登録情報!$A$2:$H$2000,3,0),"")</f>
        <v/>
      </c>
      <c r="F550" s="529"/>
      <c r="G550" s="526" t="str">
        <f>IF(C550&gt;0,VLOOKUP(C550,女子登録情報!$A$2:$H$2000,4,0),"")</f>
        <v/>
      </c>
      <c r="H550" s="526" t="str">
        <f>IF(C550&gt;0,VLOOKUP(C550,女子登録情報!$A$2:$H$2000,8,0),"")</f>
        <v/>
      </c>
      <c r="I550" s="492" t="str">
        <f>IF(C550&gt;0,VLOOKUP(C550,女子登録情報!$A$2:$H$2000,5,0),"")</f>
        <v/>
      </c>
      <c r="J550" s="198"/>
      <c r="L550" s="55"/>
    </row>
    <row r="551" spans="1:12" s="20" customFormat="1" ht="19.5" thickBot="1">
      <c r="A551" s="3"/>
      <c r="B551" s="525"/>
      <c r="C551" s="527"/>
      <c r="D551" s="527"/>
      <c r="E551" s="530"/>
      <c r="F551" s="531"/>
      <c r="G551" s="527"/>
      <c r="H551" s="527"/>
      <c r="I551" s="493"/>
      <c r="J551" s="198"/>
      <c r="L551" s="55"/>
    </row>
    <row r="552" spans="1:12" s="20" customFormat="1" ht="18.75">
      <c r="A552" s="3"/>
      <c r="B552" s="494" t="s">
        <v>66</v>
      </c>
      <c r="C552" s="495"/>
      <c r="D552" s="495"/>
      <c r="E552" s="495"/>
      <c r="F552" s="495"/>
      <c r="G552" s="495"/>
      <c r="H552" s="495"/>
      <c r="I552" s="496"/>
      <c r="J552" s="198"/>
      <c r="L552" s="55"/>
    </row>
    <row r="553" spans="1:12" s="20" customFormat="1" ht="18.75">
      <c r="A553" s="3"/>
      <c r="B553" s="497"/>
      <c r="C553" s="498"/>
      <c r="D553" s="498"/>
      <c r="E553" s="498"/>
      <c r="F553" s="498"/>
      <c r="G553" s="498"/>
      <c r="H553" s="498"/>
      <c r="I553" s="499"/>
      <c r="J553" s="198"/>
      <c r="L553" s="55"/>
    </row>
    <row r="554" spans="1:12" s="20" customFormat="1" ht="19.5" thickBot="1">
      <c r="A554" s="3"/>
      <c r="B554" s="500"/>
      <c r="C554" s="501"/>
      <c r="D554" s="501"/>
      <c r="E554" s="501"/>
      <c r="F554" s="501"/>
      <c r="G554" s="501"/>
      <c r="H554" s="501"/>
      <c r="I554" s="502"/>
      <c r="J554" s="198"/>
      <c r="L554" s="55"/>
    </row>
    <row r="555" spans="1:12" s="20" customFormat="1" ht="18.75">
      <c r="A555" s="54"/>
      <c r="B555" s="54"/>
      <c r="C555" s="54"/>
      <c r="D555" s="54"/>
      <c r="E555" s="54"/>
      <c r="F555" s="54"/>
      <c r="G555" s="54"/>
      <c r="H555" s="54"/>
      <c r="I555" s="54"/>
      <c r="J555" s="59"/>
      <c r="L555" s="55"/>
    </row>
    <row r="556" spans="1:12" s="20" customFormat="1" ht="19.5" thickBot="1">
      <c r="A556" s="3"/>
      <c r="B556" s="3"/>
      <c r="C556" s="3"/>
      <c r="D556" s="3"/>
      <c r="E556" s="3"/>
      <c r="F556" s="3"/>
      <c r="G556" s="3"/>
      <c r="H556" s="3"/>
      <c r="I556" s="3"/>
      <c r="J556" s="57" t="s">
        <v>85</v>
      </c>
      <c r="L556" s="55"/>
    </row>
    <row r="557" spans="1:12" s="20" customFormat="1" ht="18.75">
      <c r="A557" s="3"/>
      <c r="B557" s="724" t="str">
        <f>CONCATENATE('加盟校情報&amp;大会設定'!$G$5,'加盟校情報&amp;大会設定'!$H$5,'加盟校情報&amp;大会設定'!$I$5,'加盟校情報&amp;大会設定'!$J$5,)&amp;"　女子4×400mR"</f>
        <v>第82回東海学生駅伝 兼 第14回東海学生女子駅伝　女子4×400mR</v>
      </c>
      <c r="C557" s="725"/>
      <c r="D557" s="725"/>
      <c r="E557" s="725"/>
      <c r="F557" s="725"/>
      <c r="G557" s="725"/>
      <c r="H557" s="725"/>
      <c r="I557" s="726"/>
      <c r="J557" s="198"/>
      <c r="L557" s="55"/>
    </row>
    <row r="558" spans="1:12" s="20" customFormat="1" ht="19.5" thickBot="1">
      <c r="A558" s="3"/>
      <c r="B558" s="727"/>
      <c r="C558" s="728"/>
      <c r="D558" s="728"/>
      <c r="E558" s="728"/>
      <c r="F558" s="728"/>
      <c r="G558" s="728"/>
      <c r="H558" s="728"/>
      <c r="I558" s="729"/>
      <c r="J558" s="198"/>
      <c r="L558" s="55"/>
    </row>
    <row r="559" spans="1:12" s="20" customFormat="1" ht="18.75">
      <c r="A559" s="3"/>
      <c r="B559" s="509" t="s">
        <v>57</v>
      </c>
      <c r="C559" s="510"/>
      <c r="D559" s="515" t="str">
        <f>IF(基本情報登録!$D$6&gt;0,基本情報登録!$D$6,"")</f>
        <v/>
      </c>
      <c r="E559" s="516"/>
      <c r="F559" s="516"/>
      <c r="G559" s="516"/>
      <c r="H559" s="517"/>
      <c r="I559" s="58" t="s">
        <v>58</v>
      </c>
      <c r="J559" s="198"/>
      <c r="L559" s="55"/>
    </row>
    <row r="560" spans="1:12" s="20" customFormat="1" ht="18.75">
      <c r="A560" s="3"/>
      <c r="B560" s="511" t="s">
        <v>1</v>
      </c>
      <c r="C560" s="512"/>
      <c r="D560" s="518" t="str">
        <f>IF(基本情報登録!$D$8&gt;0,基本情報登録!$D$8,"")</f>
        <v/>
      </c>
      <c r="E560" s="519"/>
      <c r="F560" s="519"/>
      <c r="G560" s="519"/>
      <c r="H560" s="520"/>
      <c r="I560" s="492"/>
      <c r="J560" s="198"/>
      <c r="L560" s="55"/>
    </row>
    <row r="561" spans="1:12" s="20" customFormat="1" ht="19.5" thickBot="1">
      <c r="A561" s="3"/>
      <c r="B561" s="513"/>
      <c r="C561" s="514"/>
      <c r="D561" s="521"/>
      <c r="E561" s="522"/>
      <c r="F561" s="522"/>
      <c r="G561" s="522"/>
      <c r="H561" s="523"/>
      <c r="I561" s="493"/>
      <c r="J561" s="198"/>
      <c r="L561" s="55"/>
    </row>
    <row r="562" spans="1:12" s="20" customFormat="1" ht="18.75">
      <c r="A562" s="3"/>
      <c r="B562" s="509" t="s">
        <v>37</v>
      </c>
      <c r="C562" s="510"/>
      <c r="D562" s="547"/>
      <c r="E562" s="548"/>
      <c r="F562" s="548"/>
      <c r="G562" s="548"/>
      <c r="H562" s="548"/>
      <c r="I562" s="549"/>
      <c r="J562" s="198"/>
      <c r="L562" s="55"/>
    </row>
    <row r="563" spans="1:12" s="20" customFormat="1" ht="18.75" hidden="1">
      <c r="A563" s="3"/>
      <c r="B563" s="195"/>
      <c r="C563" s="196"/>
      <c r="D563" s="49"/>
      <c r="E563" s="550" t="str">
        <f>TEXT(D562,"00000")</f>
        <v>00000</v>
      </c>
      <c r="F563" s="550"/>
      <c r="G563" s="550"/>
      <c r="H563" s="550"/>
      <c r="I563" s="551"/>
      <c r="J563" s="198"/>
      <c r="L563" s="55"/>
    </row>
    <row r="564" spans="1:12" s="20" customFormat="1" ht="18.75">
      <c r="A564" s="3"/>
      <c r="B564" s="511" t="s">
        <v>40</v>
      </c>
      <c r="C564" s="512"/>
      <c r="D564" s="528"/>
      <c r="E564" s="554"/>
      <c r="F564" s="554"/>
      <c r="G564" s="554"/>
      <c r="H564" s="554"/>
      <c r="I564" s="555"/>
      <c r="J564" s="198"/>
      <c r="L564" s="55"/>
    </row>
    <row r="565" spans="1:12" s="20" customFormat="1" ht="18.75">
      <c r="A565" s="3"/>
      <c r="B565" s="552"/>
      <c r="C565" s="553"/>
      <c r="D565" s="534"/>
      <c r="E565" s="556"/>
      <c r="F565" s="556"/>
      <c r="G565" s="556"/>
      <c r="H565" s="556"/>
      <c r="I565" s="557"/>
      <c r="J565" s="198"/>
      <c r="L565" s="55"/>
    </row>
    <row r="566" spans="1:12" s="20" customFormat="1" ht="19.5" thickBot="1">
      <c r="A566" s="3"/>
      <c r="B566" s="558" t="s">
        <v>59</v>
      </c>
      <c r="C566" s="559"/>
      <c r="D566" s="560"/>
      <c r="E566" s="561"/>
      <c r="F566" s="561"/>
      <c r="G566" s="561"/>
      <c r="H566" s="561"/>
      <c r="I566" s="562"/>
      <c r="J566" s="198"/>
      <c r="L566" s="55"/>
    </row>
    <row r="567" spans="1:12" s="20" customFormat="1" ht="18.75">
      <c r="A567" s="3"/>
      <c r="B567" s="536" t="s">
        <v>60</v>
      </c>
      <c r="C567" s="537"/>
      <c r="D567" s="537"/>
      <c r="E567" s="537"/>
      <c r="F567" s="537"/>
      <c r="G567" s="537"/>
      <c r="H567" s="537"/>
      <c r="I567" s="538"/>
      <c r="J567" s="198"/>
      <c r="L567" s="55"/>
    </row>
    <row r="568" spans="1:12" s="20" customFormat="1" ht="19.5" thickBot="1">
      <c r="A568" s="3"/>
      <c r="B568" s="50" t="s">
        <v>61</v>
      </c>
      <c r="C568" s="197" t="s">
        <v>30</v>
      </c>
      <c r="D568" s="197" t="s">
        <v>62</v>
      </c>
      <c r="E568" s="539" t="s">
        <v>63</v>
      </c>
      <c r="F568" s="540"/>
      <c r="G568" s="197" t="s">
        <v>57</v>
      </c>
      <c r="H568" s="197" t="s">
        <v>64</v>
      </c>
      <c r="I568" s="51" t="s">
        <v>65</v>
      </c>
      <c r="J568" s="198"/>
      <c r="L568" s="55"/>
    </row>
    <row r="569" spans="1:12" s="20" customFormat="1" ht="19.5" thickTop="1">
      <c r="A569" s="3"/>
      <c r="B569" s="541">
        <v>1</v>
      </c>
      <c r="C569" s="543"/>
      <c r="D569" s="543" t="str">
        <f>IF(C569&gt;0,VLOOKUP(C569,女子登録情報!$A$2:$H$2000,2,0),"")</f>
        <v/>
      </c>
      <c r="E569" s="544" t="str">
        <f>IF(C569&gt;0,VLOOKUP(C569,女子登録情報!$A$2:$H$2000,3,0),"")</f>
        <v/>
      </c>
      <c r="F569" s="545"/>
      <c r="G569" s="543" t="str">
        <f>IF(C569&gt;0,VLOOKUP(C569,女子登録情報!$A$2:$H$2000,4,0),"")</f>
        <v/>
      </c>
      <c r="H569" s="543" t="str">
        <f>IF(C569&gt;0,VLOOKUP(C569,女子登録情報!$A$2:$H$2000,8,0),"")</f>
        <v/>
      </c>
      <c r="I569" s="546" t="str">
        <f>IF(C569&gt;0,VLOOKUP(C569,女子登録情報!$A$2:$H$2000,5,0),"")</f>
        <v/>
      </c>
      <c r="J569" s="198"/>
      <c r="L569" s="55"/>
    </row>
    <row r="570" spans="1:12" s="20" customFormat="1" ht="18.75">
      <c r="A570" s="3"/>
      <c r="B570" s="542"/>
      <c r="C570" s="533"/>
      <c r="D570" s="533"/>
      <c r="E570" s="534"/>
      <c r="F570" s="535"/>
      <c r="G570" s="533"/>
      <c r="H570" s="533"/>
      <c r="I570" s="532"/>
      <c r="J570" s="198"/>
      <c r="L570" s="55"/>
    </row>
    <row r="571" spans="1:12" s="20" customFormat="1" ht="18.75">
      <c r="A571" s="3"/>
      <c r="B571" s="524">
        <v>2</v>
      </c>
      <c r="C571" s="526"/>
      <c r="D571" s="526" t="str">
        <f>IF(C571,VLOOKUP(C571,女子登録情報!$A$2:$H$2000,2,0),"")</f>
        <v/>
      </c>
      <c r="E571" s="528" t="str">
        <f>IF(C571&gt;0,VLOOKUP(C571,女子登録情報!$A$2:$H$2000,3,0),"")</f>
        <v/>
      </c>
      <c r="F571" s="529"/>
      <c r="G571" s="526" t="str">
        <f>IF(C571&gt;0,VLOOKUP(C571,女子登録情報!$A$2:$H$2000,4,0),"")</f>
        <v/>
      </c>
      <c r="H571" s="526" t="str">
        <f>IF(C571&gt;0,VLOOKUP(C571,女子登録情報!$A$2:$H$2000,8,0),"")</f>
        <v/>
      </c>
      <c r="I571" s="492" t="str">
        <f>IF(C571&gt;0,VLOOKUP(C571,女子登録情報!$A$2:$H$2000,5,0),"")</f>
        <v/>
      </c>
      <c r="J571" s="198"/>
      <c r="L571" s="55"/>
    </row>
    <row r="572" spans="1:12" s="20" customFormat="1" ht="18.75">
      <c r="A572" s="3"/>
      <c r="B572" s="542"/>
      <c r="C572" s="533"/>
      <c r="D572" s="533"/>
      <c r="E572" s="534"/>
      <c r="F572" s="535"/>
      <c r="G572" s="533"/>
      <c r="H572" s="533"/>
      <c r="I572" s="532"/>
      <c r="J572" s="198"/>
      <c r="L572" s="55"/>
    </row>
    <row r="573" spans="1:12" s="20" customFormat="1" ht="18.75">
      <c r="A573" s="3"/>
      <c r="B573" s="524">
        <v>3</v>
      </c>
      <c r="C573" s="526"/>
      <c r="D573" s="526" t="str">
        <f>IF(C573,VLOOKUP(C573,女子登録情報!$A$2:$H$2000,2,0),"")</f>
        <v/>
      </c>
      <c r="E573" s="528" t="str">
        <f>IF(C573&gt;0,VLOOKUP(C573,女子登録情報!$A$2:$H$2000,3,0),"")</f>
        <v/>
      </c>
      <c r="F573" s="529"/>
      <c r="G573" s="526" t="str">
        <f>IF(C573&gt;0,VLOOKUP(C573,女子登録情報!$A$2:$H$2000,4,0),"")</f>
        <v/>
      </c>
      <c r="H573" s="526" t="str">
        <f>IF(C573&gt;0,VLOOKUP(C573,女子登録情報!$A$2:$H$2000,8,0),"")</f>
        <v/>
      </c>
      <c r="I573" s="492" t="str">
        <f>IF(C573&gt;0,VLOOKUP(C573,女子登録情報!$A$2:$H$2000,5,0),"")</f>
        <v/>
      </c>
      <c r="J573" s="198"/>
      <c r="L573" s="55"/>
    </row>
    <row r="574" spans="1:12" s="20" customFormat="1" ht="18.75">
      <c r="A574" s="3"/>
      <c r="B574" s="542"/>
      <c r="C574" s="533"/>
      <c r="D574" s="533"/>
      <c r="E574" s="534"/>
      <c r="F574" s="535"/>
      <c r="G574" s="533"/>
      <c r="H574" s="533"/>
      <c r="I574" s="532"/>
      <c r="J574" s="198"/>
      <c r="L574" s="55"/>
    </row>
    <row r="575" spans="1:12" s="20" customFormat="1" ht="18.75">
      <c r="A575" s="3"/>
      <c r="B575" s="524">
        <v>4</v>
      </c>
      <c r="C575" s="526"/>
      <c r="D575" s="526" t="str">
        <f>IF(C575,VLOOKUP(C575,女子登録情報!$A$2:$H$2000,2,0),"")</f>
        <v/>
      </c>
      <c r="E575" s="528" t="str">
        <f>IF(C575&gt;0,VLOOKUP(C575,女子登録情報!$A$2:$H$2000,3,0),"")</f>
        <v/>
      </c>
      <c r="F575" s="529"/>
      <c r="G575" s="526" t="str">
        <f>IF(C575&gt;0,VLOOKUP(C575,女子登録情報!$A$2:$H$2000,4,0),"")</f>
        <v/>
      </c>
      <c r="H575" s="526" t="str">
        <f>IF(C575&gt;0,VLOOKUP(C575,女子登録情報!$A$2:$H$2000,8,0),"")</f>
        <v/>
      </c>
      <c r="I575" s="492" t="str">
        <f>IF(C575&gt;0,VLOOKUP(C575,女子登録情報!$A$2:$H$2000,5,0),"")</f>
        <v/>
      </c>
      <c r="J575" s="198"/>
      <c r="L575" s="55"/>
    </row>
    <row r="576" spans="1:12" s="20" customFormat="1" ht="18.75">
      <c r="A576" s="3"/>
      <c r="B576" s="542"/>
      <c r="C576" s="533"/>
      <c r="D576" s="533"/>
      <c r="E576" s="534"/>
      <c r="F576" s="535"/>
      <c r="G576" s="533"/>
      <c r="H576" s="533"/>
      <c r="I576" s="532"/>
      <c r="J576" s="198"/>
      <c r="L576" s="55"/>
    </row>
    <row r="577" spans="1:12" s="20" customFormat="1" ht="18.75">
      <c r="A577" s="3"/>
      <c r="B577" s="524">
        <v>5</v>
      </c>
      <c r="C577" s="526"/>
      <c r="D577" s="526" t="str">
        <f>IF(C577,VLOOKUP(C577,女子登録情報!$A$2:$H$2000,2,0),"")</f>
        <v/>
      </c>
      <c r="E577" s="528" t="str">
        <f>IF(C577&gt;0,VLOOKUP(C577,女子登録情報!$A$2:$H$2000,3,0),"")</f>
        <v/>
      </c>
      <c r="F577" s="529"/>
      <c r="G577" s="526" t="str">
        <f>IF(C577&gt;0,VLOOKUP(C577,女子登録情報!$A$2:$H$2000,4,0),"")</f>
        <v/>
      </c>
      <c r="H577" s="526" t="str">
        <f>IF(C577&gt;0,VLOOKUP(C577,女子登録情報!$A$2:$H$2000,8,0),"")</f>
        <v/>
      </c>
      <c r="I577" s="492" t="str">
        <f>IF(C577&gt;0,VLOOKUP(C577,女子登録情報!$A$2:$H$2000,5,0),"")</f>
        <v/>
      </c>
      <c r="J577" s="198"/>
      <c r="L577" s="55"/>
    </row>
    <row r="578" spans="1:12" s="20" customFormat="1" ht="18.75">
      <c r="A578" s="3"/>
      <c r="B578" s="542"/>
      <c r="C578" s="533"/>
      <c r="D578" s="533"/>
      <c r="E578" s="534"/>
      <c r="F578" s="535"/>
      <c r="G578" s="533"/>
      <c r="H578" s="533"/>
      <c r="I578" s="532"/>
      <c r="J578" s="198"/>
      <c r="L578" s="55"/>
    </row>
    <row r="579" spans="1:12" s="20" customFormat="1" ht="18.75">
      <c r="A579" s="3"/>
      <c r="B579" s="524">
        <v>6</v>
      </c>
      <c r="C579" s="526"/>
      <c r="D579" s="526" t="str">
        <f>IF(C579,VLOOKUP(C579,女子登録情報!$A$2:$H$2000,2,0),"")</f>
        <v/>
      </c>
      <c r="E579" s="528" t="str">
        <f>IF(C579&gt;0,VLOOKUP(C579,女子登録情報!$A$2:$H$2000,3,0),"")</f>
        <v/>
      </c>
      <c r="F579" s="529"/>
      <c r="G579" s="526" t="str">
        <f>IF(C579&gt;0,VLOOKUP(C579,女子登録情報!$A$2:$H$2000,4,0),"")</f>
        <v/>
      </c>
      <c r="H579" s="526" t="str">
        <f>IF(C579&gt;0,VLOOKUP(C579,女子登録情報!$A$2:$H$2000,8,0),"")</f>
        <v/>
      </c>
      <c r="I579" s="492" t="str">
        <f>IF(C579&gt;0,VLOOKUP(C579,女子登録情報!$A$2:$H$2000,5,0),"")</f>
        <v/>
      </c>
      <c r="J579" s="198"/>
      <c r="L579" s="55"/>
    </row>
    <row r="580" spans="1:12" s="20" customFormat="1" ht="19.5" thickBot="1">
      <c r="A580" s="3"/>
      <c r="B580" s="525"/>
      <c r="C580" s="527"/>
      <c r="D580" s="527"/>
      <c r="E580" s="530"/>
      <c r="F580" s="531"/>
      <c r="G580" s="527"/>
      <c r="H580" s="527"/>
      <c r="I580" s="493"/>
      <c r="J580" s="198"/>
      <c r="L580" s="55"/>
    </row>
    <row r="581" spans="1:12" s="20" customFormat="1" ht="18.75">
      <c r="A581" s="3"/>
      <c r="B581" s="494" t="s">
        <v>66</v>
      </c>
      <c r="C581" s="495"/>
      <c r="D581" s="495"/>
      <c r="E581" s="495"/>
      <c r="F581" s="495"/>
      <c r="G581" s="495"/>
      <c r="H581" s="495"/>
      <c r="I581" s="496"/>
      <c r="J581" s="198"/>
      <c r="L581" s="55"/>
    </row>
    <row r="582" spans="1:12" s="20" customFormat="1" ht="18.75">
      <c r="A582" s="3"/>
      <c r="B582" s="497"/>
      <c r="C582" s="498"/>
      <c r="D582" s="498"/>
      <c r="E582" s="498"/>
      <c r="F582" s="498"/>
      <c r="G582" s="498"/>
      <c r="H582" s="498"/>
      <c r="I582" s="499"/>
      <c r="J582" s="198"/>
      <c r="L582" s="55"/>
    </row>
    <row r="583" spans="1:12" s="20" customFormat="1" ht="19.5" thickBot="1">
      <c r="A583" s="3"/>
      <c r="B583" s="500"/>
      <c r="C583" s="501"/>
      <c r="D583" s="501"/>
      <c r="E583" s="501"/>
      <c r="F583" s="501"/>
      <c r="G583" s="501"/>
      <c r="H583" s="501"/>
      <c r="I583" s="502"/>
      <c r="J583" s="198"/>
      <c r="L583" s="55"/>
    </row>
    <row r="584" spans="1:12" s="20" customFormat="1" ht="18.75">
      <c r="A584" s="54"/>
      <c r="B584" s="54"/>
      <c r="C584" s="54"/>
      <c r="D584" s="54"/>
      <c r="E584" s="54"/>
      <c r="F584" s="54"/>
      <c r="G584" s="54"/>
      <c r="H584" s="54"/>
      <c r="I584" s="54"/>
      <c r="J584" s="59"/>
      <c r="L584" s="55"/>
    </row>
    <row r="585" spans="1:12" s="20" customFormat="1">
      <c r="A585" s="55"/>
      <c r="B585" s="55"/>
      <c r="C585" s="55"/>
      <c r="D585" s="55"/>
      <c r="E585" s="55"/>
      <c r="F585" s="55"/>
      <c r="G585" s="55"/>
      <c r="H585" s="55"/>
      <c r="I585" s="55"/>
      <c r="J585" s="60"/>
      <c r="L585" s="55"/>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男子登録情報!$M$1:$M$22</xm:f>
          </x14:formula1>
          <xm:sqref>I9:I10</xm:sqref>
        </x14:dataValidation>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N401"/>
  <sheetViews>
    <sheetView topLeftCell="A18" zoomScaleNormal="100" workbookViewId="0">
      <selection activeCell="B36" sqref="B36:H53"/>
    </sheetView>
  </sheetViews>
  <sheetFormatPr defaultRowHeight="13.5"/>
  <cols>
    <col min="2" max="2" width="14.125" bestFit="1" customWidth="1"/>
    <col min="3" max="3" width="18.875" bestFit="1" customWidth="1"/>
    <col min="4" max="4" width="10.125" bestFit="1" customWidth="1"/>
    <col min="5" max="5" width="11.875" customWidth="1"/>
    <col min="6" max="6" width="13.625" customWidth="1"/>
    <col min="7" max="7" width="16.375" customWidth="1"/>
    <col min="13" max="14" width="9" hidden="1" customWidth="1"/>
  </cols>
  <sheetData>
    <row r="1" spans="1:14" s="20" customFormat="1">
      <c r="A1" s="766" t="str">
        <f>CONCATENATE('加盟校情報&amp;大会設定'!G5,'加盟校情報&amp;大会設定'!H5,'加盟校情報&amp;大会設定'!I5,'加盟校情報&amp;大会設定'!J5)&amp;"  様式Ⅲ(明細書)"</f>
        <v>第82回東海学生駅伝 兼 第14回東海学生女子駅伝  様式Ⅲ(明細書)</v>
      </c>
      <c r="B1" s="766"/>
      <c r="C1" s="766"/>
      <c r="D1" s="766"/>
      <c r="E1" s="766"/>
      <c r="F1" s="766"/>
      <c r="G1" s="766"/>
      <c r="H1" s="766"/>
      <c r="I1" s="766"/>
    </row>
    <row r="2" spans="1:14" s="20" customFormat="1">
      <c r="A2" s="766"/>
      <c r="B2" s="766"/>
      <c r="C2" s="766"/>
      <c r="D2" s="766"/>
      <c r="E2" s="766"/>
      <c r="F2" s="766"/>
      <c r="G2" s="766"/>
      <c r="H2" s="766"/>
      <c r="I2" s="766"/>
    </row>
    <row r="3" spans="1:14" s="20" customFormat="1">
      <c r="A3" s="766"/>
      <c r="B3" s="766"/>
      <c r="C3" s="766"/>
      <c r="D3" s="766"/>
      <c r="E3" s="766"/>
      <c r="F3" s="766"/>
      <c r="G3" s="766"/>
      <c r="H3" s="766"/>
      <c r="I3" s="766"/>
      <c r="M3" s="20">
        <v>1</v>
      </c>
      <c r="N3" s="20">
        <v>5000</v>
      </c>
    </row>
    <row r="4" spans="1:14" s="20" customFormat="1" ht="18.75">
      <c r="A4" s="3"/>
      <c r="B4" s="3"/>
      <c r="C4" s="3"/>
      <c r="D4" s="3"/>
      <c r="E4" s="3"/>
      <c r="F4" s="3"/>
      <c r="G4" s="3"/>
      <c r="H4" s="3"/>
      <c r="I4" s="3"/>
      <c r="M4" s="20">
        <v>2</v>
      </c>
      <c r="N4" s="20">
        <v>5000</v>
      </c>
    </row>
    <row r="5" spans="1:14" s="20" customFormat="1" ht="18.75">
      <c r="A5" s="3"/>
      <c r="B5" s="198" t="s">
        <v>1</v>
      </c>
      <c r="C5" s="767" t="str">
        <f>IF(基本情報登録!D8&gt;0,基本情報登録!D8,"")</f>
        <v/>
      </c>
      <c r="D5" s="767"/>
      <c r="E5" s="767"/>
      <c r="F5" s="767"/>
      <c r="G5" s="767"/>
      <c r="H5" s="3"/>
      <c r="I5" s="3"/>
      <c r="M5" s="20">
        <v>3</v>
      </c>
      <c r="N5" s="20">
        <v>5000</v>
      </c>
    </row>
    <row r="6" spans="1:14" s="20" customFormat="1" ht="18.75">
      <c r="A6" s="3"/>
      <c r="B6" s="198"/>
      <c r="C6" s="3"/>
      <c r="D6" s="3"/>
      <c r="E6" s="3"/>
      <c r="F6" s="3"/>
      <c r="G6" s="3"/>
      <c r="H6" s="3"/>
      <c r="I6" s="3"/>
      <c r="M6" s="20">
        <v>4</v>
      </c>
      <c r="N6" s="20">
        <v>5000</v>
      </c>
    </row>
    <row r="7" spans="1:14" s="20" customFormat="1" ht="18.75">
      <c r="A7" s="3"/>
      <c r="B7" s="198" t="s">
        <v>173</v>
      </c>
      <c r="C7" s="767" t="str">
        <f>IF(基本情報登録!D24&gt;0,基本情報登録!D24,"")</f>
        <v/>
      </c>
      <c r="D7" s="767"/>
      <c r="E7" s="767"/>
      <c r="F7" s="767"/>
      <c r="G7" s="767"/>
      <c r="H7" s="3"/>
      <c r="I7" s="3"/>
      <c r="M7" s="20">
        <v>5</v>
      </c>
      <c r="N7" s="20">
        <v>5000</v>
      </c>
    </row>
    <row r="8" spans="1:14" s="20" customFormat="1" ht="18.75">
      <c r="A8" s="3"/>
      <c r="B8" s="198"/>
      <c r="C8" s="3"/>
      <c r="D8" s="3"/>
      <c r="E8" s="3"/>
      <c r="F8" s="3"/>
      <c r="G8" s="3"/>
      <c r="H8" s="3"/>
      <c r="I8" s="3"/>
      <c r="M8" s="20">
        <v>6</v>
      </c>
      <c r="N8" s="20">
        <v>10000</v>
      </c>
    </row>
    <row r="9" spans="1:14" s="20" customFormat="1" ht="18.75">
      <c r="A9" s="3"/>
      <c r="B9" s="198" t="s">
        <v>11</v>
      </c>
      <c r="C9" s="768" t="str">
        <f>IF(基本情報登録!D26&gt;0,基本情報登録!D26,"")</f>
        <v/>
      </c>
      <c r="D9" s="768"/>
      <c r="E9" s="768"/>
      <c r="F9" s="768"/>
      <c r="G9" s="768"/>
      <c r="H9" s="3"/>
      <c r="I9" s="3"/>
      <c r="M9" s="20">
        <v>7</v>
      </c>
      <c r="N9" s="20">
        <v>10000</v>
      </c>
    </row>
    <row r="10" spans="1:14" s="20" customFormat="1" ht="18.75">
      <c r="A10" s="3"/>
      <c r="B10" s="198"/>
      <c r="C10" s="3"/>
      <c r="D10" s="3"/>
      <c r="E10" s="3"/>
      <c r="F10" s="3"/>
      <c r="G10" s="3"/>
      <c r="H10" s="3"/>
      <c r="I10" s="3"/>
      <c r="M10" s="20">
        <v>8</v>
      </c>
      <c r="N10" s="20">
        <v>10000</v>
      </c>
    </row>
    <row r="11" spans="1:14" s="20" customFormat="1" ht="18.75">
      <c r="A11" s="3"/>
      <c r="B11" s="198" t="s">
        <v>12</v>
      </c>
      <c r="C11" s="767" t="str">
        <f>IF(基本情報登録!D27&gt;0,基本情報登録!D27,"")</f>
        <v/>
      </c>
      <c r="D11" s="767"/>
      <c r="E11" s="767"/>
      <c r="F11" s="767"/>
      <c r="G11" s="767"/>
      <c r="H11" s="3"/>
      <c r="I11" s="3"/>
      <c r="M11" s="20">
        <v>9</v>
      </c>
      <c r="N11" s="20">
        <v>10000</v>
      </c>
    </row>
    <row r="12" spans="1:14" s="20" customFormat="1" ht="18.75">
      <c r="A12" s="3"/>
      <c r="B12" s="3"/>
      <c r="C12" s="3"/>
      <c r="D12" s="3"/>
      <c r="E12" s="3"/>
      <c r="F12" s="3"/>
      <c r="G12" s="3"/>
      <c r="H12" s="3"/>
      <c r="I12" s="3"/>
      <c r="M12" s="20">
        <v>10</v>
      </c>
      <c r="N12" s="20">
        <v>10000</v>
      </c>
    </row>
    <row r="13" spans="1:14" s="20" customFormat="1" ht="18.75">
      <c r="A13" s="3"/>
      <c r="B13" s="3"/>
      <c r="C13" s="731" t="s">
        <v>174</v>
      </c>
      <c r="D13" s="731"/>
      <c r="E13" s="731"/>
      <c r="F13" s="731"/>
      <c r="G13" s="731"/>
      <c r="H13" s="3"/>
      <c r="I13" s="3"/>
      <c r="M13" s="20">
        <v>11</v>
      </c>
      <c r="N13" s="20">
        <v>10000</v>
      </c>
    </row>
    <row r="14" spans="1:14" s="20" customFormat="1" ht="19.5" thickBot="1">
      <c r="A14" s="3"/>
      <c r="B14" s="198"/>
      <c r="C14" s="765"/>
      <c r="D14" s="765"/>
      <c r="E14" s="765"/>
      <c r="F14" s="765"/>
      <c r="G14" s="765"/>
      <c r="H14" s="3"/>
      <c r="I14" s="3"/>
      <c r="M14" s="20">
        <v>12</v>
      </c>
      <c r="N14" s="20">
        <v>10000</v>
      </c>
    </row>
    <row r="15" spans="1:14" s="20" customFormat="1" ht="19.5" thickBot="1">
      <c r="A15" s="3"/>
      <c r="B15" s="3"/>
      <c r="C15" s="742" t="s">
        <v>175</v>
      </c>
      <c r="D15" s="743"/>
      <c r="E15" s="743"/>
      <c r="F15" s="743"/>
      <c r="G15" s="744"/>
      <c r="H15" s="3"/>
      <c r="I15" s="3"/>
      <c r="M15" s="20">
        <v>13</v>
      </c>
      <c r="N15" s="20">
        <v>10000</v>
      </c>
    </row>
    <row r="16" spans="1:14" s="20" customFormat="1" ht="18.75">
      <c r="A16" s="3"/>
      <c r="B16" s="3"/>
      <c r="C16" s="194" t="s">
        <v>176</v>
      </c>
      <c r="D16" s="69">
        <v>1500</v>
      </c>
      <c r="E16" s="200" t="s">
        <v>177</v>
      </c>
      <c r="F16" s="70">
        <f>'様式Ⅲ－1(男子)'!R7</f>
        <v>0</v>
      </c>
      <c r="G16" s="71">
        <f>D16*F16</f>
        <v>0</v>
      </c>
      <c r="H16" s="3"/>
      <c r="I16" s="3"/>
      <c r="M16" s="20">
        <v>14</v>
      </c>
      <c r="N16" s="20">
        <v>10000</v>
      </c>
    </row>
    <row r="17" spans="1:14" s="20" customFormat="1" ht="19.5" thickBot="1">
      <c r="A17" s="3"/>
      <c r="B17" s="3"/>
      <c r="C17" s="72" t="s">
        <v>178</v>
      </c>
      <c r="D17" s="73">
        <v>2000</v>
      </c>
      <c r="E17" s="74" t="s">
        <v>177</v>
      </c>
      <c r="F17" s="75">
        <f>'様式Ⅱ(男子4×100mR)'!L6+'様式Ⅱ(男子4×400mR)'!L6</f>
        <v>0</v>
      </c>
      <c r="G17" s="76">
        <f>D17*F17</f>
        <v>0</v>
      </c>
      <c r="H17" s="3"/>
      <c r="I17" s="3"/>
      <c r="M17" s="20">
        <v>15</v>
      </c>
      <c r="N17" s="20">
        <v>10000</v>
      </c>
    </row>
    <row r="18" spans="1:14" s="20" customFormat="1" ht="20.25" thickTop="1" thickBot="1">
      <c r="A18" s="3"/>
      <c r="B18" s="3"/>
      <c r="C18" s="77"/>
      <c r="D18" s="78"/>
      <c r="E18" s="199"/>
      <c r="F18" s="199" t="s">
        <v>179</v>
      </c>
      <c r="G18" s="79">
        <f>SUM(G16:G17)</f>
        <v>0</v>
      </c>
      <c r="H18" s="3"/>
      <c r="I18" s="3"/>
      <c r="M18" s="20">
        <v>16</v>
      </c>
      <c r="N18" s="20">
        <v>15000</v>
      </c>
    </row>
    <row r="19" spans="1:14" s="20" customFormat="1" ht="19.5" thickBot="1">
      <c r="A19" s="3"/>
      <c r="B19" s="3"/>
      <c r="C19" s="80"/>
      <c r="D19" s="80"/>
      <c r="E19" s="87"/>
      <c r="F19" s="80"/>
      <c r="G19" s="81"/>
      <c r="H19" s="3"/>
      <c r="I19" s="3"/>
      <c r="M19" s="20">
        <v>17</v>
      </c>
      <c r="N19" s="20">
        <v>15000</v>
      </c>
    </row>
    <row r="20" spans="1:14" s="20" customFormat="1" ht="19.5" thickBot="1">
      <c r="A20" s="3"/>
      <c r="B20" s="3"/>
      <c r="C20" s="745" t="s">
        <v>180</v>
      </c>
      <c r="D20" s="746"/>
      <c r="E20" s="746"/>
      <c r="F20" s="746"/>
      <c r="G20" s="747"/>
      <c r="H20" s="3"/>
      <c r="I20" s="3"/>
      <c r="M20" s="20">
        <v>18</v>
      </c>
      <c r="N20" s="20">
        <v>15000</v>
      </c>
    </row>
    <row r="21" spans="1:14" s="20" customFormat="1" ht="18.75">
      <c r="A21" s="3"/>
      <c r="B21" s="3"/>
      <c r="C21" s="193" t="s">
        <v>176</v>
      </c>
      <c r="D21" s="82">
        <v>1500</v>
      </c>
      <c r="E21" s="83" t="s">
        <v>177</v>
      </c>
      <c r="F21" s="84">
        <f>'様式Ⅲ－1(女子)'!S7</f>
        <v>0</v>
      </c>
      <c r="G21" s="85">
        <f>D21*F21</f>
        <v>0</v>
      </c>
      <c r="H21" s="3"/>
      <c r="I21" s="3"/>
      <c r="M21" s="20">
        <v>19</v>
      </c>
      <c r="N21" s="20">
        <v>15000</v>
      </c>
    </row>
    <row r="22" spans="1:14" s="20" customFormat="1" ht="19.5" thickBot="1">
      <c r="A22" s="3"/>
      <c r="B22" s="3"/>
      <c r="C22" s="72" t="s">
        <v>178</v>
      </c>
      <c r="D22" s="73">
        <v>2000</v>
      </c>
      <c r="E22" s="74" t="s">
        <v>177</v>
      </c>
      <c r="F22" s="75">
        <f>'様式Ⅱ(女子4×100mR)'!L7+'様式Ⅱ(女子4×400mR)'!L7</f>
        <v>0</v>
      </c>
      <c r="G22" s="76">
        <f>D22*F22</f>
        <v>0</v>
      </c>
      <c r="H22" s="3"/>
      <c r="I22" s="3"/>
      <c r="M22" s="20">
        <v>20</v>
      </c>
      <c r="N22" s="20">
        <v>15000</v>
      </c>
    </row>
    <row r="23" spans="1:14" s="20" customFormat="1" ht="20.25" thickTop="1" thickBot="1">
      <c r="A23" s="3"/>
      <c r="B23" s="3"/>
      <c r="C23" s="77"/>
      <c r="D23" s="78"/>
      <c r="E23" s="78"/>
      <c r="F23" s="199" t="s">
        <v>179</v>
      </c>
      <c r="G23" s="79">
        <f>SUM(G21:G22)</f>
        <v>0</v>
      </c>
      <c r="H23" s="3"/>
      <c r="I23" s="3"/>
      <c r="M23" s="20">
        <v>21</v>
      </c>
      <c r="N23" s="20">
        <v>15000</v>
      </c>
    </row>
    <row r="24" spans="1:14" s="20" customFormat="1" ht="19.5" thickBot="1">
      <c r="A24" s="3"/>
      <c r="B24" s="3"/>
      <c r="C24" s="80"/>
      <c r="D24" s="80"/>
      <c r="E24" s="80"/>
      <c r="F24" s="87"/>
      <c r="G24" s="81"/>
      <c r="H24" s="3"/>
      <c r="I24" s="3"/>
      <c r="M24" s="20">
        <v>22</v>
      </c>
      <c r="N24" s="20">
        <v>15000</v>
      </c>
    </row>
    <row r="25" spans="1:14" s="20" customFormat="1" ht="19.5" thickBot="1">
      <c r="A25" s="3"/>
      <c r="B25" s="3"/>
      <c r="C25" s="759" t="s">
        <v>181</v>
      </c>
      <c r="D25" s="760"/>
      <c r="E25" s="760"/>
      <c r="F25" s="760"/>
      <c r="G25" s="761"/>
      <c r="H25" s="3"/>
      <c r="I25" s="3"/>
      <c r="M25" s="20">
        <v>23</v>
      </c>
      <c r="N25" s="20">
        <v>15000</v>
      </c>
    </row>
    <row r="26" spans="1:14" s="20" customFormat="1" ht="19.5" thickBot="1">
      <c r="A26" s="3"/>
      <c r="B26" s="3"/>
      <c r="C26" s="748" t="s">
        <v>182</v>
      </c>
      <c r="D26" s="762"/>
      <c r="E26" s="88">
        <f>'様式Ⅲ－1(男子)'!V12+'様式Ⅲ－1(女子)'!W12</f>
        <v>0</v>
      </c>
      <c r="F26" s="763" t="str">
        <f>IF(E26&gt;0,VLOOKUP(E26,M3:N401,2,0),"")</f>
        <v/>
      </c>
      <c r="G26" s="764"/>
      <c r="H26" s="3"/>
      <c r="I26" s="3"/>
      <c r="M26" s="20">
        <v>24</v>
      </c>
      <c r="N26" s="20">
        <v>15000</v>
      </c>
    </row>
    <row r="27" spans="1:14" s="20" customFormat="1" ht="19.5" thickBot="1">
      <c r="A27" s="3"/>
      <c r="B27" s="3"/>
      <c r="C27" s="3"/>
      <c r="D27" s="3"/>
      <c r="E27" s="3"/>
      <c r="F27" s="3"/>
      <c r="G27" s="3"/>
      <c r="H27" s="3"/>
      <c r="I27" s="3"/>
      <c r="M27" s="20">
        <v>25</v>
      </c>
      <c r="N27" s="20">
        <v>15000</v>
      </c>
    </row>
    <row r="28" spans="1:14" s="20" customFormat="1" ht="19.5" thickBot="1">
      <c r="A28" s="3"/>
      <c r="B28" s="3"/>
      <c r="C28" s="748" t="s">
        <v>183</v>
      </c>
      <c r="D28" s="749"/>
      <c r="E28" s="750">
        <f>SUM(G18,G23,F26,)</f>
        <v>0</v>
      </c>
      <c r="F28" s="751"/>
      <c r="G28" s="752"/>
      <c r="H28" s="3"/>
      <c r="I28" s="3"/>
      <c r="M28" s="20">
        <v>26</v>
      </c>
      <c r="N28" s="20">
        <v>15000</v>
      </c>
    </row>
    <row r="29" spans="1:14" s="20" customFormat="1" ht="19.5" thickBot="1">
      <c r="A29" s="3"/>
      <c r="B29" s="3"/>
      <c r="C29" s="87"/>
      <c r="D29" s="87"/>
      <c r="E29" s="81"/>
      <c r="F29" s="87"/>
      <c r="G29" s="87"/>
      <c r="H29" s="3"/>
      <c r="I29" s="3"/>
      <c r="M29" s="20">
        <v>27</v>
      </c>
      <c r="N29" s="20">
        <v>15000</v>
      </c>
    </row>
    <row r="30" spans="1:14" s="20" customFormat="1" ht="18.75">
      <c r="A30" s="3"/>
      <c r="B30" s="3"/>
      <c r="C30" s="753" t="s">
        <v>184</v>
      </c>
      <c r="D30" s="755" t="s">
        <v>185</v>
      </c>
      <c r="E30" s="755"/>
      <c r="F30" s="755"/>
      <c r="G30" s="756"/>
      <c r="H30" s="3"/>
      <c r="I30" s="3"/>
      <c r="M30" s="20">
        <v>28</v>
      </c>
      <c r="N30" s="20">
        <v>15000</v>
      </c>
    </row>
    <row r="31" spans="1:14" s="20" customFormat="1" ht="19.5" thickBot="1">
      <c r="A31" s="3"/>
      <c r="B31" s="3"/>
      <c r="C31" s="754"/>
      <c r="D31" s="757" t="s">
        <v>186</v>
      </c>
      <c r="E31" s="757"/>
      <c r="F31" s="757"/>
      <c r="G31" s="758"/>
      <c r="H31" s="3"/>
      <c r="I31" s="3"/>
      <c r="M31" s="20">
        <v>29</v>
      </c>
      <c r="N31" s="20">
        <v>15000</v>
      </c>
    </row>
    <row r="32" spans="1:14" s="20" customFormat="1" ht="19.5" thickBot="1">
      <c r="A32" s="3"/>
      <c r="B32" s="3"/>
      <c r="C32" s="3"/>
      <c r="D32" s="86"/>
      <c r="E32" s="86"/>
      <c r="F32" s="86"/>
      <c r="G32" s="86"/>
      <c r="H32" s="3"/>
      <c r="I32" s="3"/>
      <c r="M32" s="20">
        <v>31</v>
      </c>
      <c r="N32" s="20">
        <v>25000</v>
      </c>
    </row>
    <row r="33" spans="1:14" s="20" customFormat="1" ht="19.5" thickBot="1">
      <c r="A33" s="3"/>
      <c r="B33" s="3"/>
      <c r="C33" s="731" t="s">
        <v>187</v>
      </c>
      <c r="D33" s="731"/>
      <c r="E33" s="732" t="s">
        <v>188</v>
      </c>
      <c r="F33" s="733"/>
      <c r="G33" s="3"/>
      <c r="H33" s="3"/>
      <c r="I33" s="3"/>
      <c r="M33" s="20">
        <v>32</v>
      </c>
      <c r="N33" s="20">
        <v>25000</v>
      </c>
    </row>
    <row r="34" spans="1:14" s="20" customFormat="1" ht="19.5" thickBot="1">
      <c r="A34" s="3"/>
      <c r="B34" s="3"/>
      <c r="C34" s="731" t="s">
        <v>189</v>
      </c>
      <c r="D34" s="731"/>
      <c r="E34" s="563"/>
      <c r="F34" s="563"/>
      <c r="G34" s="563"/>
      <c r="H34" s="563"/>
      <c r="I34" s="563"/>
      <c r="M34" s="20">
        <v>33</v>
      </c>
      <c r="N34" s="20">
        <v>25000</v>
      </c>
    </row>
    <row r="35" spans="1:14" s="20" customFormat="1" ht="19.5" thickBot="1">
      <c r="A35" s="3"/>
      <c r="B35" s="3"/>
      <c r="C35" s="3"/>
      <c r="D35" s="3"/>
      <c r="E35" s="563"/>
      <c r="F35" s="563"/>
      <c r="G35" s="563"/>
      <c r="H35" s="563"/>
      <c r="I35" s="563"/>
      <c r="M35" s="20">
        <v>34</v>
      </c>
      <c r="N35" s="20">
        <v>25000</v>
      </c>
    </row>
    <row r="36" spans="1:14" s="20" customFormat="1" ht="18.75">
      <c r="A36" s="3"/>
      <c r="B36" s="734" t="s">
        <v>190</v>
      </c>
      <c r="C36" s="735"/>
      <c r="D36" s="735"/>
      <c r="E36" s="736"/>
      <c r="F36" s="736"/>
      <c r="G36" s="736"/>
      <c r="H36" s="737"/>
      <c r="I36" s="3"/>
      <c r="M36" s="20">
        <v>35</v>
      </c>
      <c r="N36" s="20">
        <v>25000</v>
      </c>
    </row>
    <row r="37" spans="1:14" s="20" customFormat="1" ht="18.75">
      <c r="A37" s="3"/>
      <c r="B37" s="738"/>
      <c r="C37" s="736"/>
      <c r="D37" s="736"/>
      <c r="E37" s="736"/>
      <c r="F37" s="736"/>
      <c r="G37" s="736"/>
      <c r="H37" s="737"/>
      <c r="I37" s="3"/>
      <c r="M37" s="20">
        <v>36</v>
      </c>
      <c r="N37" s="20">
        <v>25000</v>
      </c>
    </row>
    <row r="38" spans="1:14" s="20" customFormat="1" ht="18.75">
      <c r="A38" s="3"/>
      <c r="B38" s="738"/>
      <c r="C38" s="736"/>
      <c r="D38" s="736"/>
      <c r="E38" s="736"/>
      <c r="F38" s="736"/>
      <c r="G38" s="736"/>
      <c r="H38" s="737"/>
      <c r="I38" s="3"/>
      <c r="M38" s="20">
        <v>37</v>
      </c>
      <c r="N38" s="20">
        <v>25000</v>
      </c>
    </row>
    <row r="39" spans="1:14" s="20" customFormat="1" ht="18.75">
      <c r="A39" s="3"/>
      <c r="B39" s="738"/>
      <c r="C39" s="736"/>
      <c r="D39" s="736"/>
      <c r="E39" s="736"/>
      <c r="F39" s="736"/>
      <c r="G39" s="736"/>
      <c r="H39" s="737"/>
      <c r="I39" s="3"/>
      <c r="M39" s="20">
        <v>38</v>
      </c>
      <c r="N39" s="20">
        <v>25000</v>
      </c>
    </row>
    <row r="40" spans="1:14" s="20" customFormat="1" ht="18.75">
      <c r="A40" s="3"/>
      <c r="B40" s="738"/>
      <c r="C40" s="736"/>
      <c r="D40" s="736"/>
      <c r="E40" s="736"/>
      <c r="F40" s="736"/>
      <c r="G40" s="736"/>
      <c r="H40" s="737"/>
      <c r="I40" s="3"/>
      <c r="M40" s="20">
        <v>39</v>
      </c>
      <c r="N40" s="20">
        <v>25000</v>
      </c>
    </row>
    <row r="41" spans="1:14" s="20" customFormat="1" ht="18.75">
      <c r="A41" s="3"/>
      <c r="B41" s="738"/>
      <c r="C41" s="736"/>
      <c r="D41" s="736"/>
      <c r="E41" s="736"/>
      <c r="F41" s="736"/>
      <c r="G41" s="736"/>
      <c r="H41" s="737"/>
      <c r="I41" s="3"/>
      <c r="M41" s="20">
        <v>40</v>
      </c>
      <c r="N41" s="20">
        <v>25000</v>
      </c>
    </row>
    <row r="42" spans="1:14" s="20" customFormat="1" ht="18.75">
      <c r="A42" s="3"/>
      <c r="B42" s="738"/>
      <c r="C42" s="736"/>
      <c r="D42" s="736"/>
      <c r="E42" s="736"/>
      <c r="F42" s="736"/>
      <c r="G42" s="736"/>
      <c r="H42" s="737"/>
      <c r="I42" s="3"/>
      <c r="M42" s="20">
        <v>41</v>
      </c>
      <c r="N42" s="20">
        <v>25000</v>
      </c>
    </row>
    <row r="43" spans="1:14" s="20" customFormat="1" ht="18.75">
      <c r="A43" s="3"/>
      <c r="B43" s="738"/>
      <c r="C43" s="736"/>
      <c r="D43" s="736"/>
      <c r="E43" s="736"/>
      <c r="F43" s="736"/>
      <c r="G43" s="736"/>
      <c r="H43" s="737"/>
      <c r="I43" s="3"/>
      <c r="M43" s="20">
        <v>42</v>
      </c>
      <c r="N43" s="20">
        <v>25000</v>
      </c>
    </row>
    <row r="44" spans="1:14" s="20" customFormat="1" ht="18.75">
      <c r="A44" s="3"/>
      <c r="B44" s="738"/>
      <c r="C44" s="736"/>
      <c r="D44" s="736"/>
      <c r="E44" s="736"/>
      <c r="F44" s="736"/>
      <c r="G44" s="736"/>
      <c r="H44" s="737"/>
      <c r="I44" s="3"/>
      <c r="M44" s="20">
        <v>43</v>
      </c>
      <c r="N44" s="20">
        <v>25000</v>
      </c>
    </row>
    <row r="45" spans="1:14" s="20" customFormat="1" ht="18.75">
      <c r="A45" s="3"/>
      <c r="B45" s="738"/>
      <c r="C45" s="736"/>
      <c r="D45" s="736"/>
      <c r="E45" s="736"/>
      <c r="F45" s="736"/>
      <c r="G45" s="736"/>
      <c r="H45" s="737"/>
      <c r="I45" s="3"/>
      <c r="M45" s="20">
        <v>44</v>
      </c>
      <c r="N45" s="20">
        <v>25000</v>
      </c>
    </row>
    <row r="46" spans="1:14" s="20" customFormat="1" ht="18.75">
      <c r="A46" s="3"/>
      <c r="B46" s="738"/>
      <c r="C46" s="736"/>
      <c r="D46" s="736"/>
      <c r="E46" s="736"/>
      <c r="F46" s="736"/>
      <c r="G46" s="736"/>
      <c r="H46" s="737"/>
      <c r="I46" s="3"/>
      <c r="M46" s="20">
        <v>45</v>
      </c>
      <c r="N46" s="20">
        <v>25000</v>
      </c>
    </row>
    <row r="47" spans="1:14" s="20" customFormat="1" ht="18.75">
      <c r="A47" s="3"/>
      <c r="B47" s="738"/>
      <c r="C47" s="736"/>
      <c r="D47" s="736"/>
      <c r="E47" s="736"/>
      <c r="F47" s="736"/>
      <c r="G47" s="736"/>
      <c r="H47" s="737"/>
      <c r="I47" s="3"/>
      <c r="M47" s="20">
        <v>46</v>
      </c>
      <c r="N47" s="20">
        <v>25000</v>
      </c>
    </row>
    <row r="48" spans="1:14" s="20" customFormat="1" ht="18.75">
      <c r="A48" s="3"/>
      <c r="B48" s="738"/>
      <c r="C48" s="736"/>
      <c r="D48" s="736"/>
      <c r="E48" s="736"/>
      <c r="F48" s="736"/>
      <c r="G48" s="736"/>
      <c r="H48" s="737"/>
      <c r="I48" s="3"/>
      <c r="M48" s="20">
        <v>47</v>
      </c>
      <c r="N48" s="20">
        <v>25000</v>
      </c>
    </row>
    <row r="49" spans="1:14" s="20" customFormat="1" ht="18.75">
      <c r="A49" s="3"/>
      <c r="B49" s="738"/>
      <c r="C49" s="736"/>
      <c r="D49" s="736"/>
      <c r="E49" s="736"/>
      <c r="F49" s="736"/>
      <c r="G49" s="736"/>
      <c r="H49" s="737"/>
      <c r="I49" s="3"/>
      <c r="M49" s="20">
        <v>48</v>
      </c>
      <c r="N49" s="20">
        <v>25000</v>
      </c>
    </row>
    <row r="50" spans="1:14" s="20" customFormat="1" ht="18.75">
      <c r="A50" s="3"/>
      <c r="B50" s="738"/>
      <c r="C50" s="736"/>
      <c r="D50" s="736"/>
      <c r="E50" s="736"/>
      <c r="F50" s="736"/>
      <c r="G50" s="736"/>
      <c r="H50" s="737"/>
      <c r="I50" s="3"/>
      <c r="M50" s="20">
        <v>49</v>
      </c>
      <c r="N50" s="20">
        <v>25000</v>
      </c>
    </row>
    <row r="51" spans="1:14" s="20" customFormat="1" ht="18.75">
      <c r="A51" s="3"/>
      <c r="B51" s="738"/>
      <c r="C51" s="736"/>
      <c r="D51" s="736"/>
      <c r="E51" s="736"/>
      <c r="F51" s="736"/>
      <c r="G51" s="736"/>
      <c r="H51" s="737"/>
      <c r="I51" s="3"/>
      <c r="M51" s="20">
        <v>50</v>
      </c>
      <c r="N51" s="20">
        <v>25000</v>
      </c>
    </row>
    <row r="52" spans="1:14" s="20" customFormat="1" ht="18.75">
      <c r="A52" s="3"/>
      <c r="B52" s="738"/>
      <c r="C52" s="736"/>
      <c r="D52" s="736"/>
      <c r="E52" s="736"/>
      <c r="F52" s="736"/>
      <c r="G52" s="736"/>
      <c r="H52" s="737"/>
      <c r="I52" s="3"/>
      <c r="M52" s="20">
        <v>51</v>
      </c>
      <c r="N52" s="20">
        <v>40000</v>
      </c>
    </row>
    <row r="53" spans="1:14" s="20" customFormat="1" ht="19.5" thickBot="1">
      <c r="A53" s="3"/>
      <c r="B53" s="739"/>
      <c r="C53" s="740"/>
      <c r="D53" s="740"/>
      <c r="E53" s="740"/>
      <c r="F53" s="740"/>
      <c r="G53" s="740"/>
      <c r="H53" s="741"/>
      <c r="I53" s="3"/>
      <c r="M53" s="20">
        <v>52</v>
      </c>
      <c r="N53" s="20">
        <v>40000</v>
      </c>
    </row>
    <row r="54" spans="1:14" s="20" customFormat="1" ht="18.75">
      <c r="A54" s="3"/>
      <c r="B54" s="3"/>
      <c r="C54" s="3"/>
      <c r="D54" s="3"/>
      <c r="E54" s="3"/>
      <c r="F54" s="3"/>
      <c r="G54" s="3"/>
      <c r="H54" s="3"/>
      <c r="I54" s="3"/>
      <c r="M54" s="20">
        <v>53</v>
      </c>
      <c r="N54" s="20">
        <v>40000</v>
      </c>
    </row>
    <row r="55" spans="1:14" s="20" customFormat="1">
      <c r="M55" s="20">
        <v>54</v>
      </c>
      <c r="N55" s="20">
        <v>40000</v>
      </c>
    </row>
    <row r="56" spans="1:14" s="20" customFormat="1">
      <c r="M56" s="20">
        <v>55</v>
      </c>
      <c r="N56" s="20">
        <v>40000</v>
      </c>
    </row>
    <row r="57" spans="1:14" s="20" customFormat="1">
      <c r="M57" s="20">
        <v>56</v>
      </c>
      <c r="N57" s="20">
        <v>40000</v>
      </c>
    </row>
    <row r="58" spans="1:14" s="20" customFormat="1">
      <c r="M58" s="20">
        <v>57</v>
      </c>
      <c r="N58" s="20">
        <v>40000</v>
      </c>
    </row>
    <row r="59" spans="1:14" s="20" customFormat="1">
      <c r="M59" s="20">
        <v>58</v>
      </c>
      <c r="N59" s="20">
        <v>40000</v>
      </c>
    </row>
    <row r="60" spans="1:14" s="20" customFormat="1">
      <c r="M60" s="20">
        <v>59</v>
      </c>
      <c r="N60" s="20">
        <v>40000</v>
      </c>
    </row>
    <row r="61" spans="1:14" s="20" customFormat="1">
      <c r="M61" s="20">
        <v>60</v>
      </c>
      <c r="N61" s="20">
        <v>40000</v>
      </c>
    </row>
    <row r="62" spans="1:14" s="20" customFormat="1">
      <c r="M62" s="20">
        <v>61</v>
      </c>
      <c r="N62" s="20">
        <v>40000</v>
      </c>
    </row>
    <row r="63" spans="1:14" s="20" customFormat="1">
      <c r="M63" s="20">
        <v>62</v>
      </c>
      <c r="N63" s="20">
        <v>40000</v>
      </c>
    </row>
    <row r="64" spans="1:14" s="20" customFormat="1">
      <c r="M64" s="20">
        <v>63</v>
      </c>
      <c r="N64" s="20">
        <v>40000</v>
      </c>
    </row>
    <row r="65" spans="13:14" s="20" customFormat="1">
      <c r="M65" s="20">
        <v>64</v>
      </c>
      <c r="N65" s="20">
        <v>40000</v>
      </c>
    </row>
    <row r="66" spans="13:14" s="20" customFormat="1">
      <c r="M66" s="20">
        <v>65</v>
      </c>
      <c r="N66" s="20">
        <v>40000</v>
      </c>
    </row>
    <row r="67" spans="13:14" s="20" customFormat="1">
      <c r="M67" s="20">
        <v>66</v>
      </c>
      <c r="N67" s="20">
        <v>40000</v>
      </c>
    </row>
    <row r="68" spans="13:14" s="20" customFormat="1">
      <c r="M68" s="20">
        <v>67</v>
      </c>
      <c r="N68" s="20">
        <v>40000</v>
      </c>
    </row>
    <row r="69" spans="13:14" s="20" customFormat="1">
      <c r="M69" s="20">
        <v>68</v>
      </c>
      <c r="N69" s="20">
        <v>40000</v>
      </c>
    </row>
    <row r="70" spans="13:14" s="20" customFormat="1">
      <c r="M70" s="20">
        <v>69</v>
      </c>
      <c r="N70" s="20">
        <v>40000</v>
      </c>
    </row>
    <row r="71" spans="13:14" s="20" customFormat="1">
      <c r="M71" s="20">
        <v>70</v>
      </c>
      <c r="N71" s="20">
        <v>40000</v>
      </c>
    </row>
    <row r="72" spans="13:14" s="20" customFormat="1">
      <c r="M72" s="20">
        <v>71</v>
      </c>
      <c r="N72" s="20">
        <v>40000</v>
      </c>
    </row>
    <row r="73" spans="13:14" s="20" customFormat="1">
      <c r="M73" s="20">
        <v>72</v>
      </c>
      <c r="N73" s="20">
        <v>40000</v>
      </c>
    </row>
    <row r="74" spans="13:14" s="20" customFormat="1">
      <c r="M74" s="20">
        <v>73</v>
      </c>
      <c r="N74" s="20">
        <v>40000</v>
      </c>
    </row>
    <row r="75" spans="13:14" s="20" customFormat="1">
      <c r="M75" s="20">
        <v>74</v>
      </c>
      <c r="N75" s="20">
        <v>40000</v>
      </c>
    </row>
    <row r="76" spans="13:14" s="20" customFormat="1">
      <c r="M76" s="20">
        <v>75</v>
      </c>
      <c r="N76" s="20">
        <v>40000</v>
      </c>
    </row>
    <row r="77" spans="13:14" s="20" customFormat="1">
      <c r="M77" s="20">
        <v>76</v>
      </c>
      <c r="N77" s="20">
        <v>40000</v>
      </c>
    </row>
    <row r="78" spans="13:14" s="20" customFormat="1">
      <c r="M78" s="20">
        <v>77</v>
      </c>
      <c r="N78" s="20">
        <v>40000</v>
      </c>
    </row>
    <row r="79" spans="13:14" s="20" customFormat="1">
      <c r="M79" s="20">
        <v>78</v>
      </c>
      <c r="N79" s="20">
        <v>40000</v>
      </c>
    </row>
    <row r="80" spans="13:14" s="20" customFormat="1">
      <c r="M80" s="20">
        <v>79</v>
      </c>
      <c r="N80" s="20">
        <v>40000</v>
      </c>
    </row>
    <row r="81" spans="13:14" s="20" customFormat="1">
      <c r="M81" s="20">
        <v>80</v>
      </c>
      <c r="N81" s="20">
        <v>40000</v>
      </c>
    </row>
    <row r="82" spans="13:14" s="20" customFormat="1">
      <c r="M82" s="20">
        <v>81</v>
      </c>
      <c r="N82" s="20">
        <v>40000</v>
      </c>
    </row>
    <row r="83" spans="13:14" s="20" customFormat="1">
      <c r="M83" s="20">
        <v>82</v>
      </c>
      <c r="N83" s="20">
        <v>40000</v>
      </c>
    </row>
    <row r="84" spans="13:14" s="20" customFormat="1">
      <c r="M84" s="20">
        <v>83</v>
      </c>
      <c r="N84" s="20">
        <v>40000</v>
      </c>
    </row>
    <row r="85" spans="13:14" s="20" customFormat="1">
      <c r="M85" s="20">
        <v>84</v>
      </c>
      <c r="N85" s="20">
        <v>40000</v>
      </c>
    </row>
    <row r="86" spans="13:14" s="20" customFormat="1">
      <c r="M86" s="20">
        <v>85</v>
      </c>
      <c r="N86" s="20">
        <v>40000</v>
      </c>
    </row>
    <row r="87" spans="13:14" s="20" customFormat="1">
      <c r="M87" s="20">
        <v>86</v>
      </c>
      <c r="N87" s="20">
        <v>40000</v>
      </c>
    </row>
    <row r="88" spans="13:14" s="20" customFormat="1">
      <c r="M88" s="20">
        <v>87</v>
      </c>
      <c r="N88" s="20">
        <v>40000</v>
      </c>
    </row>
    <row r="89" spans="13:14" s="20" customFormat="1">
      <c r="M89" s="20">
        <v>88</v>
      </c>
      <c r="N89" s="20">
        <v>40000</v>
      </c>
    </row>
    <row r="90" spans="13:14" s="20" customFormat="1">
      <c r="M90" s="20">
        <v>89</v>
      </c>
      <c r="N90" s="20">
        <v>40000</v>
      </c>
    </row>
    <row r="91" spans="13:14" s="20" customFormat="1">
      <c r="M91" s="20">
        <v>90</v>
      </c>
      <c r="N91" s="20">
        <v>40000</v>
      </c>
    </row>
    <row r="92" spans="13:14" s="20" customFormat="1">
      <c r="M92" s="20">
        <v>91</v>
      </c>
      <c r="N92" s="20">
        <v>40000</v>
      </c>
    </row>
    <row r="93" spans="13:14" s="20" customFormat="1">
      <c r="M93" s="20">
        <v>92</v>
      </c>
      <c r="N93" s="20">
        <v>40000</v>
      </c>
    </row>
    <row r="94" spans="13:14" s="20" customFormat="1">
      <c r="M94" s="20">
        <v>93</v>
      </c>
      <c r="N94" s="20">
        <v>40000</v>
      </c>
    </row>
    <row r="95" spans="13:14" s="20" customFormat="1">
      <c r="M95" s="20">
        <v>94</v>
      </c>
      <c r="N95" s="20">
        <v>40000</v>
      </c>
    </row>
    <row r="96" spans="13:14" s="20" customFormat="1">
      <c r="M96" s="20">
        <v>95</v>
      </c>
      <c r="N96" s="20">
        <v>40000</v>
      </c>
    </row>
    <row r="97" spans="13:14" s="20" customFormat="1">
      <c r="M97" s="20">
        <v>96</v>
      </c>
      <c r="N97" s="20">
        <v>40000</v>
      </c>
    </row>
    <row r="98" spans="13:14" s="20" customFormat="1">
      <c r="M98" s="20">
        <v>97</v>
      </c>
      <c r="N98" s="20">
        <v>40000</v>
      </c>
    </row>
    <row r="99" spans="13:14" s="20" customFormat="1">
      <c r="M99" s="20">
        <v>98</v>
      </c>
      <c r="N99" s="20">
        <v>40000</v>
      </c>
    </row>
    <row r="100" spans="13:14" s="20" customFormat="1">
      <c r="M100" s="20">
        <v>99</v>
      </c>
      <c r="N100" s="20">
        <v>40000</v>
      </c>
    </row>
    <row r="101" spans="13:14" s="20" customFormat="1">
      <c r="M101" s="20">
        <v>100</v>
      </c>
      <c r="N101" s="20">
        <v>40000</v>
      </c>
    </row>
    <row r="102" spans="13:14" s="20" customFormat="1">
      <c r="M102" s="20">
        <v>101</v>
      </c>
      <c r="N102" s="20">
        <v>40000</v>
      </c>
    </row>
    <row r="103" spans="13:14" s="20" customFormat="1">
      <c r="M103" s="20">
        <v>102</v>
      </c>
      <c r="N103" s="20">
        <v>40000</v>
      </c>
    </row>
    <row r="104" spans="13:14" s="20" customFormat="1">
      <c r="M104" s="20">
        <v>103</v>
      </c>
      <c r="N104" s="20">
        <v>40000</v>
      </c>
    </row>
    <row r="105" spans="13:14" s="20" customFormat="1">
      <c r="M105" s="20">
        <v>104</v>
      </c>
      <c r="N105" s="20">
        <v>40000</v>
      </c>
    </row>
    <row r="106" spans="13:14" s="20" customFormat="1">
      <c r="M106" s="20">
        <v>105</v>
      </c>
      <c r="N106" s="20">
        <v>40000</v>
      </c>
    </row>
    <row r="107" spans="13:14" s="20" customFormat="1">
      <c r="M107" s="20">
        <v>106</v>
      </c>
      <c r="N107" s="20">
        <v>40000</v>
      </c>
    </row>
    <row r="108" spans="13:14" s="20" customFormat="1">
      <c r="M108" s="20">
        <v>107</v>
      </c>
      <c r="N108" s="20">
        <v>40000</v>
      </c>
    </row>
    <row r="109" spans="13:14" s="20" customFormat="1">
      <c r="M109" s="20">
        <v>108</v>
      </c>
      <c r="N109" s="20">
        <v>40000</v>
      </c>
    </row>
    <row r="110" spans="13:14" s="20" customFormat="1">
      <c r="M110" s="20">
        <v>109</v>
      </c>
      <c r="N110" s="20">
        <v>40000</v>
      </c>
    </row>
    <row r="111" spans="13:14" s="20" customFormat="1">
      <c r="M111" s="20">
        <v>110</v>
      </c>
      <c r="N111" s="20">
        <v>40000</v>
      </c>
    </row>
    <row r="112" spans="13:14" s="20" customFormat="1">
      <c r="M112" s="20">
        <v>111</v>
      </c>
      <c r="N112" s="20">
        <v>40000</v>
      </c>
    </row>
    <row r="113" spans="13:14" s="20" customFormat="1">
      <c r="M113" s="20">
        <v>112</v>
      </c>
      <c r="N113" s="20">
        <v>40000</v>
      </c>
    </row>
    <row r="114" spans="13:14" s="20" customFormat="1">
      <c r="M114" s="20">
        <v>113</v>
      </c>
      <c r="N114" s="20">
        <v>40000</v>
      </c>
    </row>
    <row r="115" spans="13:14" s="20" customFormat="1">
      <c r="M115" s="20">
        <v>114</v>
      </c>
      <c r="N115" s="20">
        <v>40000</v>
      </c>
    </row>
    <row r="116" spans="13:14" s="20" customFormat="1">
      <c r="M116" s="20">
        <v>115</v>
      </c>
      <c r="N116" s="20">
        <v>40000</v>
      </c>
    </row>
    <row r="117" spans="13:14" s="20" customFormat="1">
      <c r="M117" s="20">
        <v>116</v>
      </c>
      <c r="N117" s="20">
        <v>40000</v>
      </c>
    </row>
    <row r="118" spans="13:14" s="20" customFormat="1">
      <c r="M118" s="20">
        <v>117</v>
      </c>
      <c r="N118" s="20">
        <v>40000</v>
      </c>
    </row>
    <row r="119" spans="13:14" s="20" customFormat="1">
      <c r="M119" s="20">
        <v>118</v>
      </c>
      <c r="N119" s="20">
        <v>40000</v>
      </c>
    </row>
    <row r="120" spans="13:14" s="20" customFormat="1">
      <c r="M120" s="20">
        <v>119</v>
      </c>
      <c r="N120" s="20">
        <v>40000</v>
      </c>
    </row>
    <row r="121" spans="13:14" s="20" customFormat="1">
      <c r="M121" s="20">
        <v>120</v>
      </c>
      <c r="N121" s="20">
        <v>40000</v>
      </c>
    </row>
    <row r="122" spans="13:14" s="20" customFormat="1">
      <c r="M122" s="20">
        <v>121</v>
      </c>
      <c r="N122" s="20">
        <v>40000</v>
      </c>
    </row>
    <row r="123" spans="13:14" s="20" customFormat="1">
      <c r="M123" s="20">
        <v>122</v>
      </c>
      <c r="N123" s="20">
        <v>40000</v>
      </c>
    </row>
    <row r="124" spans="13:14" s="20" customFormat="1">
      <c r="M124" s="20">
        <v>123</v>
      </c>
      <c r="N124" s="20">
        <v>40000</v>
      </c>
    </row>
    <row r="125" spans="13:14" s="20" customFormat="1">
      <c r="M125" s="20">
        <v>124</v>
      </c>
      <c r="N125" s="20">
        <v>40000</v>
      </c>
    </row>
    <row r="126" spans="13:14" s="20" customFormat="1">
      <c r="M126" s="20">
        <v>125</v>
      </c>
      <c r="N126" s="20">
        <v>40000</v>
      </c>
    </row>
    <row r="127" spans="13:14" s="20" customFormat="1">
      <c r="M127" s="20">
        <v>126</v>
      </c>
      <c r="N127" s="20">
        <v>40000</v>
      </c>
    </row>
    <row r="128" spans="13:14" s="20" customFormat="1">
      <c r="M128" s="20">
        <v>127</v>
      </c>
      <c r="N128" s="20">
        <v>40000</v>
      </c>
    </row>
    <row r="129" spans="13:14" s="20" customFormat="1">
      <c r="M129" s="20">
        <v>128</v>
      </c>
      <c r="N129" s="20">
        <v>40000</v>
      </c>
    </row>
    <row r="130" spans="13:14" s="20" customFormat="1">
      <c r="M130" s="20">
        <v>129</v>
      </c>
      <c r="N130" s="20">
        <v>40000</v>
      </c>
    </row>
    <row r="131" spans="13:14" s="20" customFormat="1">
      <c r="M131" s="20">
        <v>130</v>
      </c>
      <c r="N131" s="20">
        <v>40000</v>
      </c>
    </row>
    <row r="132" spans="13:14" s="20" customFormat="1">
      <c r="M132" s="20">
        <v>131</v>
      </c>
      <c r="N132" s="20">
        <v>40000</v>
      </c>
    </row>
    <row r="133" spans="13:14" s="20" customFormat="1">
      <c r="M133" s="20">
        <v>132</v>
      </c>
      <c r="N133" s="20">
        <v>40000</v>
      </c>
    </row>
    <row r="134" spans="13:14" s="20" customFormat="1">
      <c r="M134" s="20">
        <v>133</v>
      </c>
      <c r="N134" s="20">
        <v>40000</v>
      </c>
    </row>
    <row r="135" spans="13:14" s="20" customFormat="1">
      <c r="M135" s="20">
        <v>134</v>
      </c>
      <c r="N135" s="20">
        <v>40000</v>
      </c>
    </row>
    <row r="136" spans="13:14" s="20" customFormat="1">
      <c r="M136" s="20">
        <v>135</v>
      </c>
      <c r="N136" s="20">
        <v>40000</v>
      </c>
    </row>
    <row r="137" spans="13:14" s="20" customFormat="1">
      <c r="M137" s="20">
        <v>136</v>
      </c>
      <c r="N137" s="20">
        <v>40000</v>
      </c>
    </row>
    <row r="138" spans="13:14" s="20" customFormat="1">
      <c r="M138" s="20">
        <v>137</v>
      </c>
      <c r="N138" s="20">
        <v>40000</v>
      </c>
    </row>
    <row r="139" spans="13:14" s="20" customFormat="1">
      <c r="M139" s="20">
        <v>138</v>
      </c>
      <c r="N139" s="20">
        <v>40000</v>
      </c>
    </row>
    <row r="140" spans="13:14" s="20" customFormat="1">
      <c r="M140" s="20">
        <v>139</v>
      </c>
      <c r="N140" s="20">
        <v>40000</v>
      </c>
    </row>
    <row r="141" spans="13:14" s="20" customFormat="1">
      <c r="M141" s="20">
        <v>140</v>
      </c>
      <c r="N141" s="20">
        <v>40000</v>
      </c>
    </row>
    <row r="142" spans="13:14" s="20" customFormat="1">
      <c r="M142" s="20">
        <v>141</v>
      </c>
      <c r="N142" s="20">
        <v>40000</v>
      </c>
    </row>
    <row r="143" spans="13:14" s="20" customFormat="1">
      <c r="M143" s="20">
        <v>142</v>
      </c>
      <c r="N143" s="20">
        <v>40000</v>
      </c>
    </row>
    <row r="144" spans="13:14" s="20" customFormat="1">
      <c r="M144" s="20">
        <v>143</v>
      </c>
      <c r="N144" s="20">
        <v>40000</v>
      </c>
    </row>
    <row r="145" spans="13:14" s="20" customFormat="1">
      <c r="M145" s="20">
        <v>144</v>
      </c>
      <c r="N145" s="20">
        <v>40000</v>
      </c>
    </row>
    <row r="146" spans="13:14" s="20" customFormat="1">
      <c r="M146" s="20">
        <v>145</v>
      </c>
      <c r="N146" s="20">
        <v>40000</v>
      </c>
    </row>
    <row r="147" spans="13:14" s="20" customFormat="1">
      <c r="M147" s="20">
        <v>146</v>
      </c>
      <c r="N147" s="20">
        <v>40000</v>
      </c>
    </row>
    <row r="148" spans="13:14" s="20" customFormat="1">
      <c r="M148" s="20">
        <v>147</v>
      </c>
      <c r="N148" s="20">
        <v>40000</v>
      </c>
    </row>
    <row r="149" spans="13:14" s="20" customFormat="1">
      <c r="M149" s="20">
        <v>148</v>
      </c>
      <c r="N149" s="20">
        <v>40000</v>
      </c>
    </row>
    <row r="150" spans="13:14" s="20" customFormat="1">
      <c r="M150" s="20">
        <v>149</v>
      </c>
      <c r="N150" s="20">
        <v>40000</v>
      </c>
    </row>
    <row r="151" spans="13:14" s="20" customFormat="1">
      <c r="M151" s="20">
        <v>150</v>
      </c>
      <c r="N151" s="20">
        <v>40000</v>
      </c>
    </row>
    <row r="152" spans="13:14" s="20" customFormat="1">
      <c r="M152" s="20">
        <v>151</v>
      </c>
      <c r="N152" s="20">
        <v>40000</v>
      </c>
    </row>
    <row r="153" spans="13:14" s="20" customFormat="1">
      <c r="M153" s="20">
        <v>152</v>
      </c>
      <c r="N153" s="20">
        <v>40000</v>
      </c>
    </row>
    <row r="154" spans="13:14" s="20" customFormat="1">
      <c r="M154" s="20">
        <v>153</v>
      </c>
      <c r="N154" s="20">
        <v>40000</v>
      </c>
    </row>
    <row r="155" spans="13:14" s="20" customFormat="1">
      <c r="M155" s="20">
        <v>154</v>
      </c>
      <c r="N155" s="20">
        <v>40000</v>
      </c>
    </row>
    <row r="156" spans="13:14" s="20" customFormat="1">
      <c r="M156" s="20">
        <v>155</v>
      </c>
      <c r="N156" s="20">
        <v>40000</v>
      </c>
    </row>
    <row r="157" spans="13:14" s="20" customFormat="1">
      <c r="M157" s="20">
        <v>156</v>
      </c>
      <c r="N157" s="20">
        <v>40000</v>
      </c>
    </row>
    <row r="158" spans="13:14" s="20" customFormat="1">
      <c r="M158" s="20">
        <v>157</v>
      </c>
      <c r="N158" s="20">
        <v>40000</v>
      </c>
    </row>
    <row r="159" spans="13:14" s="20" customFormat="1">
      <c r="M159" s="20">
        <v>158</v>
      </c>
      <c r="N159" s="20">
        <v>40000</v>
      </c>
    </row>
    <row r="160" spans="13:14" s="20" customFormat="1">
      <c r="M160" s="20">
        <v>159</v>
      </c>
      <c r="N160" s="20">
        <v>40000</v>
      </c>
    </row>
    <row r="161" spans="13:14" s="20" customFormat="1">
      <c r="M161" s="20">
        <v>160</v>
      </c>
      <c r="N161" s="20">
        <v>40000</v>
      </c>
    </row>
    <row r="162" spans="13:14" s="20" customFormat="1">
      <c r="M162" s="20">
        <v>161</v>
      </c>
      <c r="N162" s="20">
        <v>40000</v>
      </c>
    </row>
    <row r="163" spans="13:14" s="20" customFormat="1">
      <c r="M163" s="20">
        <v>162</v>
      </c>
      <c r="N163" s="20">
        <v>40000</v>
      </c>
    </row>
    <row r="164" spans="13:14" s="20" customFormat="1">
      <c r="M164" s="20">
        <v>163</v>
      </c>
      <c r="N164" s="20">
        <v>40000</v>
      </c>
    </row>
    <row r="165" spans="13:14" s="20" customFormat="1">
      <c r="M165" s="20">
        <v>164</v>
      </c>
      <c r="N165" s="20">
        <v>40000</v>
      </c>
    </row>
    <row r="166" spans="13:14" s="20" customFormat="1">
      <c r="M166" s="20">
        <v>165</v>
      </c>
      <c r="N166" s="20">
        <v>40000</v>
      </c>
    </row>
    <row r="167" spans="13:14" s="20" customFormat="1">
      <c r="M167" s="20">
        <v>166</v>
      </c>
      <c r="N167" s="20">
        <v>40000</v>
      </c>
    </row>
    <row r="168" spans="13:14" s="20" customFormat="1">
      <c r="M168" s="20">
        <v>167</v>
      </c>
      <c r="N168" s="20">
        <v>40000</v>
      </c>
    </row>
    <row r="169" spans="13:14" s="20" customFormat="1">
      <c r="M169" s="20">
        <v>168</v>
      </c>
      <c r="N169" s="20">
        <v>40000</v>
      </c>
    </row>
    <row r="170" spans="13:14" s="20" customFormat="1">
      <c r="M170" s="20">
        <v>169</v>
      </c>
      <c r="N170" s="20">
        <v>40000</v>
      </c>
    </row>
    <row r="171" spans="13:14" s="20" customFormat="1">
      <c r="M171" s="20">
        <v>170</v>
      </c>
      <c r="N171" s="20">
        <v>40000</v>
      </c>
    </row>
    <row r="172" spans="13:14" s="20" customFormat="1">
      <c r="M172" s="20">
        <v>171</v>
      </c>
      <c r="N172" s="20">
        <v>40000</v>
      </c>
    </row>
    <row r="173" spans="13:14" s="20" customFormat="1">
      <c r="M173" s="20">
        <v>172</v>
      </c>
      <c r="N173" s="20">
        <v>40000</v>
      </c>
    </row>
    <row r="174" spans="13:14" s="20" customFormat="1">
      <c r="M174" s="20">
        <v>173</v>
      </c>
      <c r="N174" s="20">
        <v>40000</v>
      </c>
    </row>
    <row r="175" spans="13:14" s="20" customFormat="1">
      <c r="M175" s="20">
        <v>174</v>
      </c>
      <c r="N175" s="20">
        <v>40000</v>
      </c>
    </row>
    <row r="176" spans="13:14" s="20" customFormat="1">
      <c r="M176" s="20">
        <v>175</v>
      </c>
      <c r="N176" s="20">
        <v>40000</v>
      </c>
    </row>
    <row r="177" spans="13:14" s="20" customFormat="1">
      <c r="M177" s="20">
        <v>176</v>
      </c>
      <c r="N177" s="20">
        <v>40000</v>
      </c>
    </row>
    <row r="178" spans="13:14" s="20" customFormat="1">
      <c r="M178" s="20">
        <v>177</v>
      </c>
      <c r="N178" s="20">
        <v>40000</v>
      </c>
    </row>
    <row r="179" spans="13:14" s="20" customFormat="1">
      <c r="M179" s="20">
        <v>178</v>
      </c>
      <c r="N179" s="20">
        <v>40000</v>
      </c>
    </row>
    <row r="180" spans="13:14" s="20" customFormat="1">
      <c r="M180" s="20">
        <v>179</v>
      </c>
      <c r="N180" s="20">
        <v>40000</v>
      </c>
    </row>
    <row r="181" spans="13:14" s="20" customFormat="1">
      <c r="M181" s="20">
        <v>180</v>
      </c>
      <c r="N181" s="20">
        <v>40000</v>
      </c>
    </row>
    <row r="182" spans="13:14" s="20" customFormat="1">
      <c r="M182" s="20">
        <v>181</v>
      </c>
      <c r="N182" s="20">
        <v>40000</v>
      </c>
    </row>
    <row r="183" spans="13:14" s="20" customFormat="1">
      <c r="M183" s="20">
        <v>182</v>
      </c>
      <c r="N183" s="20">
        <v>40000</v>
      </c>
    </row>
    <row r="184" spans="13:14" s="20" customFormat="1">
      <c r="M184" s="20">
        <v>183</v>
      </c>
      <c r="N184" s="20">
        <v>40000</v>
      </c>
    </row>
    <row r="185" spans="13:14" s="20" customFormat="1">
      <c r="M185" s="20">
        <v>184</v>
      </c>
      <c r="N185" s="20">
        <v>40000</v>
      </c>
    </row>
    <row r="186" spans="13:14" s="20" customFormat="1">
      <c r="M186" s="20">
        <v>185</v>
      </c>
      <c r="N186" s="20">
        <v>40000</v>
      </c>
    </row>
    <row r="187" spans="13:14" s="20" customFormat="1">
      <c r="M187" s="20">
        <v>186</v>
      </c>
      <c r="N187" s="20">
        <v>40000</v>
      </c>
    </row>
    <row r="188" spans="13:14" s="20" customFormat="1">
      <c r="M188" s="20">
        <v>187</v>
      </c>
      <c r="N188" s="20">
        <v>40000</v>
      </c>
    </row>
    <row r="189" spans="13:14" s="20" customFormat="1">
      <c r="M189" s="20">
        <v>188</v>
      </c>
      <c r="N189" s="20">
        <v>40000</v>
      </c>
    </row>
    <row r="190" spans="13:14" s="20" customFormat="1">
      <c r="M190" s="20">
        <v>189</v>
      </c>
      <c r="N190" s="20">
        <v>40000</v>
      </c>
    </row>
    <row r="191" spans="13:14" s="20" customFormat="1">
      <c r="M191" s="20">
        <v>190</v>
      </c>
      <c r="N191" s="20">
        <v>40000</v>
      </c>
    </row>
    <row r="192" spans="13:14" s="20" customFormat="1">
      <c r="M192" s="20">
        <v>191</v>
      </c>
      <c r="N192" s="20">
        <v>40000</v>
      </c>
    </row>
    <row r="193" spans="13:14" s="20" customFormat="1">
      <c r="M193" s="20">
        <v>192</v>
      </c>
      <c r="N193" s="20">
        <v>40000</v>
      </c>
    </row>
    <row r="194" spans="13:14" s="20" customFormat="1">
      <c r="M194" s="20">
        <v>193</v>
      </c>
      <c r="N194" s="20">
        <v>40000</v>
      </c>
    </row>
    <row r="195" spans="13:14" s="20" customFormat="1">
      <c r="M195" s="20">
        <v>194</v>
      </c>
      <c r="N195" s="20">
        <v>40000</v>
      </c>
    </row>
    <row r="196" spans="13:14" s="20" customFormat="1">
      <c r="M196" s="20">
        <v>195</v>
      </c>
      <c r="N196" s="20">
        <v>40000</v>
      </c>
    </row>
    <row r="197" spans="13:14" s="20" customFormat="1">
      <c r="M197" s="20">
        <v>196</v>
      </c>
      <c r="N197" s="20">
        <v>40000</v>
      </c>
    </row>
    <row r="198" spans="13:14" s="20" customFormat="1">
      <c r="M198" s="20">
        <v>197</v>
      </c>
      <c r="N198" s="20">
        <v>40000</v>
      </c>
    </row>
    <row r="199" spans="13:14" s="20" customFormat="1">
      <c r="M199" s="20">
        <v>198</v>
      </c>
      <c r="N199" s="20">
        <v>40000</v>
      </c>
    </row>
    <row r="200" spans="13:14" s="20" customFormat="1">
      <c r="M200" s="20">
        <v>199</v>
      </c>
      <c r="N200" s="20">
        <v>40000</v>
      </c>
    </row>
    <row r="201" spans="13:14" s="20" customFormat="1">
      <c r="M201" s="20">
        <v>200</v>
      </c>
      <c r="N201" s="20">
        <v>40000</v>
      </c>
    </row>
    <row r="202" spans="13:14" s="20" customFormat="1">
      <c r="M202" s="20">
        <v>201</v>
      </c>
      <c r="N202" s="20">
        <v>40000</v>
      </c>
    </row>
    <row r="203" spans="13:14" s="20" customFormat="1">
      <c r="M203" s="20">
        <v>202</v>
      </c>
      <c r="N203" s="20">
        <v>40000</v>
      </c>
    </row>
    <row r="204" spans="13:14" s="20" customFormat="1">
      <c r="M204" s="20">
        <v>203</v>
      </c>
      <c r="N204" s="20">
        <v>40000</v>
      </c>
    </row>
    <row r="205" spans="13:14" s="20" customFormat="1">
      <c r="M205" s="20">
        <v>204</v>
      </c>
      <c r="N205" s="20">
        <v>40000</v>
      </c>
    </row>
    <row r="206" spans="13:14" s="20" customFormat="1">
      <c r="M206" s="20">
        <v>205</v>
      </c>
      <c r="N206" s="20">
        <v>40000</v>
      </c>
    </row>
    <row r="207" spans="13:14" s="20" customFormat="1">
      <c r="M207" s="20">
        <v>206</v>
      </c>
      <c r="N207" s="20">
        <v>40000</v>
      </c>
    </row>
    <row r="208" spans="13:14" s="20" customFormat="1">
      <c r="M208" s="20">
        <v>207</v>
      </c>
      <c r="N208" s="20">
        <v>40000</v>
      </c>
    </row>
    <row r="209" spans="13:14" s="20" customFormat="1">
      <c r="M209" s="20">
        <v>208</v>
      </c>
      <c r="N209" s="20">
        <v>40000</v>
      </c>
    </row>
    <row r="210" spans="13:14" s="20" customFormat="1">
      <c r="M210" s="20">
        <v>209</v>
      </c>
      <c r="N210" s="20">
        <v>40000</v>
      </c>
    </row>
    <row r="211" spans="13:14" s="20" customFormat="1">
      <c r="M211" s="20">
        <v>210</v>
      </c>
      <c r="N211" s="20">
        <v>40000</v>
      </c>
    </row>
    <row r="212" spans="13:14" s="20" customFormat="1">
      <c r="M212" s="20">
        <v>211</v>
      </c>
      <c r="N212" s="20">
        <v>40000</v>
      </c>
    </row>
    <row r="213" spans="13:14" s="20" customFormat="1">
      <c r="M213" s="20">
        <v>212</v>
      </c>
      <c r="N213" s="20">
        <v>40000</v>
      </c>
    </row>
    <row r="214" spans="13:14" s="20" customFormat="1">
      <c r="M214" s="20">
        <v>213</v>
      </c>
      <c r="N214" s="20">
        <v>40000</v>
      </c>
    </row>
    <row r="215" spans="13:14" s="20" customFormat="1">
      <c r="M215" s="20">
        <v>214</v>
      </c>
      <c r="N215" s="20">
        <v>40000</v>
      </c>
    </row>
    <row r="216" spans="13:14" s="20" customFormat="1">
      <c r="M216" s="20">
        <v>215</v>
      </c>
      <c r="N216" s="20">
        <v>40000</v>
      </c>
    </row>
    <row r="217" spans="13:14" s="20" customFormat="1">
      <c r="M217" s="20">
        <v>216</v>
      </c>
      <c r="N217" s="20">
        <v>40000</v>
      </c>
    </row>
    <row r="218" spans="13:14" s="20" customFormat="1">
      <c r="M218" s="20">
        <v>217</v>
      </c>
      <c r="N218" s="20">
        <v>40000</v>
      </c>
    </row>
    <row r="219" spans="13:14" s="20" customFormat="1">
      <c r="M219" s="20">
        <v>218</v>
      </c>
      <c r="N219" s="20">
        <v>40000</v>
      </c>
    </row>
    <row r="220" spans="13:14" s="20" customFormat="1">
      <c r="M220" s="20">
        <v>219</v>
      </c>
      <c r="N220" s="20">
        <v>40000</v>
      </c>
    </row>
    <row r="221" spans="13:14" s="20" customFormat="1">
      <c r="M221" s="20">
        <v>220</v>
      </c>
      <c r="N221" s="20">
        <v>40000</v>
      </c>
    </row>
    <row r="222" spans="13:14" s="20" customFormat="1">
      <c r="M222" s="20">
        <v>221</v>
      </c>
      <c r="N222" s="20">
        <v>40000</v>
      </c>
    </row>
    <row r="223" spans="13:14" s="20" customFormat="1">
      <c r="M223" s="20">
        <v>222</v>
      </c>
      <c r="N223" s="20">
        <v>40000</v>
      </c>
    </row>
    <row r="224" spans="13:14" s="20" customFormat="1">
      <c r="M224" s="20">
        <v>223</v>
      </c>
      <c r="N224" s="20">
        <v>40000</v>
      </c>
    </row>
    <row r="225" spans="13:14" s="20" customFormat="1">
      <c r="M225" s="20">
        <v>224</v>
      </c>
      <c r="N225" s="20">
        <v>40000</v>
      </c>
    </row>
    <row r="226" spans="13:14" s="20" customFormat="1">
      <c r="M226" s="20">
        <v>225</v>
      </c>
      <c r="N226" s="20">
        <v>40000</v>
      </c>
    </row>
    <row r="227" spans="13:14" s="20" customFormat="1">
      <c r="M227" s="20">
        <v>226</v>
      </c>
      <c r="N227" s="20">
        <v>40000</v>
      </c>
    </row>
    <row r="228" spans="13:14" s="20" customFormat="1">
      <c r="M228" s="20">
        <v>227</v>
      </c>
      <c r="N228" s="20">
        <v>40000</v>
      </c>
    </row>
    <row r="229" spans="13:14" s="20" customFormat="1">
      <c r="M229" s="20">
        <v>228</v>
      </c>
      <c r="N229" s="20">
        <v>40000</v>
      </c>
    </row>
    <row r="230" spans="13:14" s="20" customFormat="1">
      <c r="M230" s="20">
        <v>229</v>
      </c>
      <c r="N230" s="20">
        <v>40000</v>
      </c>
    </row>
    <row r="231" spans="13:14" s="20" customFormat="1">
      <c r="M231" s="20">
        <v>230</v>
      </c>
      <c r="N231" s="20">
        <v>40000</v>
      </c>
    </row>
    <row r="232" spans="13:14" s="20" customFormat="1">
      <c r="M232" s="20">
        <v>231</v>
      </c>
      <c r="N232" s="20">
        <v>40000</v>
      </c>
    </row>
    <row r="233" spans="13:14" s="20" customFormat="1">
      <c r="M233" s="20">
        <v>232</v>
      </c>
      <c r="N233" s="20">
        <v>40000</v>
      </c>
    </row>
    <row r="234" spans="13:14" s="20" customFormat="1">
      <c r="M234" s="20">
        <v>233</v>
      </c>
      <c r="N234" s="20">
        <v>40000</v>
      </c>
    </row>
    <row r="235" spans="13:14" s="20" customFormat="1">
      <c r="M235" s="20">
        <v>234</v>
      </c>
      <c r="N235" s="20">
        <v>40000</v>
      </c>
    </row>
    <row r="236" spans="13:14" s="20" customFormat="1">
      <c r="M236" s="20">
        <v>235</v>
      </c>
      <c r="N236" s="20">
        <v>40000</v>
      </c>
    </row>
    <row r="237" spans="13:14" s="20" customFormat="1">
      <c r="M237" s="20">
        <v>236</v>
      </c>
      <c r="N237" s="20">
        <v>40000</v>
      </c>
    </row>
    <row r="238" spans="13:14" s="20" customFormat="1">
      <c r="M238" s="20">
        <v>237</v>
      </c>
      <c r="N238" s="20">
        <v>40000</v>
      </c>
    </row>
    <row r="239" spans="13:14" s="20" customFormat="1">
      <c r="M239" s="20">
        <v>238</v>
      </c>
      <c r="N239" s="20">
        <v>40000</v>
      </c>
    </row>
    <row r="240" spans="13:14" s="20" customFormat="1">
      <c r="M240" s="20">
        <v>239</v>
      </c>
      <c r="N240" s="20">
        <v>40000</v>
      </c>
    </row>
    <row r="241" spans="13:14" s="20" customFormat="1">
      <c r="M241" s="20">
        <v>240</v>
      </c>
      <c r="N241" s="20">
        <v>40000</v>
      </c>
    </row>
    <row r="242" spans="13:14" s="20" customFormat="1">
      <c r="M242" s="20">
        <v>241</v>
      </c>
      <c r="N242" s="20">
        <v>40000</v>
      </c>
    </row>
    <row r="243" spans="13:14" s="20" customFormat="1">
      <c r="M243" s="20">
        <v>242</v>
      </c>
      <c r="N243" s="20">
        <v>40000</v>
      </c>
    </row>
    <row r="244" spans="13:14" s="20" customFormat="1">
      <c r="M244" s="20">
        <v>243</v>
      </c>
      <c r="N244" s="20">
        <v>40000</v>
      </c>
    </row>
    <row r="245" spans="13:14" s="20" customFormat="1">
      <c r="M245" s="20">
        <v>244</v>
      </c>
      <c r="N245" s="20">
        <v>40000</v>
      </c>
    </row>
    <row r="246" spans="13:14" s="20" customFormat="1">
      <c r="M246" s="20">
        <v>245</v>
      </c>
      <c r="N246" s="20">
        <v>40000</v>
      </c>
    </row>
    <row r="247" spans="13:14" s="20" customFormat="1">
      <c r="M247" s="20">
        <v>246</v>
      </c>
      <c r="N247" s="20">
        <v>40000</v>
      </c>
    </row>
    <row r="248" spans="13:14" s="20" customFormat="1">
      <c r="M248" s="20">
        <v>247</v>
      </c>
      <c r="N248" s="20">
        <v>40000</v>
      </c>
    </row>
    <row r="249" spans="13:14" s="20" customFormat="1">
      <c r="M249" s="20">
        <v>248</v>
      </c>
      <c r="N249" s="20">
        <v>40000</v>
      </c>
    </row>
    <row r="250" spans="13:14" s="20" customFormat="1">
      <c r="M250" s="20">
        <v>249</v>
      </c>
      <c r="N250" s="20">
        <v>40000</v>
      </c>
    </row>
    <row r="251" spans="13:14" s="20" customFormat="1">
      <c r="M251" s="20">
        <v>250</v>
      </c>
      <c r="N251" s="20">
        <v>40000</v>
      </c>
    </row>
    <row r="252" spans="13:14" s="20" customFormat="1">
      <c r="M252" s="20">
        <v>251</v>
      </c>
      <c r="N252" s="20">
        <v>40000</v>
      </c>
    </row>
    <row r="253" spans="13:14" s="20" customFormat="1">
      <c r="M253" s="20">
        <v>252</v>
      </c>
      <c r="N253" s="20">
        <v>40000</v>
      </c>
    </row>
    <row r="254" spans="13:14" s="20" customFormat="1">
      <c r="M254" s="20">
        <v>253</v>
      </c>
      <c r="N254" s="20">
        <v>40000</v>
      </c>
    </row>
    <row r="255" spans="13:14" s="20" customFormat="1">
      <c r="M255" s="20">
        <v>254</v>
      </c>
      <c r="N255" s="20">
        <v>40000</v>
      </c>
    </row>
    <row r="256" spans="13:14" s="20" customFormat="1">
      <c r="M256" s="20">
        <v>255</v>
      </c>
      <c r="N256" s="20">
        <v>40000</v>
      </c>
    </row>
    <row r="257" spans="13:14" s="20" customFormat="1">
      <c r="M257" s="20">
        <v>256</v>
      </c>
      <c r="N257" s="20">
        <v>40000</v>
      </c>
    </row>
    <row r="258" spans="13:14" s="20" customFormat="1">
      <c r="M258" s="20">
        <v>257</v>
      </c>
      <c r="N258" s="20">
        <v>40000</v>
      </c>
    </row>
    <row r="259" spans="13:14" s="20" customFormat="1">
      <c r="M259" s="20">
        <v>258</v>
      </c>
      <c r="N259" s="20">
        <v>40000</v>
      </c>
    </row>
    <row r="260" spans="13:14" s="20" customFormat="1">
      <c r="M260" s="20">
        <v>259</v>
      </c>
      <c r="N260" s="20">
        <v>40000</v>
      </c>
    </row>
    <row r="261" spans="13:14" s="20" customFormat="1">
      <c r="M261" s="20">
        <v>260</v>
      </c>
      <c r="N261" s="20">
        <v>40000</v>
      </c>
    </row>
    <row r="262" spans="13:14" s="20" customFormat="1">
      <c r="M262" s="20">
        <v>261</v>
      </c>
      <c r="N262" s="20">
        <v>40000</v>
      </c>
    </row>
    <row r="263" spans="13:14" s="20" customFormat="1">
      <c r="M263" s="20">
        <v>262</v>
      </c>
      <c r="N263" s="20">
        <v>40000</v>
      </c>
    </row>
    <row r="264" spans="13:14" s="20" customFormat="1">
      <c r="M264" s="20">
        <v>263</v>
      </c>
      <c r="N264" s="20">
        <v>40000</v>
      </c>
    </row>
    <row r="265" spans="13:14" s="20" customFormat="1">
      <c r="M265" s="20">
        <v>264</v>
      </c>
      <c r="N265" s="20">
        <v>40000</v>
      </c>
    </row>
    <row r="266" spans="13:14" s="20" customFormat="1">
      <c r="M266" s="20">
        <v>265</v>
      </c>
      <c r="N266" s="20">
        <v>40000</v>
      </c>
    </row>
    <row r="267" spans="13:14" s="20" customFormat="1">
      <c r="M267" s="20">
        <v>266</v>
      </c>
      <c r="N267" s="20">
        <v>40000</v>
      </c>
    </row>
    <row r="268" spans="13:14" s="20" customFormat="1">
      <c r="M268" s="20">
        <v>267</v>
      </c>
      <c r="N268" s="20">
        <v>40000</v>
      </c>
    </row>
    <row r="269" spans="13:14" s="20" customFormat="1">
      <c r="M269" s="20">
        <v>268</v>
      </c>
      <c r="N269" s="20">
        <v>40000</v>
      </c>
    </row>
    <row r="270" spans="13:14" s="20" customFormat="1">
      <c r="M270" s="20">
        <v>269</v>
      </c>
      <c r="N270" s="20">
        <v>40000</v>
      </c>
    </row>
    <row r="271" spans="13:14" s="20" customFormat="1">
      <c r="M271" s="20">
        <v>270</v>
      </c>
      <c r="N271" s="20">
        <v>40000</v>
      </c>
    </row>
    <row r="272" spans="13:14" s="20" customFormat="1">
      <c r="M272" s="20">
        <v>271</v>
      </c>
      <c r="N272" s="20">
        <v>40000</v>
      </c>
    </row>
    <row r="273" spans="13:14" s="20" customFormat="1">
      <c r="M273" s="20">
        <v>272</v>
      </c>
      <c r="N273" s="20">
        <v>40000</v>
      </c>
    </row>
    <row r="274" spans="13:14" s="20" customFormat="1">
      <c r="M274" s="20">
        <v>273</v>
      </c>
      <c r="N274" s="20">
        <v>40000</v>
      </c>
    </row>
    <row r="275" spans="13:14" s="20" customFormat="1">
      <c r="M275" s="20">
        <v>274</v>
      </c>
      <c r="N275" s="20">
        <v>40000</v>
      </c>
    </row>
    <row r="276" spans="13:14" s="20" customFormat="1">
      <c r="M276" s="20">
        <v>275</v>
      </c>
      <c r="N276" s="20">
        <v>40000</v>
      </c>
    </row>
    <row r="277" spans="13:14" s="20" customFormat="1">
      <c r="M277" s="20">
        <v>276</v>
      </c>
      <c r="N277" s="20">
        <v>40000</v>
      </c>
    </row>
    <row r="278" spans="13:14" s="20" customFormat="1">
      <c r="M278" s="20">
        <v>277</v>
      </c>
      <c r="N278" s="20">
        <v>40000</v>
      </c>
    </row>
    <row r="279" spans="13:14" s="20" customFormat="1">
      <c r="M279" s="20">
        <v>278</v>
      </c>
      <c r="N279" s="20">
        <v>40000</v>
      </c>
    </row>
    <row r="280" spans="13:14" s="20" customFormat="1">
      <c r="M280" s="20">
        <v>279</v>
      </c>
      <c r="N280" s="20">
        <v>40000</v>
      </c>
    </row>
    <row r="281" spans="13:14" s="20" customFormat="1">
      <c r="M281" s="20">
        <v>280</v>
      </c>
      <c r="N281" s="20">
        <v>40000</v>
      </c>
    </row>
    <row r="282" spans="13:14" s="20" customFormat="1">
      <c r="M282" s="20">
        <v>281</v>
      </c>
      <c r="N282" s="20">
        <v>40000</v>
      </c>
    </row>
    <row r="283" spans="13:14" s="20" customFormat="1">
      <c r="M283" s="20">
        <v>282</v>
      </c>
      <c r="N283" s="20">
        <v>40000</v>
      </c>
    </row>
    <row r="284" spans="13:14" s="20" customFormat="1">
      <c r="M284" s="20">
        <v>283</v>
      </c>
      <c r="N284" s="20">
        <v>40000</v>
      </c>
    </row>
    <row r="285" spans="13:14" s="20" customFormat="1">
      <c r="M285" s="20">
        <v>284</v>
      </c>
      <c r="N285" s="20">
        <v>40000</v>
      </c>
    </row>
    <row r="286" spans="13:14" s="20" customFormat="1">
      <c r="M286" s="20">
        <v>285</v>
      </c>
      <c r="N286" s="20">
        <v>40000</v>
      </c>
    </row>
    <row r="287" spans="13:14" s="20" customFormat="1">
      <c r="M287" s="20">
        <v>286</v>
      </c>
      <c r="N287" s="20">
        <v>40000</v>
      </c>
    </row>
    <row r="288" spans="13:14" s="20" customFormat="1">
      <c r="M288" s="20">
        <v>287</v>
      </c>
      <c r="N288" s="20">
        <v>40000</v>
      </c>
    </row>
    <row r="289" spans="13:14" s="20" customFormat="1">
      <c r="M289" s="20">
        <v>288</v>
      </c>
      <c r="N289" s="20">
        <v>40000</v>
      </c>
    </row>
    <row r="290" spans="13:14" s="20" customFormat="1">
      <c r="M290" s="20">
        <v>289</v>
      </c>
      <c r="N290" s="20">
        <v>40000</v>
      </c>
    </row>
    <row r="291" spans="13:14" s="20" customFormat="1">
      <c r="M291" s="20">
        <v>290</v>
      </c>
      <c r="N291" s="20">
        <v>40000</v>
      </c>
    </row>
    <row r="292" spans="13:14" s="20" customFormat="1">
      <c r="M292" s="20">
        <v>291</v>
      </c>
      <c r="N292" s="20">
        <v>40000</v>
      </c>
    </row>
    <row r="293" spans="13:14" s="20" customFormat="1">
      <c r="M293" s="20">
        <v>292</v>
      </c>
      <c r="N293" s="20">
        <v>40000</v>
      </c>
    </row>
    <row r="294" spans="13:14" s="20" customFormat="1">
      <c r="M294" s="20">
        <v>293</v>
      </c>
      <c r="N294" s="20">
        <v>40000</v>
      </c>
    </row>
    <row r="295" spans="13:14" s="20" customFormat="1">
      <c r="M295" s="20">
        <v>294</v>
      </c>
      <c r="N295" s="20">
        <v>40000</v>
      </c>
    </row>
    <row r="296" spans="13:14" s="20" customFormat="1">
      <c r="M296" s="20">
        <v>295</v>
      </c>
      <c r="N296" s="20">
        <v>40000</v>
      </c>
    </row>
    <row r="297" spans="13:14" s="20" customFormat="1">
      <c r="M297" s="20">
        <v>296</v>
      </c>
      <c r="N297" s="20">
        <v>40000</v>
      </c>
    </row>
    <row r="298" spans="13:14" s="20" customFormat="1">
      <c r="M298" s="20">
        <v>297</v>
      </c>
      <c r="N298" s="20">
        <v>40000</v>
      </c>
    </row>
    <row r="299" spans="13:14" s="20" customFormat="1">
      <c r="M299" s="20">
        <v>298</v>
      </c>
      <c r="N299" s="20">
        <v>40000</v>
      </c>
    </row>
    <row r="300" spans="13:14" s="20" customFormat="1">
      <c r="M300" s="20">
        <v>299</v>
      </c>
      <c r="N300" s="20">
        <v>40000</v>
      </c>
    </row>
    <row r="301" spans="13:14" s="20" customFormat="1">
      <c r="M301" s="20">
        <v>300</v>
      </c>
      <c r="N301" s="20">
        <v>40000</v>
      </c>
    </row>
    <row r="302" spans="13:14" s="20" customFormat="1">
      <c r="M302" s="20">
        <v>301</v>
      </c>
      <c r="N302" s="20">
        <v>40000</v>
      </c>
    </row>
    <row r="303" spans="13:14" s="20" customFormat="1">
      <c r="M303" s="20">
        <v>302</v>
      </c>
      <c r="N303" s="20">
        <v>40000</v>
      </c>
    </row>
    <row r="304" spans="13:14" s="20" customFormat="1">
      <c r="M304" s="20">
        <v>303</v>
      </c>
      <c r="N304" s="20">
        <v>40000</v>
      </c>
    </row>
    <row r="305" spans="13:14" s="20" customFormat="1">
      <c r="M305" s="20">
        <v>304</v>
      </c>
      <c r="N305" s="20">
        <v>40000</v>
      </c>
    </row>
    <row r="306" spans="13:14" s="20" customFormat="1">
      <c r="M306" s="20">
        <v>305</v>
      </c>
      <c r="N306" s="20">
        <v>40000</v>
      </c>
    </row>
    <row r="307" spans="13:14" s="20" customFormat="1">
      <c r="M307" s="20">
        <v>306</v>
      </c>
      <c r="N307" s="20">
        <v>40000</v>
      </c>
    </row>
    <row r="308" spans="13:14" s="20" customFormat="1">
      <c r="M308" s="20">
        <v>307</v>
      </c>
      <c r="N308" s="20">
        <v>40000</v>
      </c>
    </row>
    <row r="309" spans="13:14" s="20" customFormat="1">
      <c r="M309" s="20">
        <v>308</v>
      </c>
      <c r="N309" s="20">
        <v>40000</v>
      </c>
    </row>
    <row r="310" spans="13:14" s="20" customFormat="1">
      <c r="M310" s="20">
        <v>309</v>
      </c>
      <c r="N310" s="20">
        <v>40000</v>
      </c>
    </row>
    <row r="311" spans="13:14" s="20" customFormat="1">
      <c r="M311" s="20">
        <v>310</v>
      </c>
      <c r="N311" s="20">
        <v>40000</v>
      </c>
    </row>
    <row r="312" spans="13:14" s="20" customFormat="1">
      <c r="M312" s="20">
        <v>311</v>
      </c>
      <c r="N312" s="20">
        <v>40000</v>
      </c>
    </row>
    <row r="313" spans="13:14" s="20" customFormat="1">
      <c r="M313" s="20">
        <v>312</v>
      </c>
      <c r="N313" s="20">
        <v>40000</v>
      </c>
    </row>
    <row r="314" spans="13:14" s="20" customFormat="1">
      <c r="M314" s="20">
        <v>313</v>
      </c>
      <c r="N314" s="20">
        <v>40000</v>
      </c>
    </row>
    <row r="315" spans="13:14" s="20" customFormat="1">
      <c r="M315" s="20">
        <v>314</v>
      </c>
      <c r="N315" s="20">
        <v>40000</v>
      </c>
    </row>
    <row r="316" spans="13:14" s="20" customFormat="1">
      <c r="M316" s="20">
        <v>315</v>
      </c>
      <c r="N316" s="20">
        <v>40000</v>
      </c>
    </row>
    <row r="317" spans="13:14" s="20" customFormat="1">
      <c r="M317" s="20">
        <v>316</v>
      </c>
      <c r="N317" s="20">
        <v>40000</v>
      </c>
    </row>
    <row r="318" spans="13:14" s="20" customFormat="1">
      <c r="M318" s="20">
        <v>317</v>
      </c>
      <c r="N318" s="20">
        <v>40000</v>
      </c>
    </row>
    <row r="319" spans="13:14" s="20" customFormat="1">
      <c r="M319" s="20">
        <v>318</v>
      </c>
      <c r="N319" s="20">
        <v>40000</v>
      </c>
    </row>
    <row r="320" spans="13:14" s="20" customFormat="1">
      <c r="M320" s="20">
        <v>319</v>
      </c>
      <c r="N320" s="20">
        <v>40000</v>
      </c>
    </row>
    <row r="321" spans="13:14" s="20" customFormat="1">
      <c r="M321" s="20">
        <v>320</v>
      </c>
      <c r="N321" s="20">
        <v>40000</v>
      </c>
    </row>
    <row r="322" spans="13:14" s="20" customFormat="1">
      <c r="M322" s="20">
        <v>321</v>
      </c>
      <c r="N322" s="20">
        <v>40000</v>
      </c>
    </row>
    <row r="323" spans="13:14" s="20" customFormat="1">
      <c r="M323" s="20">
        <v>322</v>
      </c>
      <c r="N323" s="20">
        <v>40000</v>
      </c>
    </row>
    <row r="324" spans="13:14" s="20" customFormat="1">
      <c r="M324" s="20">
        <v>323</v>
      </c>
      <c r="N324" s="20">
        <v>40000</v>
      </c>
    </row>
    <row r="325" spans="13:14" s="20" customFormat="1">
      <c r="M325" s="20">
        <v>324</v>
      </c>
      <c r="N325" s="20">
        <v>40000</v>
      </c>
    </row>
    <row r="326" spans="13:14" s="20" customFormat="1">
      <c r="M326" s="20">
        <v>325</v>
      </c>
      <c r="N326" s="20">
        <v>40000</v>
      </c>
    </row>
    <row r="327" spans="13:14" s="20" customFormat="1">
      <c r="M327" s="20">
        <v>326</v>
      </c>
      <c r="N327" s="20">
        <v>40000</v>
      </c>
    </row>
    <row r="328" spans="13:14" s="20" customFormat="1">
      <c r="M328" s="20">
        <v>327</v>
      </c>
      <c r="N328" s="20">
        <v>40000</v>
      </c>
    </row>
    <row r="329" spans="13:14" s="20" customFormat="1">
      <c r="M329" s="20">
        <v>328</v>
      </c>
      <c r="N329" s="20">
        <v>40000</v>
      </c>
    </row>
    <row r="330" spans="13:14" s="20" customFormat="1">
      <c r="M330" s="20">
        <v>329</v>
      </c>
      <c r="N330" s="20">
        <v>40000</v>
      </c>
    </row>
    <row r="331" spans="13:14" s="20" customFormat="1">
      <c r="M331" s="20">
        <v>330</v>
      </c>
      <c r="N331" s="20">
        <v>40000</v>
      </c>
    </row>
    <row r="332" spans="13:14" s="20" customFormat="1">
      <c r="M332" s="20">
        <v>331</v>
      </c>
      <c r="N332" s="20">
        <v>40000</v>
      </c>
    </row>
    <row r="333" spans="13:14" s="20" customFormat="1">
      <c r="M333" s="20">
        <v>332</v>
      </c>
      <c r="N333" s="20">
        <v>40000</v>
      </c>
    </row>
    <row r="334" spans="13:14" s="20" customFormat="1">
      <c r="M334" s="20">
        <v>333</v>
      </c>
      <c r="N334" s="20">
        <v>40000</v>
      </c>
    </row>
    <row r="335" spans="13:14" s="20" customFormat="1">
      <c r="M335" s="20">
        <v>334</v>
      </c>
      <c r="N335" s="20">
        <v>40000</v>
      </c>
    </row>
    <row r="336" spans="13:14" s="20" customFormat="1">
      <c r="M336" s="20">
        <v>335</v>
      </c>
      <c r="N336" s="20">
        <v>40000</v>
      </c>
    </row>
    <row r="337" spans="13:14" s="20" customFormat="1">
      <c r="M337" s="20">
        <v>336</v>
      </c>
      <c r="N337" s="20">
        <v>40000</v>
      </c>
    </row>
    <row r="338" spans="13:14" s="20" customFormat="1">
      <c r="M338" s="20">
        <v>337</v>
      </c>
      <c r="N338" s="20">
        <v>40000</v>
      </c>
    </row>
    <row r="339" spans="13:14" s="20" customFormat="1">
      <c r="M339" s="20">
        <v>338</v>
      </c>
      <c r="N339" s="20">
        <v>40000</v>
      </c>
    </row>
    <row r="340" spans="13:14" s="20" customFormat="1">
      <c r="M340" s="20">
        <v>339</v>
      </c>
      <c r="N340" s="20">
        <v>40000</v>
      </c>
    </row>
    <row r="341" spans="13:14" s="20" customFormat="1">
      <c r="M341" s="20">
        <v>340</v>
      </c>
      <c r="N341" s="20">
        <v>40000</v>
      </c>
    </row>
    <row r="342" spans="13:14" s="20" customFormat="1">
      <c r="M342" s="20">
        <v>341</v>
      </c>
      <c r="N342" s="20">
        <v>40000</v>
      </c>
    </row>
    <row r="343" spans="13:14" s="20" customFormat="1">
      <c r="M343" s="20">
        <v>342</v>
      </c>
      <c r="N343" s="20">
        <v>40000</v>
      </c>
    </row>
    <row r="344" spans="13:14" s="20" customFormat="1">
      <c r="M344" s="20">
        <v>343</v>
      </c>
      <c r="N344" s="20">
        <v>40000</v>
      </c>
    </row>
    <row r="345" spans="13:14" s="20" customFormat="1">
      <c r="M345" s="20">
        <v>344</v>
      </c>
      <c r="N345" s="20">
        <v>40000</v>
      </c>
    </row>
    <row r="346" spans="13:14" s="20" customFormat="1">
      <c r="M346" s="20">
        <v>345</v>
      </c>
      <c r="N346" s="20">
        <v>40000</v>
      </c>
    </row>
    <row r="347" spans="13:14" s="20" customFormat="1">
      <c r="M347" s="20">
        <v>346</v>
      </c>
      <c r="N347" s="20">
        <v>40000</v>
      </c>
    </row>
    <row r="348" spans="13:14" s="20" customFormat="1">
      <c r="M348" s="20">
        <v>347</v>
      </c>
      <c r="N348" s="20">
        <v>40000</v>
      </c>
    </row>
    <row r="349" spans="13:14" s="20" customFormat="1">
      <c r="M349" s="20">
        <v>348</v>
      </c>
      <c r="N349" s="20">
        <v>40000</v>
      </c>
    </row>
    <row r="350" spans="13:14" s="20" customFormat="1">
      <c r="M350" s="20">
        <v>349</v>
      </c>
      <c r="N350" s="20">
        <v>40000</v>
      </c>
    </row>
    <row r="351" spans="13:14" s="20" customFormat="1">
      <c r="M351" s="20">
        <v>350</v>
      </c>
      <c r="N351" s="20">
        <v>40000</v>
      </c>
    </row>
    <row r="352" spans="13:14" s="20" customFormat="1">
      <c r="M352" s="20">
        <v>351</v>
      </c>
      <c r="N352" s="20">
        <v>40000</v>
      </c>
    </row>
    <row r="353" spans="13:14" s="20" customFormat="1">
      <c r="M353" s="20">
        <v>352</v>
      </c>
      <c r="N353" s="20">
        <v>40000</v>
      </c>
    </row>
    <row r="354" spans="13:14" s="20" customFormat="1">
      <c r="M354" s="20">
        <v>353</v>
      </c>
      <c r="N354" s="20">
        <v>40000</v>
      </c>
    </row>
    <row r="355" spans="13:14" s="20" customFormat="1">
      <c r="M355" s="20">
        <v>354</v>
      </c>
      <c r="N355" s="20">
        <v>40000</v>
      </c>
    </row>
    <row r="356" spans="13:14" s="20" customFormat="1">
      <c r="M356" s="20">
        <v>355</v>
      </c>
      <c r="N356" s="20">
        <v>40000</v>
      </c>
    </row>
    <row r="357" spans="13:14" s="20" customFormat="1">
      <c r="M357" s="20">
        <v>356</v>
      </c>
      <c r="N357" s="20">
        <v>40000</v>
      </c>
    </row>
    <row r="358" spans="13:14" s="20" customFormat="1">
      <c r="M358" s="20">
        <v>357</v>
      </c>
      <c r="N358" s="20">
        <v>40000</v>
      </c>
    </row>
    <row r="359" spans="13:14" s="20" customFormat="1">
      <c r="M359" s="20">
        <v>358</v>
      </c>
      <c r="N359" s="20">
        <v>40000</v>
      </c>
    </row>
    <row r="360" spans="13:14" s="20" customFormat="1">
      <c r="M360" s="20">
        <v>359</v>
      </c>
      <c r="N360" s="20">
        <v>40000</v>
      </c>
    </row>
    <row r="361" spans="13:14" s="20" customFormat="1">
      <c r="M361" s="20">
        <v>360</v>
      </c>
      <c r="N361" s="20">
        <v>40000</v>
      </c>
    </row>
    <row r="362" spans="13:14" s="20" customFormat="1">
      <c r="M362" s="20">
        <v>361</v>
      </c>
      <c r="N362" s="20">
        <v>40000</v>
      </c>
    </row>
    <row r="363" spans="13:14" s="20" customFormat="1">
      <c r="M363" s="20">
        <v>362</v>
      </c>
      <c r="N363" s="20">
        <v>40000</v>
      </c>
    </row>
    <row r="364" spans="13:14" s="20" customFormat="1">
      <c r="M364" s="20">
        <v>363</v>
      </c>
      <c r="N364" s="20">
        <v>40000</v>
      </c>
    </row>
    <row r="365" spans="13:14" s="20" customFormat="1">
      <c r="M365" s="20">
        <v>364</v>
      </c>
      <c r="N365" s="20">
        <v>40000</v>
      </c>
    </row>
    <row r="366" spans="13:14" s="20" customFormat="1">
      <c r="M366" s="20">
        <v>365</v>
      </c>
      <c r="N366" s="20">
        <v>40000</v>
      </c>
    </row>
    <row r="367" spans="13:14" s="20" customFormat="1">
      <c r="M367" s="20">
        <v>366</v>
      </c>
      <c r="N367" s="20">
        <v>40000</v>
      </c>
    </row>
    <row r="368" spans="13:14" s="20" customFormat="1">
      <c r="M368" s="20">
        <v>367</v>
      </c>
      <c r="N368" s="20">
        <v>40000</v>
      </c>
    </row>
    <row r="369" spans="13:14" s="20" customFormat="1">
      <c r="M369" s="20">
        <v>368</v>
      </c>
      <c r="N369" s="20">
        <v>40000</v>
      </c>
    </row>
    <row r="370" spans="13:14" s="20" customFormat="1">
      <c r="M370" s="20">
        <v>369</v>
      </c>
      <c r="N370" s="20">
        <v>40000</v>
      </c>
    </row>
    <row r="371" spans="13:14" s="20" customFormat="1">
      <c r="M371" s="20">
        <v>370</v>
      </c>
      <c r="N371" s="20">
        <v>40000</v>
      </c>
    </row>
    <row r="372" spans="13:14" s="20" customFormat="1">
      <c r="M372" s="20">
        <v>371</v>
      </c>
      <c r="N372" s="20">
        <v>40000</v>
      </c>
    </row>
    <row r="373" spans="13:14" s="20" customFormat="1">
      <c r="M373" s="20">
        <v>372</v>
      </c>
      <c r="N373" s="20">
        <v>40000</v>
      </c>
    </row>
    <row r="374" spans="13:14" s="20" customFormat="1">
      <c r="M374" s="20">
        <v>373</v>
      </c>
      <c r="N374" s="20">
        <v>40000</v>
      </c>
    </row>
    <row r="375" spans="13:14" s="20" customFormat="1">
      <c r="M375" s="20">
        <v>374</v>
      </c>
      <c r="N375" s="20">
        <v>40000</v>
      </c>
    </row>
    <row r="376" spans="13:14" s="20" customFormat="1">
      <c r="M376" s="20">
        <v>375</v>
      </c>
      <c r="N376" s="20">
        <v>40000</v>
      </c>
    </row>
    <row r="377" spans="13:14" s="20" customFormat="1">
      <c r="M377" s="20">
        <v>376</v>
      </c>
      <c r="N377" s="20">
        <v>40000</v>
      </c>
    </row>
    <row r="378" spans="13:14" s="20" customFormat="1">
      <c r="M378" s="20">
        <v>377</v>
      </c>
      <c r="N378" s="20">
        <v>40000</v>
      </c>
    </row>
    <row r="379" spans="13:14" s="20" customFormat="1">
      <c r="M379" s="20">
        <v>378</v>
      </c>
      <c r="N379" s="20">
        <v>40000</v>
      </c>
    </row>
    <row r="380" spans="13:14" s="20" customFormat="1">
      <c r="M380" s="20">
        <v>379</v>
      </c>
      <c r="N380" s="20">
        <v>40000</v>
      </c>
    </row>
    <row r="381" spans="13:14" s="20" customFormat="1">
      <c r="M381" s="20">
        <v>380</v>
      </c>
      <c r="N381" s="20">
        <v>40000</v>
      </c>
    </row>
    <row r="382" spans="13:14" s="20" customFormat="1">
      <c r="M382" s="20">
        <v>381</v>
      </c>
      <c r="N382" s="20">
        <v>40000</v>
      </c>
    </row>
    <row r="383" spans="13:14" s="20" customFormat="1">
      <c r="M383" s="20">
        <v>382</v>
      </c>
      <c r="N383" s="20">
        <v>40000</v>
      </c>
    </row>
    <row r="384" spans="13:14" s="20" customFormat="1">
      <c r="M384" s="20">
        <v>383</v>
      </c>
      <c r="N384" s="20">
        <v>40000</v>
      </c>
    </row>
    <row r="385" spans="13:14">
      <c r="M385" s="20">
        <v>384</v>
      </c>
      <c r="N385" s="20">
        <v>40000</v>
      </c>
    </row>
    <row r="386" spans="13:14">
      <c r="M386" s="20">
        <v>385</v>
      </c>
      <c r="N386" s="20">
        <v>40000</v>
      </c>
    </row>
    <row r="387" spans="13:14">
      <c r="M387" s="20">
        <v>386</v>
      </c>
      <c r="N387" s="20">
        <v>40000</v>
      </c>
    </row>
    <row r="388" spans="13:14">
      <c r="M388" s="20">
        <v>387</v>
      </c>
      <c r="N388" s="20">
        <v>40000</v>
      </c>
    </row>
    <row r="389" spans="13:14">
      <c r="M389" s="20">
        <v>388</v>
      </c>
      <c r="N389" s="20">
        <v>40000</v>
      </c>
    </row>
    <row r="390" spans="13:14">
      <c r="M390" s="20">
        <v>389</v>
      </c>
      <c r="N390" s="20">
        <v>40000</v>
      </c>
    </row>
    <row r="391" spans="13:14">
      <c r="M391" s="20">
        <v>390</v>
      </c>
      <c r="N391" s="20">
        <v>40000</v>
      </c>
    </row>
    <row r="392" spans="13:14">
      <c r="M392" s="20">
        <v>391</v>
      </c>
      <c r="N392" s="20">
        <v>40000</v>
      </c>
    </row>
    <row r="393" spans="13:14">
      <c r="M393" s="20">
        <v>392</v>
      </c>
      <c r="N393" s="20">
        <v>40000</v>
      </c>
    </row>
    <row r="394" spans="13:14">
      <c r="M394" s="20">
        <v>393</v>
      </c>
      <c r="N394" s="20">
        <v>40000</v>
      </c>
    </row>
    <row r="395" spans="13:14">
      <c r="M395" s="20">
        <v>394</v>
      </c>
      <c r="N395" s="20">
        <v>40000</v>
      </c>
    </row>
    <row r="396" spans="13:14">
      <c r="M396" s="20">
        <v>395</v>
      </c>
      <c r="N396" s="20">
        <v>40000</v>
      </c>
    </row>
    <row r="397" spans="13:14">
      <c r="M397" s="20">
        <v>396</v>
      </c>
      <c r="N397" s="20">
        <v>40000</v>
      </c>
    </row>
    <row r="398" spans="13:14">
      <c r="M398" s="20">
        <v>397</v>
      </c>
      <c r="N398" s="20">
        <v>40000</v>
      </c>
    </row>
    <row r="399" spans="13:14">
      <c r="M399" s="20">
        <v>398</v>
      </c>
      <c r="N399" s="20">
        <v>40000</v>
      </c>
    </row>
    <row r="400" spans="13:14">
      <c r="M400" s="20">
        <v>399</v>
      </c>
      <c r="N400" s="20">
        <v>40000</v>
      </c>
    </row>
    <row r="401" spans="13:14">
      <c r="M401" s="20">
        <v>400</v>
      </c>
      <c r="N401" s="20">
        <v>40000</v>
      </c>
    </row>
  </sheetData>
  <mergeCells count="22">
    <mergeCell ref="C13:G14"/>
    <mergeCell ref="A1:I3"/>
    <mergeCell ref="C5:G5"/>
    <mergeCell ref="C7:G7"/>
    <mergeCell ref="C9:G9"/>
    <mergeCell ref="C11:G11"/>
    <mergeCell ref="C33:D33"/>
    <mergeCell ref="E33:F33"/>
    <mergeCell ref="B36:H53"/>
    <mergeCell ref="C15:G15"/>
    <mergeCell ref="C20:G20"/>
    <mergeCell ref="C28:D28"/>
    <mergeCell ref="E28:G28"/>
    <mergeCell ref="C30:C31"/>
    <mergeCell ref="D30:G30"/>
    <mergeCell ref="D31:G31"/>
    <mergeCell ref="C25:G25"/>
    <mergeCell ref="C26:D26"/>
    <mergeCell ref="F26:G26"/>
    <mergeCell ref="C34:D34"/>
    <mergeCell ref="E34:I34"/>
    <mergeCell ref="E35:I35"/>
  </mergeCells>
  <phoneticPr fontId="1"/>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'加盟校情報&amp;大会設定'!$E$3:$E$4</xm:f>
          </x14:formula1>
          <xm:sqref>E33:F33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R51"/>
  <sheetViews>
    <sheetView zoomScaleNormal="100" workbookViewId="0">
      <selection sqref="A1:I2"/>
    </sheetView>
  </sheetViews>
  <sheetFormatPr defaultColWidth="9" defaultRowHeight="13.5"/>
  <cols>
    <col min="1" max="16384" width="9" style="105"/>
  </cols>
  <sheetData>
    <row r="1" spans="1:9">
      <c r="A1" s="769" t="s">
        <v>191</v>
      </c>
      <c r="B1" s="769"/>
      <c r="C1" s="769"/>
      <c r="D1" s="769"/>
      <c r="E1" s="769"/>
      <c r="F1" s="769"/>
      <c r="G1" s="769"/>
      <c r="H1" s="769"/>
      <c r="I1" s="769"/>
    </row>
    <row r="2" spans="1:9">
      <c r="A2" s="769"/>
      <c r="B2" s="769"/>
      <c r="C2" s="769"/>
      <c r="D2" s="769"/>
      <c r="E2" s="769"/>
      <c r="F2" s="769"/>
      <c r="G2" s="769"/>
      <c r="H2" s="769"/>
      <c r="I2" s="769"/>
    </row>
    <row r="3" spans="1:9">
      <c r="A3" s="769" t="s">
        <v>192</v>
      </c>
      <c r="B3" s="769"/>
      <c r="C3" s="769"/>
      <c r="D3" s="769"/>
      <c r="E3" s="769"/>
      <c r="F3" s="769"/>
      <c r="G3" s="769"/>
      <c r="H3" s="769"/>
      <c r="I3" s="769"/>
    </row>
    <row r="4" spans="1:9">
      <c r="A4" s="769"/>
      <c r="B4" s="769"/>
      <c r="C4" s="769"/>
      <c r="D4" s="769"/>
      <c r="E4" s="769"/>
      <c r="F4" s="769"/>
      <c r="G4" s="769"/>
      <c r="H4" s="769"/>
      <c r="I4" s="769"/>
    </row>
    <row r="6" spans="1:9">
      <c r="A6" s="770" t="s">
        <v>193</v>
      </c>
      <c r="B6" s="770"/>
      <c r="C6" s="772">
        <f>基本情報登録!D8</f>
        <v>0</v>
      </c>
      <c r="D6" s="772"/>
      <c r="E6" s="772"/>
      <c r="F6" s="772"/>
      <c r="G6" s="772"/>
      <c r="H6" s="772"/>
      <c r="I6" s="772"/>
    </row>
    <row r="7" spans="1:9">
      <c r="A7" s="771"/>
      <c r="B7" s="771"/>
      <c r="C7" s="773"/>
      <c r="D7" s="773"/>
      <c r="E7" s="773"/>
      <c r="F7" s="773"/>
      <c r="G7" s="773"/>
      <c r="H7" s="773"/>
      <c r="I7" s="773"/>
    </row>
    <row r="9" spans="1:9" ht="13.5" customHeight="1">
      <c r="A9" s="770" t="s">
        <v>194</v>
      </c>
      <c r="B9" s="770"/>
      <c r="C9" s="772">
        <f>基本情報登録!D19</f>
        <v>0</v>
      </c>
      <c r="D9" s="772"/>
      <c r="E9" s="772"/>
      <c r="F9" s="772"/>
      <c r="G9" s="772"/>
      <c r="H9" s="772"/>
      <c r="I9" s="106"/>
    </row>
    <row r="10" spans="1:9" ht="13.5" customHeight="1">
      <c r="A10" s="771"/>
      <c r="B10" s="771"/>
      <c r="C10" s="773"/>
      <c r="D10" s="773"/>
      <c r="E10" s="773"/>
      <c r="F10" s="773"/>
      <c r="G10" s="773"/>
      <c r="H10" s="773"/>
      <c r="I10" s="107" t="s">
        <v>93</v>
      </c>
    </row>
    <row r="12" spans="1:9" ht="13.5" customHeight="1">
      <c r="A12" s="770" t="s">
        <v>96</v>
      </c>
      <c r="B12" s="770"/>
      <c r="C12" s="774"/>
      <c r="D12" s="774"/>
      <c r="E12" s="774"/>
      <c r="F12" s="774"/>
      <c r="G12" s="774"/>
      <c r="H12" s="774"/>
      <c r="I12" s="106"/>
    </row>
    <row r="13" spans="1:9" ht="13.5" customHeight="1">
      <c r="A13" s="771"/>
      <c r="B13" s="771"/>
      <c r="C13" s="775"/>
      <c r="D13" s="775"/>
      <c r="E13" s="775"/>
      <c r="F13" s="775"/>
      <c r="G13" s="775"/>
      <c r="H13" s="775"/>
      <c r="I13" s="107" t="s">
        <v>93</v>
      </c>
    </row>
    <row r="15" spans="1:9">
      <c r="A15" s="770" t="s">
        <v>100</v>
      </c>
      <c r="B15" s="770"/>
      <c r="C15" s="774"/>
      <c r="D15" s="774"/>
      <c r="E15" s="774"/>
      <c r="F15" s="774"/>
      <c r="G15" s="774"/>
      <c r="H15" s="774"/>
      <c r="I15" s="774"/>
    </row>
    <row r="16" spans="1:9">
      <c r="A16" s="771"/>
      <c r="B16" s="771"/>
      <c r="C16" s="775"/>
      <c r="D16" s="775"/>
      <c r="E16" s="775"/>
      <c r="F16" s="775"/>
      <c r="G16" s="775"/>
      <c r="H16" s="775"/>
      <c r="I16" s="775"/>
    </row>
    <row r="18" spans="1:18">
      <c r="B18" s="108" t="s">
        <v>104</v>
      </c>
      <c r="C18" s="776"/>
      <c r="D18" s="777"/>
      <c r="E18" s="109"/>
      <c r="F18" s="110" t="s">
        <v>106</v>
      </c>
      <c r="G18" s="777" t="s">
        <v>195</v>
      </c>
      <c r="H18" s="777"/>
      <c r="I18" s="777"/>
    </row>
    <row r="19" spans="1:18">
      <c r="A19" s="770" t="s">
        <v>109</v>
      </c>
      <c r="B19" s="770"/>
      <c r="C19" s="778"/>
      <c r="D19" s="778"/>
      <c r="E19" s="111" t="s">
        <v>196</v>
      </c>
      <c r="F19" s="778"/>
      <c r="G19" s="778"/>
      <c r="H19" s="778"/>
      <c r="I19" s="111" t="s">
        <v>110</v>
      </c>
    </row>
    <row r="20" spans="1:18">
      <c r="A20" s="771"/>
      <c r="B20" s="771"/>
      <c r="C20" s="778"/>
      <c r="D20" s="778"/>
      <c r="E20" s="778"/>
      <c r="F20" s="778"/>
      <c r="G20" s="778"/>
      <c r="H20" s="778"/>
      <c r="I20" s="778"/>
    </row>
    <row r="23" spans="1:18">
      <c r="A23" s="779" t="s">
        <v>115</v>
      </c>
      <c r="B23" s="780" t="s">
        <v>116</v>
      </c>
      <c r="C23" s="781"/>
      <c r="D23" s="782"/>
      <c r="E23" s="786" t="s">
        <v>117</v>
      </c>
      <c r="F23" s="788"/>
      <c r="G23" s="789"/>
      <c r="H23" s="790"/>
      <c r="I23" s="793" t="s">
        <v>197</v>
      </c>
    </row>
    <row r="24" spans="1:18">
      <c r="A24" s="779"/>
      <c r="B24" s="783"/>
      <c r="C24" s="784"/>
      <c r="D24" s="785"/>
      <c r="E24" s="787"/>
      <c r="F24" s="791"/>
      <c r="G24" s="778"/>
      <c r="H24" s="792"/>
      <c r="I24" s="794"/>
      <c r="P24" s="823"/>
      <c r="Q24" s="824"/>
      <c r="R24" s="825"/>
    </row>
    <row r="25" spans="1:18" s="112" customFormat="1">
      <c r="A25" s="795"/>
      <c r="B25" s="797" t="s">
        <v>198</v>
      </c>
      <c r="C25" s="798"/>
      <c r="D25" s="799"/>
      <c r="E25" s="803" t="s">
        <v>121</v>
      </c>
      <c r="F25" s="803" t="s">
        <v>122</v>
      </c>
      <c r="G25" s="803" t="s">
        <v>123</v>
      </c>
      <c r="H25" s="826" t="s">
        <v>199</v>
      </c>
      <c r="I25" s="827"/>
    </row>
    <row r="26" spans="1:18">
      <c r="A26" s="796"/>
      <c r="B26" s="800"/>
      <c r="C26" s="801"/>
      <c r="D26" s="802"/>
      <c r="E26" s="804"/>
      <c r="F26" s="804"/>
      <c r="G26" s="804"/>
      <c r="H26" s="828"/>
      <c r="I26" s="829"/>
    </row>
    <row r="27" spans="1:18" ht="13.5" customHeight="1">
      <c r="A27" s="805">
        <v>1</v>
      </c>
      <c r="B27" s="805" t="str">
        <f>'様式Ⅲ－1(女子)'!$E14</f>
        <v/>
      </c>
      <c r="C27" s="798"/>
      <c r="D27" s="799"/>
      <c r="E27" s="806">
        <f>'様式Ⅲ－1(女子)'!$C14</f>
        <v>0</v>
      </c>
      <c r="F27" s="803" t="str">
        <f>'様式Ⅲ－1(女子)'!$F14</f>
        <v/>
      </c>
      <c r="G27" s="803" t="str">
        <f>'様式Ⅲ－1(女子)'!$F15</f>
        <v/>
      </c>
      <c r="H27" s="817"/>
      <c r="I27" s="818"/>
    </row>
    <row r="28" spans="1:18" ht="13.5" customHeight="1">
      <c r="A28" s="794"/>
      <c r="B28" s="808" t="str">
        <f>'様式Ⅲ－1(女子)'!$D14</f>
        <v/>
      </c>
      <c r="C28" s="809">
        <f>'様式Ⅲ－1(女子)'!$C15</f>
        <v>0</v>
      </c>
      <c r="D28" s="810">
        <f>'様式Ⅲ－1(女子)'!$C15</f>
        <v>0</v>
      </c>
      <c r="E28" s="807"/>
      <c r="F28" s="804"/>
      <c r="G28" s="804"/>
      <c r="H28" s="819"/>
      <c r="I28" s="820"/>
    </row>
    <row r="29" spans="1:18" ht="13.5" customHeight="1">
      <c r="A29" s="793">
        <v>2</v>
      </c>
      <c r="B29" s="811" t="str">
        <f>'様式Ⅲ－1(女子)'!$E17</f>
        <v/>
      </c>
      <c r="C29" s="812"/>
      <c r="D29" s="813"/>
      <c r="E29" s="806">
        <f>'様式Ⅲ－1(女子)'!$C17</f>
        <v>0</v>
      </c>
      <c r="F29" s="803" t="str">
        <f>'様式Ⅲ－1(女子)'!$F17</f>
        <v/>
      </c>
      <c r="G29" s="803" t="str">
        <f>'様式Ⅲ－1(女子)'!$F18</f>
        <v/>
      </c>
      <c r="H29" s="817"/>
      <c r="I29" s="818"/>
    </row>
    <row r="30" spans="1:18" ht="13.5" customHeight="1">
      <c r="A30" s="794"/>
      <c r="B30" s="814" t="str">
        <f>'様式Ⅲ－1(女子)'!$D17</f>
        <v/>
      </c>
      <c r="C30" s="815">
        <f>'様式Ⅲ－1(女子)'!$C17</f>
        <v>0</v>
      </c>
      <c r="D30" s="816">
        <f>'様式Ⅲ－1(女子)'!$C17</f>
        <v>0</v>
      </c>
      <c r="E30" s="807"/>
      <c r="F30" s="804"/>
      <c r="G30" s="804"/>
      <c r="H30" s="819"/>
      <c r="I30" s="820"/>
    </row>
    <row r="31" spans="1:18" ht="13.5" customHeight="1">
      <c r="A31" s="793">
        <v>3</v>
      </c>
      <c r="B31" s="800" t="str">
        <f>'様式Ⅲ－1(女子)'!$E20</f>
        <v/>
      </c>
      <c r="C31" s="801"/>
      <c r="D31" s="802"/>
      <c r="E31" s="806">
        <f>'様式Ⅲ－1(女子)'!$C20</f>
        <v>0</v>
      </c>
      <c r="F31" s="803" t="str">
        <f>'様式Ⅲ－1(女子)'!$F20</f>
        <v/>
      </c>
      <c r="G31" s="803" t="str">
        <f>'様式Ⅲ－1(女子)'!$F21</f>
        <v/>
      </c>
      <c r="H31" s="817"/>
      <c r="I31" s="818"/>
    </row>
    <row r="32" spans="1:18" ht="13.5" customHeight="1">
      <c r="A32" s="794"/>
      <c r="B32" s="814" t="str">
        <f>'様式Ⅲ－1(女子)'!$D20</f>
        <v/>
      </c>
      <c r="C32" s="815">
        <f>'様式Ⅲ－1(女子)'!$C19</f>
        <v>0</v>
      </c>
      <c r="D32" s="816">
        <f>'様式Ⅲ－1(女子)'!$C19</f>
        <v>0</v>
      </c>
      <c r="E32" s="807"/>
      <c r="F32" s="804"/>
      <c r="G32" s="804"/>
      <c r="H32" s="819"/>
      <c r="I32" s="820"/>
    </row>
    <row r="33" spans="1:9" ht="13.5" customHeight="1">
      <c r="A33" s="793">
        <v>4</v>
      </c>
      <c r="B33" s="805" t="str">
        <f>'様式Ⅲ－1(女子)'!$E23</f>
        <v/>
      </c>
      <c r="C33" s="798"/>
      <c r="D33" s="799"/>
      <c r="E33" s="806">
        <f>'様式Ⅲ－1(女子)'!$C23</f>
        <v>0</v>
      </c>
      <c r="F33" s="803" t="str">
        <f>'様式Ⅲ－1(女子)'!$F23</f>
        <v/>
      </c>
      <c r="G33" s="803" t="str">
        <f>'様式Ⅲ－1(女子)'!$F24</f>
        <v/>
      </c>
      <c r="H33" s="817"/>
      <c r="I33" s="818"/>
    </row>
    <row r="34" spans="1:9" ht="13.5" customHeight="1">
      <c r="A34" s="794"/>
      <c r="B34" s="814" t="str">
        <f>'様式Ⅲ－1(女子)'!$D23</f>
        <v/>
      </c>
      <c r="C34" s="815">
        <f>'様式Ⅲ－1(女子)'!$C21</f>
        <v>0</v>
      </c>
      <c r="D34" s="816">
        <f>'様式Ⅲ－1(女子)'!$C21</f>
        <v>0</v>
      </c>
      <c r="E34" s="807"/>
      <c r="F34" s="804"/>
      <c r="G34" s="804"/>
      <c r="H34" s="819"/>
      <c r="I34" s="820"/>
    </row>
    <row r="35" spans="1:9" ht="13.5" customHeight="1">
      <c r="A35" s="793">
        <v>5</v>
      </c>
      <c r="B35" s="805" t="str">
        <f>'様式Ⅲ－1(女子)'!$E26</f>
        <v/>
      </c>
      <c r="C35" s="798"/>
      <c r="D35" s="799"/>
      <c r="E35" s="806">
        <f>'様式Ⅲ－1(女子)'!$C26</f>
        <v>0</v>
      </c>
      <c r="F35" s="803" t="str">
        <f>'様式Ⅲ－1(女子)'!$F26</f>
        <v/>
      </c>
      <c r="G35" s="803" t="str">
        <f>'様式Ⅲ－1(女子)'!$F27</f>
        <v/>
      </c>
      <c r="H35" s="817"/>
      <c r="I35" s="818"/>
    </row>
    <row r="36" spans="1:9" ht="13.5" customHeight="1">
      <c r="A36" s="794"/>
      <c r="B36" s="814" t="str">
        <f>'様式Ⅲ－1(女子)'!$D26</f>
        <v/>
      </c>
      <c r="C36" s="815">
        <f>'様式Ⅲ－1(女子)'!$C23</f>
        <v>0</v>
      </c>
      <c r="D36" s="816">
        <f>'様式Ⅲ－1(女子)'!$C23</f>
        <v>0</v>
      </c>
      <c r="E36" s="807"/>
      <c r="F36" s="804"/>
      <c r="G36" s="804"/>
      <c r="H36" s="819"/>
      <c r="I36" s="820"/>
    </row>
    <row r="37" spans="1:9" ht="13.5" customHeight="1">
      <c r="A37" s="793">
        <v>6</v>
      </c>
      <c r="B37" s="805" t="str">
        <f>'様式Ⅲ－1(女子)'!$E29</f>
        <v/>
      </c>
      <c r="C37" s="798"/>
      <c r="D37" s="799"/>
      <c r="E37" s="806">
        <f>'様式Ⅲ－1(女子)'!$C29</f>
        <v>0</v>
      </c>
      <c r="F37" s="803" t="str">
        <f>'様式Ⅲ－1(女子)'!$F29</f>
        <v/>
      </c>
      <c r="G37" s="803" t="str">
        <f>'様式Ⅲ－1(女子)'!$F30</f>
        <v/>
      </c>
      <c r="H37" s="817"/>
      <c r="I37" s="818"/>
    </row>
    <row r="38" spans="1:9" ht="13.5" customHeight="1">
      <c r="A38" s="794"/>
      <c r="B38" s="814" t="str">
        <f>'様式Ⅲ－1(女子)'!$D29</f>
        <v/>
      </c>
      <c r="C38" s="815">
        <f>'様式Ⅲ－1(女子)'!$C25</f>
        <v>0</v>
      </c>
      <c r="D38" s="816">
        <f>'様式Ⅲ－1(女子)'!$C25</f>
        <v>0</v>
      </c>
      <c r="E38" s="807"/>
      <c r="F38" s="804"/>
      <c r="G38" s="804"/>
      <c r="H38" s="819"/>
      <c r="I38" s="820"/>
    </row>
    <row r="39" spans="1:9" ht="13.5" customHeight="1">
      <c r="A39" s="793">
        <v>7</v>
      </c>
      <c r="B39" s="805" t="str">
        <f>'様式Ⅲ－1(女子)'!$E32</f>
        <v/>
      </c>
      <c r="C39" s="798"/>
      <c r="D39" s="799"/>
      <c r="E39" s="806">
        <f>'様式Ⅲ－1(女子)'!$C32</f>
        <v>0</v>
      </c>
      <c r="F39" s="803" t="str">
        <f>'様式Ⅲ－1(女子)'!$F32</f>
        <v/>
      </c>
      <c r="G39" s="803" t="str">
        <f>'様式Ⅲ－1(女子)'!$F33</f>
        <v/>
      </c>
      <c r="H39" s="817"/>
      <c r="I39" s="818"/>
    </row>
    <row r="40" spans="1:9" ht="13.5" customHeight="1">
      <c r="A40" s="794"/>
      <c r="B40" s="814" t="str">
        <f>'様式Ⅲ－1(女子)'!$D32</f>
        <v/>
      </c>
      <c r="C40" s="815">
        <f>'様式Ⅲ－1(女子)'!$C27</f>
        <v>0</v>
      </c>
      <c r="D40" s="816">
        <f>'様式Ⅲ－1(女子)'!$C27</f>
        <v>0</v>
      </c>
      <c r="E40" s="807"/>
      <c r="F40" s="804"/>
      <c r="G40" s="804"/>
      <c r="H40" s="819"/>
      <c r="I40" s="820"/>
    </row>
    <row r="41" spans="1:9" ht="13.5" customHeight="1">
      <c r="A41" s="793">
        <v>8</v>
      </c>
      <c r="B41" s="805" t="str">
        <f>'様式Ⅲ－1(女子)'!$E35</f>
        <v/>
      </c>
      <c r="C41" s="798"/>
      <c r="D41" s="799"/>
      <c r="E41" s="806">
        <f>'様式Ⅲ－1(女子)'!$C35</f>
        <v>0</v>
      </c>
      <c r="F41" s="803" t="str">
        <f>'様式Ⅲ－1(女子)'!$F35</f>
        <v/>
      </c>
      <c r="G41" s="803" t="str">
        <f>'様式Ⅲ－1(女子)'!$F36</f>
        <v/>
      </c>
      <c r="H41" s="817"/>
      <c r="I41" s="818"/>
    </row>
    <row r="42" spans="1:9" ht="13.5" customHeight="1">
      <c r="A42" s="794"/>
      <c r="B42" s="814" t="str">
        <f>'様式Ⅲ－1(女子)'!$D35</f>
        <v/>
      </c>
      <c r="C42" s="815">
        <f>'様式Ⅲ－1(女子)'!$C29</f>
        <v>0</v>
      </c>
      <c r="D42" s="816">
        <f>'様式Ⅲ－1(女子)'!$C29</f>
        <v>0</v>
      </c>
      <c r="E42" s="807"/>
      <c r="F42" s="804"/>
      <c r="G42" s="804"/>
      <c r="H42" s="819"/>
      <c r="I42" s="820"/>
    </row>
    <row r="43" spans="1:9" ht="13.5" customHeight="1">
      <c r="A43" s="201"/>
      <c r="B43" s="201"/>
      <c r="C43" s="201"/>
      <c r="D43" s="201"/>
      <c r="E43" s="117"/>
      <c r="F43" s="202"/>
      <c r="G43" s="202"/>
      <c r="H43" s="118"/>
      <c r="I43" s="118"/>
    </row>
    <row r="44" spans="1:9" ht="13.5" customHeight="1">
      <c r="A44" s="113" t="s">
        <v>148</v>
      </c>
      <c r="B44" s="821" t="s">
        <v>149</v>
      </c>
      <c r="C44" s="821"/>
      <c r="D44" s="821"/>
      <c r="E44" s="114"/>
      <c r="F44" s="114"/>
      <c r="G44" s="114"/>
      <c r="H44" s="114"/>
      <c r="I44" s="114"/>
    </row>
    <row r="45" spans="1:9" ht="13.5" customHeight="1">
      <c r="A45" s="115"/>
      <c r="B45" s="821"/>
      <c r="C45" s="821"/>
      <c r="D45" s="821"/>
      <c r="E45" s="821"/>
      <c r="F45" s="821"/>
      <c r="G45" s="821"/>
      <c r="H45" s="821"/>
      <c r="I45" s="821"/>
    </row>
    <row r="46" spans="1:9" ht="13.5" customHeight="1">
      <c r="G46" s="822" t="s">
        <v>154</v>
      </c>
      <c r="H46" s="822"/>
      <c r="I46" s="822"/>
    </row>
    <row r="47" spans="1:9" ht="13.5" customHeight="1">
      <c r="F47" s="116"/>
      <c r="G47" s="822"/>
      <c r="H47" s="822"/>
      <c r="I47" s="822"/>
    </row>
    <row r="48" spans="1:9" ht="13.5" customHeight="1"/>
    <row r="49" ht="13.5" customHeight="1"/>
    <row r="50" ht="13.5" customHeight="1"/>
    <row r="51" ht="13.5" customHeight="1"/>
  </sheetData>
  <mergeCells count="87">
    <mergeCell ref="B44:D44"/>
    <mergeCell ref="B45:I45"/>
    <mergeCell ref="G46:I47"/>
    <mergeCell ref="B32:D32"/>
    <mergeCell ref="P24:R24"/>
    <mergeCell ref="H41:I42"/>
    <mergeCell ref="H39:I40"/>
    <mergeCell ref="H37:I38"/>
    <mergeCell ref="H35:I36"/>
    <mergeCell ref="H33:I34"/>
    <mergeCell ref="H29:I30"/>
    <mergeCell ref="H27:I28"/>
    <mergeCell ref="H25:I26"/>
    <mergeCell ref="A41:A42"/>
    <mergeCell ref="B41:D41"/>
    <mergeCell ref="E41:E42"/>
    <mergeCell ref="F41:F42"/>
    <mergeCell ref="G41:G42"/>
    <mergeCell ref="B42:D42"/>
    <mergeCell ref="A39:A40"/>
    <mergeCell ref="B39:D39"/>
    <mergeCell ref="E39:E40"/>
    <mergeCell ref="F39:F40"/>
    <mergeCell ref="G39:G40"/>
    <mergeCell ref="B40:D40"/>
    <mergeCell ref="A37:A38"/>
    <mergeCell ref="B37:D37"/>
    <mergeCell ref="E37:E38"/>
    <mergeCell ref="F37:F38"/>
    <mergeCell ref="G37:G38"/>
    <mergeCell ref="B38:D38"/>
    <mergeCell ref="A35:A36"/>
    <mergeCell ref="B35:D35"/>
    <mergeCell ref="E35:E36"/>
    <mergeCell ref="F35:F36"/>
    <mergeCell ref="G35:G36"/>
    <mergeCell ref="B36:D36"/>
    <mergeCell ref="A33:A34"/>
    <mergeCell ref="B33:D33"/>
    <mergeCell ref="E33:E34"/>
    <mergeCell ref="F33:F34"/>
    <mergeCell ref="G33:G34"/>
    <mergeCell ref="B34:D34"/>
    <mergeCell ref="A31:A32"/>
    <mergeCell ref="E31:E32"/>
    <mergeCell ref="F31:F32"/>
    <mergeCell ref="G31:G32"/>
    <mergeCell ref="H31:I32"/>
    <mergeCell ref="B31:D31"/>
    <mergeCell ref="A29:A30"/>
    <mergeCell ref="B29:D29"/>
    <mergeCell ref="E29:E30"/>
    <mergeCell ref="F29:F30"/>
    <mergeCell ref="G29:G30"/>
    <mergeCell ref="B30:D30"/>
    <mergeCell ref="A27:A28"/>
    <mergeCell ref="B27:D27"/>
    <mergeCell ref="E27:E28"/>
    <mergeCell ref="F27:F28"/>
    <mergeCell ref="G27:G28"/>
    <mergeCell ref="B28:D28"/>
    <mergeCell ref="A25:A26"/>
    <mergeCell ref="B25:D26"/>
    <mergeCell ref="E25:E26"/>
    <mergeCell ref="F25:F26"/>
    <mergeCell ref="G25:G26"/>
    <mergeCell ref="A19:B20"/>
    <mergeCell ref="C19:D19"/>
    <mergeCell ref="F19:H19"/>
    <mergeCell ref="C20:I20"/>
    <mergeCell ref="A23:A24"/>
    <mergeCell ref="B23:D24"/>
    <mergeCell ref="E23:E24"/>
    <mergeCell ref="F23:H24"/>
    <mergeCell ref="I23:I24"/>
    <mergeCell ref="A12:B13"/>
    <mergeCell ref="C12:H13"/>
    <mergeCell ref="A15:B16"/>
    <mergeCell ref="C15:I16"/>
    <mergeCell ref="C18:D18"/>
    <mergeCell ref="G18:I18"/>
    <mergeCell ref="A1:I2"/>
    <mergeCell ref="A3:I4"/>
    <mergeCell ref="A6:B7"/>
    <mergeCell ref="C6:I7"/>
    <mergeCell ref="A9:B10"/>
    <mergeCell ref="C9:H10"/>
  </mergeCells>
  <phoneticPr fontId="1"/>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0066"/>
  </sheetPr>
  <dimension ref="A1:Q61"/>
  <sheetViews>
    <sheetView showRowColHeaders="0" topLeftCell="B1" zoomScale="80" zoomScaleNormal="80" zoomScaleSheetLayoutView="80" workbookViewId="0">
      <selection activeCell="E13" sqref="E13:K14"/>
    </sheetView>
  </sheetViews>
  <sheetFormatPr defaultColWidth="9" defaultRowHeight="13.5"/>
  <cols>
    <col min="1" max="1" width="5" style="24" hidden="1" customWidth="1"/>
    <col min="2" max="2" width="5" style="24" customWidth="1"/>
    <col min="3" max="6" width="9" style="24"/>
    <col min="7" max="7" width="10" style="24" customWidth="1"/>
    <col min="8" max="8" width="9" style="24"/>
    <col min="9" max="9" width="9.875" style="24" customWidth="1"/>
    <col min="10" max="11" width="9" style="24"/>
    <col min="12" max="15" width="9.125" style="24" hidden="1" customWidth="1"/>
    <col min="16" max="17" width="9" style="24" hidden="1" customWidth="1"/>
    <col min="18" max="16384" width="9" style="24"/>
  </cols>
  <sheetData>
    <row r="1" spans="3:17">
      <c r="K1" s="124" t="s">
        <v>158</v>
      </c>
    </row>
    <row r="2" spans="3:17" ht="13.5" customHeight="1">
      <c r="C2" s="847" t="s">
        <v>6060</v>
      </c>
      <c r="D2" s="847"/>
      <c r="E2" s="847"/>
      <c r="F2" s="847"/>
      <c r="G2" s="847"/>
      <c r="H2" s="847"/>
      <c r="I2" s="847"/>
      <c r="J2" s="847"/>
      <c r="K2" s="847"/>
      <c r="L2" s="125"/>
      <c r="M2" s="125"/>
      <c r="N2" s="125"/>
      <c r="O2" s="125"/>
      <c r="P2" s="125"/>
    </row>
    <row r="3" spans="3:17">
      <c r="C3" s="847"/>
      <c r="D3" s="847"/>
      <c r="E3" s="847"/>
      <c r="F3" s="847"/>
      <c r="G3" s="847"/>
      <c r="H3" s="847"/>
      <c r="I3" s="847"/>
      <c r="J3" s="847"/>
      <c r="K3" s="847"/>
      <c r="L3" s="125"/>
      <c r="M3" s="125"/>
      <c r="N3" s="125"/>
      <c r="O3" s="125"/>
      <c r="P3" s="125"/>
    </row>
    <row r="4" spans="3:17" ht="13.5" customHeight="1">
      <c r="C4" s="848" t="s">
        <v>87</v>
      </c>
      <c r="D4" s="848"/>
      <c r="E4" s="848"/>
      <c r="F4" s="848"/>
      <c r="G4" s="848"/>
      <c r="H4" s="848"/>
      <c r="I4" s="848"/>
      <c r="J4" s="848"/>
      <c r="K4" s="848"/>
    </row>
    <row r="5" spans="3:17" ht="13.5" customHeight="1">
      <c r="C5" s="848"/>
      <c r="D5" s="848"/>
      <c r="E5" s="848"/>
      <c r="F5" s="848"/>
      <c r="G5" s="848"/>
      <c r="H5" s="848"/>
      <c r="I5" s="848"/>
      <c r="J5" s="848"/>
      <c r="K5" s="848"/>
    </row>
    <row r="6" spans="3:17">
      <c r="C6" s="126"/>
      <c r="D6" s="126"/>
      <c r="E6" s="126"/>
      <c r="F6" s="126"/>
      <c r="G6" s="126"/>
      <c r="H6" s="126"/>
      <c r="I6" s="126"/>
      <c r="J6" s="126"/>
    </row>
    <row r="7" spans="3:17" ht="15" customHeight="1">
      <c r="C7" s="849" t="s">
        <v>88</v>
      </c>
      <c r="D7" s="850"/>
      <c r="E7" s="632" t="str">
        <f>IF('様式Ⅲ－1(女子)'!S6&lt;&gt;"",基本情報登録!D8,"")</f>
        <v/>
      </c>
      <c r="F7" s="632"/>
      <c r="G7" s="632"/>
      <c r="H7" s="632"/>
      <c r="I7" s="632"/>
      <c r="J7" s="632"/>
      <c r="K7" s="632"/>
    </row>
    <row r="8" spans="3:17" ht="16.5" customHeight="1">
      <c r="C8" s="851"/>
      <c r="D8" s="851"/>
      <c r="E8" s="633"/>
      <c r="F8" s="633"/>
      <c r="G8" s="633"/>
      <c r="H8" s="633"/>
      <c r="I8" s="633"/>
      <c r="J8" s="633"/>
      <c r="K8" s="633"/>
      <c r="N8" s="24">
        <f>基本情報登録!D8</f>
        <v>0</v>
      </c>
      <c r="P8" s="24">
        <v>47</v>
      </c>
      <c r="Q8" t="s">
        <v>89</v>
      </c>
    </row>
    <row r="9" spans="3:17" ht="12" customHeight="1">
      <c r="C9" s="127"/>
      <c r="D9" s="127"/>
      <c r="P9" s="24">
        <v>46</v>
      </c>
      <c r="Q9" t="s">
        <v>90</v>
      </c>
    </row>
    <row r="10" spans="3:17" ht="15.75" customHeight="1">
      <c r="C10" s="850" t="s">
        <v>91</v>
      </c>
      <c r="D10" s="850"/>
      <c r="E10" s="623" t="str">
        <f>IF('様式Ⅲ－1(女子)'!S6&lt;&gt;"",基本情報登録!D19,"")</f>
        <v/>
      </c>
      <c r="F10" s="623"/>
      <c r="G10" s="623"/>
      <c r="H10" s="623"/>
      <c r="I10" s="623"/>
      <c r="J10" s="623"/>
      <c r="K10" s="623"/>
      <c r="P10" s="24">
        <v>45</v>
      </c>
      <c r="Q10" t="s">
        <v>92</v>
      </c>
    </row>
    <row r="11" spans="3:17" ht="15" customHeight="1">
      <c r="C11" s="851"/>
      <c r="D11" s="851"/>
      <c r="E11" s="624"/>
      <c r="F11" s="624"/>
      <c r="G11" s="624"/>
      <c r="H11" s="624"/>
      <c r="I11" s="624"/>
      <c r="J11" s="624"/>
      <c r="K11" s="624"/>
      <c r="P11" s="24">
        <v>44</v>
      </c>
      <c r="Q11" t="s">
        <v>94</v>
      </c>
    </row>
    <row r="12" spans="3:17" ht="11.25" customHeight="1">
      <c r="C12" s="127"/>
      <c r="D12" s="127"/>
      <c r="E12" s="139"/>
      <c r="F12" s="139"/>
      <c r="G12" s="139"/>
      <c r="H12" s="139"/>
      <c r="I12" s="139"/>
      <c r="J12" s="139"/>
      <c r="K12" s="139"/>
      <c r="P12" s="24">
        <v>43</v>
      </c>
      <c r="Q12" t="s">
        <v>95</v>
      </c>
    </row>
    <row r="13" spans="3:17" ht="12" customHeight="1">
      <c r="C13" s="850" t="s">
        <v>96</v>
      </c>
      <c r="D13" s="850"/>
      <c r="E13" s="853"/>
      <c r="F13" s="853"/>
      <c r="G13" s="853"/>
      <c r="H13" s="853"/>
      <c r="I13" s="853"/>
      <c r="J13" s="853"/>
      <c r="K13" s="853"/>
      <c r="P13" s="24">
        <v>42</v>
      </c>
      <c r="Q13" t="s">
        <v>97</v>
      </c>
    </row>
    <row r="14" spans="3:17" ht="14.25" customHeight="1">
      <c r="C14" s="851"/>
      <c r="D14" s="851"/>
      <c r="E14" s="854"/>
      <c r="F14" s="854"/>
      <c r="G14" s="854"/>
      <c r="H14" s="854"/>
      <c r="I14" s="854"/>
      <c r="J14" s="854"/>
      <c r="K14" s="854"/>
      <c r="P14" s="24">
        <v>41</v>
      </c>
      <c r="Q14" t="s">
        <v>98</v>
      </c>
    </row>
    <row r="15" spans="3:17" ht="14.25">
      <c r="C15" s="127"/>
      <c r="D15" s="127"/>
      <c r="E15" s="139"/>
      <c r="F15" s="139"/>
      <c r="G15" s="139"/>
      <c r="H15" s="139"/>
      <c r="I15" s="139"/>
      <c r="J15" s="139"/>
      <c r="K15" s="139"/>
      <c r="P15" s="24">
        <v>40</v>
      </c>
      <c r="Q15" t="s">
        <v>99</v>
      </c>
    </row>
    <row r="16" spans="3:17" ht="12.75" customHeight="1">
      <c r="C16" s="850" t="s">
        <v>100</v>
      </c>
      <c r="D16" s="850"/>
      <c r="E16" s="627" t="str">
        <f>IF('様式Ⅲ－1(女子)'!S6&lt;&gt;"",基本情報登録!D24,"")</f>
        <v/>
      </c>
      <c r="F16" s="627"/>
      <c r="G16" s="627"/>
      <c r="H16" s="627"/>
      <c r="I16" s="627"/>
      <c r="J16" s="627"/>
      <c r="K16" s="627"/>
      <c r="P16" s="24">
        <v>39</v>
      </c>
      <c r="Q16" t="s">
        <v>101</v>
      </c>
    </row>
    <row r="17" spans="3:17" ht="15.75" customHeight="1">
      <c r="C17" s="851"/>
      <c r="D17" s="851"/>
      <c r="E17" s="628"/>
      <c r="F17" s="628"/>
      <c r="G17" s="628"/>
      <c r="H17" s="628"/>
      <c r="I17" s="628"/>
      <c r="J17" s="628"/>
      <c r="K17" s="628"/>
      <c r="P17" s="24">
        <v>38</v>
      </c>
      <c r="Q17" t="s">
        <v>102</v>
      </c>
    </row>
    <row r="18" spans="3:17">
      <c r="E18" s="139"/>
      <c r="F18" s="139"/>
      <c r="G18" s="139"/>
      <c r="H18" s="139"/>
      <c r="I18" s="139"/>
      <c r="J18" s="139"/>
      <c r="K18" s="139"/>
      <c r="P18" s="24">
        <v>37</v>
      </c>
      <c r="Q18" t="s">
        <v>103</v>
      </c>
    </row>
    <row r="19" spans="3:17" ht="15" customHeight="1">
      <c r="D19" s="128" t="s">
        <v>104</v>
      </c>
      <c r="E19" s="206"/>
      <c r="F19" s="207" t="s">
        <v>105</v>
      </c>
      <c r="G19" s="208"/>
      <c r="H19" s="209" t="s">
        <v>106</v>
      </c>
      <c r="I19" s="852" t="s">
        <v>200</v>
      </c>
      <c r="J19" s="852"/>
      <c r="K19" s="852"/>
      <c r="P19" s="24">
        <v>36</v>
      </c>
      <c r="Q19" t="s">
        <v>108</v>
      </c>
    </row>
    <row r="20" spans="3:17" ht="23.25" customHeight="1">
      <c r="C20" s="850" t="s">
        <v>109</v>
      </c>
      <c r="D20" s="850"/>
      <c r="E20" s="613"/>
      <c r="F20" s="613"/>
      <c r="G20" s="613"/>
      <c r="H20" s="613"/>
      <c r="I20" s="613"/>
      <c r="J20" s="613"/>
      <c r="K20" s="156" t="s">
        <v>110</v>
      </c>
      <c r="P20" s="24">
        <v>35</v>
      </c>
      <c r="Q20" t="s">
        <v>111</v>
      </c>
    </row>
    <row r="21" spans="3:17" ht="24" customHeight="1">
      <c r="C21" s="851"/>
      <c r="D21" s="851"/>
      <c r="E21" s="859"/>
      <c r="F21" s="859"/>
      <c r="G21" s="859"/>
      <c r="H21" s="859"/>
      <c r="I21" s="859"/>
      <c r="J21" s="859"/>
      <c r="K21" s="859"/>
      <c r="P21" s="24">
        <v>34</v>
      </c>
      <c r="Q21" t="s">
        <v>112</v>
      </c>
    </row>
    <row r="22" spans="3:17" ht="12" customHeight="1">
      <c r="P22" s="24">
        <v>33</v>
      </c>
      <c r="Q22" t="s">
        <v>113</v>
      </c>
    </row>
    <row r="23" spans="3:17">
      <c r="P23" s="24">
        <v>32</v>
      </c>
      <c r="Q23" t="s">
        <v>114</v>
      </c>
    </row>
    <row r="24" spans="3:17">
      <c r="C24" s="860" t="s">
        <v>115</v>
      </c>
      <c r="D24" s="861" t="s">
        <v>116</v>
      </c>
      <c r="E24" s="862"/>
      <c r="F24" s="863"/>
      <c r="G24" s="867" t="s">
        <v>117</v>
      </c>
      <c r="H24" s="607" t="str">
        <f>IF('様式Ⅲ－1(女子)'!S6&lt;&gt;"",VLOOKUP(N8,'加盟校情報&amp;大会設定'!A3:D50,4,0),"")</f>
        <v/>
      </c>
      <c r="I24" s="608"/>
      <c r="J24" s="608"/>
      <c r="K24" s="609"/>
      <c r="P24" s="24">
        <v>31</v>
      </c>
      <c r="Q24" t="s">
        <v>118</v>
      </c>
    </row>
    <row r="25" spans="3:17" ht="18.75" customHeight="1">
      <c r="C25" s="860"/>
      <c r="D25" s="864"/>
      <c r="E25" s="865"/>
      <c r="F25" s="866"/>
      <c r="G25" s="868"/>
      <c r="H25" s="610"/>
      <c r="I25" s="611"/>
      <c r="J25" s="611"/>
      <c r="K25" s="612"/>
      <c r="P25" s="24">
        <v>30</v>
      </c>
      <c r="Q25" t="s">
        <v>119</v>
      </c>
    </row>
    <row r="26" spans="3:17">
      <c r="C26" s="869"/>
      <c r="D26" s="871" t="s">
        <v>120</v>
      </c>
      <c r="E26" s="839"/>
      <c r="F26" s="840"/>
      <c r="G26" s="835" t="s">
        <v>121</v>
      </c>
      <c r="H26" s="835" t="s">
        <v>122</v>
      </c>
      <c r="I26" s="835" t="s">
        <v>123</v>
      </c>
      <c r="J26" s="855" t="s">
        <v>6014</v>
      </c>
      <c r="K26" s="856"/>
      <c r="P26" s="24">
        <v>29</v>
      </c>
      <c r="Q26" t="s">
        <v>125</v>
      </c>
    </row>
    <row r="27" spans="3:17">
      <c r="C27" s="870"/>
      <c r="D27" s="841"/>
      <c r="E27" s="842"/>
      <c r="F27" s="843"/>
      <c r="G27" s="836"/>
      <c r="H27" s="836"/>
      <c r="I27" s="836"/>
      <c r="J27" s="857"/>
      <c r="K27" s="858"/>
      <c r="P27" s="24">
        <v>28</v>
      </c>
      <c r="Q27" t="s">
        <v>126</v>
      </c>
    </row>
    <row r="28" spans="3:17" ht="18" customHeight="1">
      <c r="C28" s="835">
        <v>1</v>
      </c>
      <c r="D28" s="838" t="str">
        <f>IF('様式Ⅲ－1(女子)'!S6&lt;&gt;"",'様式Ⅲ－1(女子)'!E14,"")</f>
        <v/>
      </c>
      <c r="E28" s="839"/>
      <c r="F28" s="840"/>
      <c r="G28" s="832" t="str">
        <f>IF('様式Ⅲ－1(女子)'!S6&lt;&gt;"",'様式Ⅲ－1(女子)'!C14,"")</f>
        <v/>
      </c>
      <c r="H28" s="835" t="str">
        <f>IF('様式Ⅲ－1(女子)'!S6&lt;&gt;"",'様式Ⅲ－1(女子)'!F14,"")</f>
        <v/>
      </c>
      <c r="I28" s="835" t="str">
        <f>IF('様式Ⅲ－1(女子)'!S6&lt;&gt;"",'様式Ⅲ－1(女子)'!F15,"")</f>
        <v/>
      </c>
      <c r="J28" s="579" t="str">
        <f>IF('様式Ⅲ－1(女子)'!S6&lt;&gt;"",'様式Ⅲ－1(女子)'!N14,"")</f>
        <v/>
      </c>
      <c r="K28" s="580"/>
      <c r="P28" s="24">
        <v>27</v>
      </c>
      <c r="Q28" t="s">
        <v>127</v>
      </c>
    </row>
    <row r="29" spans="3:17" ht="18" customHeight="1">
      <c r="C29" s="836"/>
      <c r="D29" s="841" t="str">
        <f>IF('様式Ⅲ－1(女子)'!S6&lt;&gt;"",'様式Ⅲ－1(女子)'!D14,"")</f>
        <v/>
      </c>
      <c r="E29" s="842"/>
      <c r="F29" s="843"/>
      <c r="G29" s="833"/>
      <c r="H29" s="836"/>
      <c r="I29" s="836"/>
      <c r="J29" s="581"/>
      <c r="K29" s="582"/>
      <c r="P29" s="24">
        <v>26</v>
      </c>
      <c r="Q29" t="s">
        <v>128</v>
      </c>
    </row>
    <row r="30" spans="3:17" ht="18" customHeight="1">
      <c r="C30" s="835">
        <v>2</v>
      </c>
      <c r="D30" s="838" t="str">
        <f>IF('様式Ⅲ－1(女子)'!S6&lt;&gt;"",'様式Ⅲ－1(女子)'!E17,"")</f>
        <v/>
      </c>
      <c r="E30" s="839"/>
      <c r="F30" s="840"/>
      <c r="G30" s="832" t="str">
        <f>IF('様式Ⅲ－1(女子)'!S6&lt;&gt;"",'様式Ⅲ－1(女子)'!C17,"")</f>
        <v/>
      </c>
      <c r="H30" s="835" t="str">
        <f>IF('様式Ⅲ－1(女子)'!S6&lt;&gt;"",'様式Ⅲ－1(女子)'!F17,"")</f>
        <v/>
      </c>
      <c r="I30" s="835" t="str">
        <f>IF('様式Ⅲ－1(女子)'!S6&lt;&gt;"",'様式Ⅲ－1(女子)'!F18,"")</f>
        <v/>
      </c>
      <c r="J30" s="579" t="str">
        <f>IF('様式Ⅲ－1(女子)'!S6&lt;&gt;"",'様式Ⅲ－1(女子)'!N17,"")</f>
        <v/>
      </c>
      <c r="K30" s="580"/>
      <c r="P30" s="24">
        <v>25</v>
      </c>
      <c r="Q30" t="s">
        <v>129</v>
      </c>
    </row>
    <row r="31" spans="3:17" ht="18" customHeight="1">
      <c r="C31" s="836"/>
      <c r="D31" s="841" t="str">
        <f>IF('様式Ⅲ－1(女子)'!S6&lt;&gt;"",'様式Ⅲ－1(女子)'!D17,"")</f>
        <v/>
      </c>
      <c r="E31" s="842"/>
      <c r="F31" s="843"/>
      <c r="G31" s="833"/>
      <c r="H31" s="836"/>
      <c r="I31" s="836"/>
      <c r="J31" s="581"/>
      <c r="K31" s="582"/>
      <c r="P31" s="24">
        <v>24</v>
      </c>
      <c r="Q31" t="s">
        <v>130</v>
      </c>
    </row>
    <row r="32" spans="3:17" ht="18" customHeight="1">
      <c r="C32" s="835">
        <v>3</v>
      </c>
      <c r="D32" s="838" t="str">
        <f>IF('様式Ⅲ－1(女子)'!S6&lt;&gt;"",'様式Ⅲ－1(女子)'!E20,"")</f>
        <v/>
      </c>
      <c r="E32" s="839"/>
      <c r="F32" s="840"/>
      <c r="G32" s="832" t="str">
        <f>IF('様式Ⅲ－1(女子)'!S6&lt;&gt;"",'様式Ⅲ－1(女子)'!C20,"")</f>
        <v/>
      </c>
      <c r="H32" s="835" t="str">
        <f>IF('様式Ⅲ－1(女子)'!S6&lt;&gt;"",'様式Ⅲ－1(女子)'!F20,"")</f>
        <v/>
      </c>
      <c r="I32" s="835" t="str">
        <f>IF('様式Ⅲ－1(女子)'!S6&lt;&gt;"",'様式Ⅲ－1(女子)'!F21,"")</f>
        <v/>
      </c>
      <c r="J32" s="579" t="str">
        <f>IF('様式Ⅲ－1(女子)'!S6&lt;&gt;"",'様式Ⅲ－1(女子)'!N20,"")</f>
        <v/>
      </c>
      <c r="K32" s="580"/>
      <c r="P32" s="24">
        <v>23</v>
      </c>
      <c r="Q32" t="s">
        <v>131</v>
      </c>
    </row>
    <row r="33" spans="3:17" ht="18" customHeight="1">
      <c r="C33" s="836"/>
      <c r="D33" s="841" t="str">
        <f>IF('様式Ⅲ－1(女子)'!S6&lt;&gt;"",'様式Ⅲ－1(女子)'!D20,"")</f>
        <v/>
      </c>
      <c r="E33" s="842"/>
      <c r="F33" s="843"/>
      <c r="G33" s="833"/>
      <c r="H33" s="836"/>
      <c r="I33" s="836"/>
      <c r="J33" s="581"/>
      <c r="K33" s="582"/>
      <c r="P33" s="24">
        <v>22</v>
      </c>
      <c r="Q33" t="s">
        <v>132</v>
      </c>
    </row>
    <row r="34" spans="3:17" ht="18" customHeight="1">
      <c r="C34" s="835">
        <v>4</v>
      </c>
      <c r="D34" s="838" t="str">
        <f>IF('様式Ⅲ－1(女子)'!S6&lt;&gt;"",'様式Ⅲ－1(女子)'!E23,"")</f>
        <v/>
      </c>
      <c r="E34" s="839"/>
      <c r="F34" s="840"/>
      <c r="G34" s="832" t="str">
        <f>IF('様式Ⅲ－1(女子)'!S6&lt;&gt;"",'様式Ⅲ－1(女子)'!C23,"")</f>
        <v/>
      </c>
      <c r="H34" s="835" t="str">
        <f>IF('様式Ⅲ－1(女子)'!S6&lt;&gt;"",'様式Ⅲ－1(女子)'!F23,"")</f>
        <v/>
      </c>
      <c r="I34" s="835" t="str">
        <f>IF('様式Ⅲ－1(女子)'!S6&lt;&gt;"",'様式Ⅲ－1(女子)'!F24,"")</f>
        <v/>
      </c>
      <c r="J34" s="579" t="str">
        <f>IF('様式Ⅲ－1(女子)'!S6&lt;&gt;"",'様式Ⅲ－1(女子)'!N23,"")</f>
        <v/>
      </c>
      <c r="K34" s="580"/>
      <c r="P34" s="24">
        <v>21</v>
      </c>
      <c r="Q34" t="s">
        <v>133</v>
      </c>
    </row>
    <row r="35" spans="3:17" ht="18" customHeight="1">
      <c r="C35" s="836"/>
      <c r="D35" s="841" t="str">
        <f>IF('様式Ⅲ－1(女子)'!S6&lt;&gt;"",'様式Ⅲ－1(女子)'!D23,"")</f>
        <v/>
      </c>
      <c r="E35" s="842"/>
      <c r="F35" s="843"/>
      <c r="G35" s="833"/>
      <c r="H35" s="836"/>
      <c r="I35" s="836"/>
      <c r="J35" s="581"/>
      <c r="K35" s="582"/>
      <c r="P35" s="24">
        <v>20</v>
      </c>
      <c r="Q35" t="s">
        <v>134</v>
      </c>
    </row>
    <row r="36" spans="3:17" ht="18" customHeight="1">
      <c r="C36" s="835">
        <v>5</v>
      </c>
      <c r="D36" s="838" t="str">
        <f>IF('様式Ⅲ－1(女子)'!S6&lt;&gt;"",'様式Ⅲ－1(女子)'!E26,"")</f>
        <v/>
      </c>
      <c r="E36" s="839"/>
      <c r="F36" s="840"/>
      <c r="G36" s="832" t="str">
        <f>IF('様式Ⅲ－1(女子)'!S6&lt;&gt;"",'様式Ⅲ－1(女子)'!C26,"")</f>
        <v/>
      </c>
      <c r="H36" s="835" t="str">
        <f>IF('様式Ⅲ－1(女子)'!S6&lt;&gt;"",'様式Ⅲ－1(女子)'!F26,"")</f>
        <v/>
      </c>
      <c r="I36" s="835" t="str">
        <f>IF('様式Ⅲ－1(女子)'!S6&lt;&gt;"",'様式Ⅲ－1(女子)'!F27,"")</f>
        <v/>
      </c>
      <c r="J36" s="579" t="str">
        <f>IF('様式Ⅲ－1(女子)'!S6&lt;&gt;"",'様式Ⅲ－1(女子)'!N26,"")</f>
        <v/>
      </c>
      <c r="K36" s="580"/>
      <c r="P36" s="24">
        <v>19</v>
      </c>
      <c r="Q36" t="s">
        <v>135</v>
      </c>
    </row>
    <row r="37" spans="3:17" ht="18" customHeight="1">
      <c r="C37" s="836"/>
      <c r="D37" s="841" t="str">
        <f>IF('様式Ⅲ－1(女子)'!S6&lt;&gt;"",'様式Ⅲ－1(女子)'!D26,"")</f>
        <v/>
      </c>
      <c r="E37" s="842"/>
      <c r="F37" s="843"/>
      <c r="G37" s="833"/>
      <c r="H37" s="836"/>
      <c r="I37" s="836"/>
      <c r="J37" s="581"/>
      <c r="K37" s="582"/>
      <c r="P37" s="24">
        <v>18</v>
      </c>
      <c r="Q37" t="s">
        <v>136</v>
      </c>
    </row>
    <row r="38" spans="3:17" ht="18" customHeight="1">
      <c r="C38" s="835">
        <v>6</v>
      </c>
      <c r="D38" s="838" t="str">
        <f>IF('様式Ⅲ－1(女子)'!S6&lt;&gt;"",'様式Ⅲ－1(女子)'!E29,"")</f>
        <v/>
      </c>
      <c r="E38" s="839"/>
      <c r="F38" s="840"/>
      <c r="G38" s="832" t="str">
        <f>IF('様式Ⅲ－1(女子)'!S6&lt;&gt;"",'様式Ⅲ－1(女子)'!C29,"")</f>
        <v/>
      </c>
      <c r="H38" s="835" t="str">
        <f>IF('様式Ⅲ－1(女子)'!S6&lt;&gt;"",'様式Ⅲ－1(女子)'!F29,"")</f>
        <v/>
      </c>
      <c r="I38" s="835" t="str">
        <f>IF('様式Ⅲ－1(女子)'!S6&lt;&gt;"",'様式Ⅲ－1(女子)'!F30,"")</f>
        <v/>
      </c>
      <c r="J38" s="579" t="str">
        <f>IF('様式Ⅲ－1(女子)'!S6&lt;&gt;"",'様式Ⅲ－1(女子)'!N29,"")</f>
        <v/>
      </c>
      <c r="K38" s="580"/>
      <c r="P38" s="24">
        <v>17</v>
      </c>
      <c r="Q38" t="s">
        <v>137</v>
      </c>
    </row>
    <row r="39" spans="3:17" ht="18" customHeight="1">
      <c r="C39" s="836"/>
      <c r="D39" s="841" t="str">
        <f>IF('様式Ⅲ－1(女子)'!S6&lt;&gt;"",'様式Ⅲ－1(女子)'!D29,"")</f>
        <v/>
      </c>
      <c r="E39" s="842"/>
      <c r="F39" s="843"/>
      <c r="G39" s="833"/>
      <c r="H39" s="836"/>
      <c r="I39" s="836"/>
      <c r="J39" s="581"/>
      <c r="K39" s="582"/>
      <c r="P39" s="24">
        <v>16</v>
      </c>
      <c r="Q39" t="s">
        <v>138</v>
      </c>
    </row>
    <row r="40" spans="3:17" ht="18" customHeight="1">
      <c r="C40" s="835">
        <v>7</v>
      </c>
      <c r="D40" s="838" t="str">
        <f>IF('様式Ⅲ－1(女子)'!S6&lt;&gt;"",'様式Ⅲ－1(女子)'!E32,"")</f>
        <v/>
      </c>
      <c r="E40" s="839"/>
      <c r="F40" s="840"/>
      <c r="G40" s="832" t="str">
        <f>IF('様式Ⅲ－1(女子)'!S6&lt;&gt;"",'様式Ⅲ－1(女子)'!C32,"")</f>
        <v/>
      </c>
      <c r="H40" s="835" t="str">
        <f>IF('様式Ⅲ－1(女子)'!S6&lt;&gt;"",'様式Ⅲ－1(女子)'!F32,"")</f>
        <v/>
      </c>
      <c r="I40" s="835" t="str">
        <f>IF('様式Ⅲ－1(女子)'!S6&lt;&gt;"",'様式Ⅲ－1(女子)'!F33,"")</f>
        <v/>
      </c>
      <c r="J40" s="579" t="str">
        <f>IF('様式Ⅲ－1(女子)'!S6&lt;&gt;"",'様式Ⅲ－1(女子)'!N32,"")</f>
        <v/>
      </c>
      <c r="K40" s="580"/>
      <c r="P40" s="24">
        <v>15</v>
      </c>
      <c r="Q40" t="s">
        <v>139</v>
      </c>
    </row>
    <row r="41" spans="3:17" ht="18" customHeight="1">
      <c r="C41" s="836"/>
      <c r="D41" s="841" t="str">
        <f>IF('様式Ⅲ－1(女子)'!S6&lt;&gt;"",'様式Ⅲ－1(女子)'!D32,"")</f>
        <v/>
      </c>
      <c r="E41" s="842"/>
      <c r="F41" s="843"/>
      <c r="G41" s="833"/>
      <c r="H41" s="836"/>
      <c r="I41" s="836"/>
      <c r="J41" s="581"/>
      <c r="K41" s="582"/>
      <c r="P41" s="24">
        <v>14</v>
      </c>
      <c r="Q41" t="s">
        <v>140</v>
      </c>
    </row>
    <row r="42" spans="3:17" ht="18" customHeight="1">
      <c r="C42" s="835">
        <v>8</v>
      </c>
      <c r="D42" s="838" t="str">
        <f>IF('様式Ⅲ－1(女子)'!S6&lt;&gt;"",'様式Ⅲ－1(女子)'!E35,"")</f>
        <v/>
      </c>
      <c r="E42" s="839"/>
      <c r="F42" s="840"/>
      <c r="G42" s="832" t="str">
        <f>IF('様式Ⅲ－1(女子)'!S6&lt;&gt;"",'様式Ⅲ－1(女子)'!C35,"")</f>
        <v/>
      </c>
      <c r="H42" s="835" t="str">
        <f>IF('様式Ⅲ－1(女子)'!S6&lt;&gt;"",'様式Ⅲ－1(女子)'!F35,"")</f>
        <v/>
      </c>
      <c r="I42" s="835" t="str">
        <f>IF('様式Ⅲ－1(女子)'!S6&lt;&gt;"",'様式Ⅲ－1(女子)'!F36,"")</f>
        <v/>
      </c>
      <c r="J42" s="579" t="str">
        <f>IF('様式Ⅲ－1(女子)'!S6&lt;&gt;"",'様式Ⅲ－1(女子)'!N35,"")</f>
        <v/>
      </c>
      <c r="K42" s="580"/>
      <c r="P42" s="24">
        <v>13</v>
      </c>
      <c r="Q42" t="s">
        <v>141</v>
      </c>
    </row>
    <row r="43" spans="3:17" ht="18" customHeight="1">
      <c r="C43" s="836"/>
      <c r="D43" s="841" t="str">
        <f>IF('様式Ⅲ－1(女子)'!S6&lt;&gt;"",'様式Ⅲ－1(女子)'!D35,"")</f>
        <v/>
      </c>
      <c r="E43" s="842"/>
      <c r="F43" s="843"/>
      <c r="G43" s="833"/>
      <c r="H43" s="836"/>
      <c r="I43" s="836"/>
      <c r="J43" s="581"/>
      <c r="K43" s="582"/>
      <c r="P43" s="24">
        <v>12</v>
      </c>
      <c r="Q43" t="s">
        <v>142</v>
      </c>
    </row>
    <row r="44" spans="3:17" ht="18" customHeight="1">
      <c r="C44" s="837">
        <v>9</v>
      </c>
      <c r="D44" s="844" t="str">
        <f>IF('様式Ⅲ－1(女子)'!S6&lt;&gt;"",'様式Ⅲ－1(女子)'!E38,"")</f>
        <v/>
      </c>
      <c r="E44" s="845"/>
      <c r="F44" s="846"/>
      <c r="G44" s="834" t="str">
        <f>IF('様式Ⅲ－1(女子)'!S6&lt;&gt;"",'様式Ⅲ－1(女子)'!C38,"")</f>
        <v/>
      </c>
      <c r="H44" s="837" t="str">
        <f>IF('様式Ⅲ－1(女子)'!S6&lt;&gt;"",'様式Ⅲ－1(女子)'!F38,"")</f>
        <v/>
      </c>
      <c r="I44" s="837" t="str">
        <f>IF('様式Ⅲ－1(女子)'!S6&lt;&gt;"",'様式Ⅲ－1(女子)'!F39,"")</f>
        <v/>
      </c>
      <c r="J44" s="830" t="str">
        <f>IF('様式Ⅲ－1(女子)'!S6&lt;&gt;"",'様式Ⅲ－1(女子)'!N38,"")</f>
        <v/>
      </c>
      <c r="K44" s="831"/>
      <c r="P44" s="24">
        <v>11</v>
      </c>
      <c r="Q44" t="s">
        <v>143</v>
      </c>
    </row>
    <row r="45" spans="3:17" ht="18" customHeight="1">
      <c r="C45" s="836"/>
      <c r="D45" s="841" t="str">
        <f>IF('様式Ⅲ－1(女子)'!S6&lt;&gt;"",'様式Ⅲ－1(女子)'!D38,"")</f>
        <v/>
      </c>
      <c r="E45" s="842"/>
      <c r="F45" s="843"/>
      <c r="G45" s="833"/>
      <c r="H45" s="836"/>
      <c r="I45" s="836"/>
      <c r="J45" s="581"/>
      <c r="K45" s="582"/>
      <c r="P45" s="24">
        <v>10</v>
      </c>
      <c r="Q45" t="s">
        <v>144</v>
      </c>
    </row>
    <row r="46" spans="3:17" ht="18" customHeight="1">
      <c r="C46" s="835">
        <v>10</v>
      </c>
      <c r="D46" s="838" t="str">
        <f>IF('様式Ⅲ－1(女子)'!S6&lt;&gt;"",'様式Ⅲ－1(女子)'!E41,"")</f>
        <v/>
      </c>
      <c r="E46" s="839"/>
      <c r="F46" s="840"/>
      <c r="G46" s="832" t="str">
        <f>IF('様式Ⅲ－1(女子)'!S6&lt;&gt;"",'様式Ⅲ－1(女子)'!C41,"")</f>
        <v/>
      </c>
      <c r="H46" s="835" t="str">
        <f>IF('様式Ⅲ－1(女子)'!S6&lt;&gt;"",'様式Ⅲ－1(女子)'!F41,"")</f>
        <v/>
      </c>
      <c r="I46" s="835" t="str">
        <f>IF('様式Ⅲ－1(女子)'!S6&lt;&gt;"",'様式Ⅲ－1(女子)'!F42,"")</f>
        <v/>
      </c>
      <c r="J46" s="579" t="str">
        <f>IF('様式Ⅲ－1(女子)'!S6&lt;&gt;"",'様式Ⅲ－1(女子)'!N41,"")</f>
        <v/>
      </c>
      <c r="K46" s="580"/>
      <c r="P46" s="24">
        <v>9</v>
      </c>
      <c r="Q46" t="s">
        <v>145</v>
      </c>
    </row>
    <row r="47" spans="3:17" ht="18" customHeight="1">
      <c r="C47" s="836"/>
      <c r="D47" s="841" t="str">
        <f>IF('様式Ⅲ－1(女子)'!S6&lt;&gt;"",'様式Ⅲ－1(女子)'!D41,"")</f>
        <v/>
      </c>
      <c r="E47" s="842"/>
      <c r="F47" s="843"/>
      <c r="G47" s="833"/>
      <c r="H47" s="836"/>
      <c r="I47" s="836"/>
      <c r="J47" s="581"/>
      <c r="K47" s="582"/>
      <c r="P47" s="24">
        <v>8</v>
      </c>
      <c r="Q47" t="s">
        <v>146</v>
      </c>
    </row>
    <row r="48" spans="3:17" ht="18.399999999999999" customHeight="1">
      <c r="C48" s="151"/>
      <c r="D48" s="151"/>
      <c r="E48" s="151"/>
      <c r="F48" s="151"/>
      <c r="G48" s="152"/>
      <c r="H48" s="151"/>
      <c r="I48" s="151"/>
      <c r="J48" s="153"/>
      <c r="K48" s="153"/>
      <c r="P48" s="24">
        <v>7</v>
      </c>
      <c r="Q48" t="s">
        <v>147</v>
      </c>
    </row>
    <row r="49" spans="3:17" ht="18.399999999999999" customHeight="1">
      <c r="C49" s="131" t="s">
        <v>148</v>
      </c>
      <c r="D49" s="872" t="s">
        <v>149</v>
      </c>
      <c r="E49" s="872"/>
      <c r="F49" s="872"/>
      <c r="G49" s="152"/>
      <c r="H49" s="151"/>
      <c r="I49" s="151"/>
      <c r="J49" s="153"/>
      <c r="K49" s="153"/>
      <c r="P49" s="24">
        <v>6</v>
      </c>
      <c r="Q49" t="s">
        <v>150</v>
      </c>
    </row>
    <row r="50" spans="3:17" ht="18.399999999999999" customHeight="1">
      <c r="C50" s="131" t="s">
        <v>148</v>
      </c>
      <c r="D50" s="136" t="s">
        <v>6064</v>
      </c>
      <c r="G50" s="152"/>
      <c r="H50" s="151"/>
      <c r="I50" s="151"/>
      <c r="J50" s="154"/>
      <c r="K50" s="154"/>
      <c r="P50" s="24">
        <v>5</v>
      </c>
      <c r="Q50" t="s">
        <v>151</v>
      </c>
    </row>
    <row r="51" spans="3:17" ht="18.399999999999999" customHeight="1">
      <c r="C51" s="131" t="s">
        <v>148</v>
      </c>
      <c r="D51" s="203" t="s">
        <v>6059</v>
      </c>
      <c r="G51" s="152"/>
      <c r="H51" s="151"/>
      <c r="I51" s="151"/>
      <c r="J51" s="154"/>
      <c r="K51" s="154"/>
      <c r="P51" s="24">
        <v>4</v>
      </c>
      <c r="Q51" t="s">
        <v>153</v>
      </c>
    </row>
    <row r="52" spans="3:17">
      <c r="H52" s="129"/>
      <c r="J52" s="130"/>
      <c r="P52" s="24">
        <v>3</v>
      </c>
      <c r="Q52" t="s">
        <v>155</v>
      </c>
    </row>
    <row r="53" spans="3:17" ht="15">
      <c r="J53" s="135"/>
      <c r="K53" s="135" t="s">
        <v>154</v>
      </c>
      <c r="P53" s="24">
        <v>2</v>
      </c>
      <c r="Q53" t="s">
        <v>156</v>
      </c>
    </row>
    <row r="54" spans="3:17" ht="15">
      <c r="J54" s="135"/>
      <c r="K54" s="135"/>
      <c r="P54" s="24">
        <v>1</v>
      </c>
      <c r="Q54" t="s">
        <v>157</v>
      </c>
    </row>
    <row r="55" spans="3:17" ht="15">
      <c r="E55" s="203"/>
      <c r="F55" s="203"/>
      <c r="I55" s="135"/>
      <c r="J55" s="135"/>
    </row>
    <row r="56" spans="3:17" ht="15">
      <c r="C56" s="131"/>
      <c r="D56" s="203"/>
      <c r="E56" s="203"/>
      <c r="F56" s="203"/>
      <c r="I56" s="135"/>
      <c r="J56" s="135"/>
      <c r="K56" s="135"/>
    </row>
    <row r="57" spans="3:17" ht="15">
      <c r="C57" s="131"/>
      <c r="D57" s="203"/>
      <c r="E57" s="203"/>
      <c r="F57" s="203"/>
      <c r="I57" s="135"/>
      <c r="J57" s="135"/>
      <c r="K57" s="135"/>
    </row>
    <row r="58" spans="3:17" ht="12.75" customHeight="1">
      <c r="I58" s="135"/>
      <c r="J58" s="135"/>
      <c r="K58" s="135"/>
    </row>
    <row r="59" spans="3:17" ht="12.75" customHeight="1"/>
    <row r="60" spans="3:17" ht="12.75" customHeight="1"/>
    <row r="61" spans="3:17" ht="12.75" customHeight="1"/>
  </sheetData>
  <sheetProtection algorithmName="SHA-512" hashValue="F492w481gTodGdAf2cM0j97/W1eNZE9UK74ITnr+g3UlwIAn6Q2SQjmmwQLG/cxWwiLXSt0mPRq2KE5uV00FGw==" saltValue="iF+W2kmbQol54aORZjsQHA==" spinCount="100000" sheet="1" objects="1" scenarios="1"/>
  <mergeCells count="96">
    <mergeCell ref="D49:F49"/>
    <mergeCell ref="G20:J20"/>
    <mergeCell ref="C46:C47"/>
    <mergeCell ref="D46:F46"/>
    <mergeCell ref="G46:G47"/>
    <mergeCell ref="H46:H47"/>
    <mergeCell ref="I46:I47"/>
    <mergeCell ref="J46:K47"/>
    <mergeCell ref="D47:F47"/>
    <mergeCell ref="C40:C41"/>
    <mergeCell ref="D40:F40"/>
    <mergeCell ref="G40:G41"/>
    <mergeCell ref="H40:H41"/>
    <mergeCell ref="I40:I41"/>
    <mergeCell ref="J40:K41"/>
    <mergeCell ref="D41:F41"/>
    <mergeCell ref="J38:K39"/>
    <mergeCell ref="D39:F39"/>
    <mergeCell ref="C36:C37"/>
    <mergeCell ref="D36:F36"/>
    <mergeCell ref="G36:G37"/>
    <mergeCell ref="H36:H37"/>
    <mergeCell ref="I36:I37"/>
    <mergeCell ref="J36:K37"/>
    <mergeCell ref="D37:F37"/>
    <mergeCell ref="C38:C39"/>
    <mergeCell ref="D38:F38"/>
    <mergeCell ref="G38:G39"/>
    <mergeCell ref="H38:H39"/>
    <mergeCell ref="I38:I39"/>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J26:K27"/>
    <mergeCell ref="C20:D21"/>
    <mergeCell ref="E20:F20"/>
    <mergeCell ref="E21:K21"/>
    <mergeCell ref="C24:C25"/>
    <mergeCell ref="D24:F25"/>
    <mergeCell ref="G24:G25"/>
    <mergeCell ref="H24:K25"/>
    <mergeCell ref="C26:C27"/>
    <mergeCell ref="D26:F27"/>
    <mergeCell ref="G26:G27"/>
    <mergeCell ref="H26:H27"/>
    <mergeCell ref="I26:I27"/>
    <mergeCell ref="C13:D14"/>
    <mergeCell ref="C16:D17"/>
    <mergeCell ref="I19:K19"/>
    <mergeCell ref="E13:K14"/>
    <mergeCell ref="E16:K17"/>
    <mergeCell ref="C2:K3"/>
    <mergeCell ref="C4:K5"/>
    <mergeCell ref="C7:D8"/>
    <mergeCell ref="E7:K8"/>
    <mergeCell ref="C10:D11"/>
    <mergeCell ref="E10:K11"/>
    <mergeCell ref="C42:C43"/>
    <mergeCell ref="C44:C45"/>
    <mergeCell ref="D42:F42"/>
    <mergeCell ref="D43:F43"/>
    <mergeCell ref="D44:F44"/>
    <mergeCell ref="D45:F45"/>
    <mergeCell ref="J42:K43"/>
    <mergeCell ref="J44:K45"/>
    <mergeCell ref="G42:G43"/>
    <mergeCell ref="G44:G45"/>
    <mergeCell ref="H42:H43"/>
    <mergeCell ref="H44:H45"/>
    <mergeCell ref="I42:I43"/>
    <mergeCell ref="I44:I45"/>
  </mergeCells>
  <phoneticPr fontId="1"/>
  <dataValidations count="1">
    <dataValidation type="list" allowBlank="1" showInputMessage="1" showErrorMessage="1" sqref="E20:F20">
      <formula1>$Q$8:$Q$54</formula1>
    </dataValidation>
  </dataValidations>
  <pageMargins left="0.7" right="0.7" top="0.75" bottom="0.75" header="0.3" footer="0.3"/>
  <pageSetup paperSize="9" scale="99" orientation="portrait" horizontalDpi="4294967292" r:id="rId1"/>
  <rowBreaks count="1" manualBreakCount="1">
    <brk id="61" max="10"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CCCC"/>
  </sheetPr>
  <dimension ref="A1:I39"/>
  <sheetViews>
    <sheetView showRowColHeaders="0" zoomScale="80" zoomScaleNormal="80" zoomScaleSheetLayoutView="115" workbookViewId="0">
      <selection activeCell="D5" sqref="D5"/>
    </sheetView>
  </sheetViews>
  <sheetFormatPr defaultRowHeight="13.5"/>
  <cols>
    <col min="1" max="1" width="9" style="105"/>
    <col min="2" max="2" width="11" style="168" bestFit="1" customWidth="1"/>
    <col min="3" max="3" width="22.875" style="105" customWidth="1"/>
    <col min="4" max="4" width="16.375" style="105" bestFit="1" customWidth="1"/>
    <col min="5" max="5" width="10.25" style="105" customWidth="1"/>
    <col min="6" max="6" width="19.875" style="105" customWidth="1"/>
    <col min="7" max="7" width="12.625" style="105" hidden="1" customWidth="1"/>
    <col min="8" max="8" width="9" style="105"/>
    <col min="9" max="9" width="12.625" style="105" bestFit="1" customWidth="1"/>
    <col min="10" max="257" width="9" style="105"/>
    <col min="258" max="258" width="11" style="105" bestFit="1" customWidth="1"/>
    <col min="259" max="259" width="22.875" style="105" customWidth="1"/>
    <col min="260" max="260" width="16.375" style="105" bestFit="1" customWidth="1"/>
    <col min="261" max="261" width="10.25" style="105" customWidth="1"/>
    <col min="262" max="262" width="19.875" style="105" customWidth="1"/>
    <col min="263" max="513" width="9" style="105"/>
    <col min="514" max="514" width="11" style="105" bestFit="1" customWidth="1"/>
    <col min="515" max="515" width="22.875" style="105" customWidth="1"/>
    <col min="516" max="516" width="16.375" style="105" bestFit="1" customWidth="1"/>
    <col min="517" max="517" width="10.25" style="105" customWidth="1"/>
    <col min="518" max="518" width="19.875" style="105" customWidth="1"/>
    <col min="519" max="769" width="9" style="105"/>
    <col min="770" max="770" width="11" style="105" bestFit="1" customWidth="1"/>
    <col min="771" max="771" width="22.875" style="105" customWidth="1"/>
    <col min="772" max="772" width="16.375" style="105" bestFit="1" customWidth="1"/>
    <col min="773" max="773" width="10.25" style="105" customWidth="1"/>
    <col min="774" max="774" width="19.875" style="105" customWidth="1"/>
    <col min="775" max="1025" width="9" style="105"/>
    <col min="1026" max="1026" width="11" style="105" bestFit="1" customWidth="1"/>
    <col min="1027" max="1027" width="22.875" style="105" customWidth="1"/>
    <col min="1028" max="1028" width="16.375" style="105" bestFit="1" customWidth="1"/>
    <col min="1029" max="1029" width="10.25" style="105" customWidth="1"/>
    <col min="1030" max="1030" width="19.875" style="105" customWidth="1"/>
    <col min="1031" max="1281" width="9" style="105"/>
    <col min="1282" max="1282" width="11" style="105" bestFit="1" customWidth="1"/>
    <col min="1283" max="1283" width="22.875" style="105" customWidth="1"/>
    <col min="1284" max="1284" width="16.375" style="105" bestFit="1" customWidth="1"/>
    <col min="1285" max="1285" width="10.25" style="105" customWidth="1"/>
    <col min="1286" max="1286" width="19.875" style="105" customWidth="1"/>
    <col min="1287" max="1537" width="9" style="105"/>
    <col min="1538" max="1538" width="11" style="105" bestFit="1" customWidth="1"/>
    <col min="1539" max="1539" width="22.875" style="105" customWidth="1"/>
    <col min="1540" max="1540" width="16.375" style="105" bestFit="1" customWidth="1"/>
    <col min="1541" max="1541" width="10.25" style="105" customWidth="1"/>
    <col min="1542" max="1542" width="19.875" style="105" customWidth="1"/>
    <col min="1543" max="1793" width="9" style="105"/>
    <col min="1794" max="1794" width="11" style="105" bestFit="1" customWidth="1"/>
    <col min="1795" max="1795" width="22.875" style="105" customWidth="1"/>
    <col min="1796" max="1796" width="16.375" style="105" bestFit="1" customWidth="1"/>
    <col min="1797" max="1797" width="10.25" style="105" customWidth="1"/>
    <col min="1798" max="1798" width="19.875" style="105" customWidth="1"/>
    <col min="1799" max="2049" width="9" style="105"/>
    <col min="2050" max="2050" width="11" style="105" bestFit="1" customWidth="1"/>
    <col min="2051" max="2051" width="22.875" style="105" customWidth="1"/>
    <col min="2052" max="2052" width="16.375" style="105" bestFit="1" customWidth="1"/>
    <col min="2053" max="2053" width="10.25" style="105" customWidth="1"/>
    <col min="2054" max="2054" width="19.875" style="105" customWidth="1"/>
    <col min="2055" max="2305" width="9" style="105"/>
    <col min="2306" max="2306" width="11" style="105" bestFit="1" customWidth="1"/>
    <col min="2307" max="2307" width="22.875" style="105" customWidth="1"/>
    <col min="2308" max="2308" width="16.375" style="105" bestFit="1" customWidth="1"/>
    <col min="2309" max="2309" width="10.25" style="105" customWidth="1"/>
    <col min="2310" max="2310" width="19.875" style="105" customWidth="1"/>
    <col min="2311" max="2561" width="9" style="105"/>
    <col min="2562" max="2562" width="11" style="105" bestFit="1" customWidth="1"/>
    <col min="2563" max="2563" width="22.875" style="105" customWidth="1"/>
    <col min="2564" max="2564" width="16.375" style="105" bestFit="1" customWidth="1"/>
    <col min="2565" max="2565" width="10.25" style="105" customWidth="1"/>
    <col min="2566" max="2566" width="19.875" style="105" customWidth="1"/>
    <col min="2567" max="2817" width="9" style="105"/>
    <col min="2818" max="2818" width="11" style="105" bestFit="1" customWidth="1"/>
    <col min="2819" max="2819" width="22.875" style="105" customWidth="1"/>
    <col min="2820" max="2820" width="16.375" style="105" bestFit="1" customWidth="1"/>
    <col min="2821" max="2821" width="10.25" style="105" customWidth="1"/>
    <col min="2822" max="2822" width="19.875" style="105" customWidth="1"/>
    <col min="2823" max="3073" width="9" style="105"/>
    <col min="3074" max="3074" width="11" style="105" bestFit="1" customWidth="1"/>
    <col min="3075" max="3075" width="22.875" style="105" customWidth="1"/>
    <col min="3076" max="3076" width="16.375" style="105" bestFit="1" customWidth="1"/>
    <col min="3077" max="3077" width="10.25" style="105" customWidth="1"/>
    <col min="3078" max="3078" width="19.875" style="105" customWidth="1"/>
    <col min="3079" max="3329" width="9" style="105"/>
    <col min="3330" max="3330" width="11" style="105" bestFit="1" customWidth="1"/>
    <col min="3331" max="3331" width="22.875" style="105" customWidth="1"/>
    <col min="3332" max="3332" width="16.375" style="105" bestFit="1" customWidth="1"/>
    <col min="3333" max="3333" width="10.25" style="105" customWidth="1"/>
    <col min="3334" max="3334" width="19.875" style="105" customWidth="1"/>
    <col min="3335" max="3585" width="9" style="105"/>
    <col min="3586" max="3586" width="11" style="105" bestFit="1" customWidth="1"/>
    <col min="3587" max="3587" width="22.875" style="105" customWidth="1"/>
    <col min="3588" max="3588" width="16.375" style="105" bestFit="1" customWidth="1"/>
    <col min="3589" max="3589" width="10.25" style="105" customWidth="1"/>
    <col min="3590" max="3590" width="19.875" style="105" customWidth="1"/>
    <col min="3591" max="3841" width="9" style="105"/>
    <col min="3842" max="3842" width="11" style="105" bestFit="1" customWidth="1"/>
    <col min="3843" max="3843" width="22.875" style="105" customWidth="1"/>
    <col min="3844" max="3844" width="16.375" style="105" bestFit="1" customWidth="1"/>
    <col min="3845" max="3845" width="10.25" style="105" customWidth="1"/>
    <col min="3846" max="3846" width="19.875" style="105" customWidth="1"/>
    <col min="3847" max="4097" width="9" style="105"/>
    <col min="4098" max="4098" width="11" style="105" bestFit="1" customWidth="1"/>
    <col min="4099" max="4099" width="22.875" style="105" customWidth="1"/>
    <col min="4100" max="4100" width="16.375" style="105" bestFit="1" customWidth="1"/>
    <col min="4101" max="4101" width="10.25" style="105" customWidth="1"/>
    <col min="4102" max="4102" width="19.875" style="105" customWidth="1"/>
    <col min="4103" max="4353" width="9" style="105"/>
    <col min="4354" max="4354" width="11" style="105" bestFit="1" customWidth="1"/>
    <col min="4355" max="4355" width="22.875" style="105" customWidth="1"/>
    <col min="4356" max="4356" width="16.375" style="105" bestFit="1" customWidth="1"/>
    <col min="4357" max="4357" width="10.25" style="105" customWidth="1"/>
    <col min="4358" max="4358" width="19.875" style="105" customWidth="1"/>
    <col min="4359" max="4609" width="9" style="105"/>
    <col min="4610" max="4610" width="11" style="105" bestFit="1" customWidth="1"/>
    <col min="4611" max="4611" width="22.875" style="105" customWidth="1"/>
    <col min="4612" max="4612" width="16.375" style="105" bestFit="1" customWidth="1"/>
    <col min="4613" max="4613" width="10.25" style="105" customWidth="1"/>
    <col min="4614" max="4614" width="19.875" style="105" customWidth="1"/>
    <col min="4615" max="4865" width="9" style="105"/>
    <col min="4866" max="4866" width="11" style="105" bestFit="1" customWidth="1"/>
    <col min="4867" max="4867" width="22.875" style="105" customWidth="1"/>
    <col min="4868" max="4868" width="16.375" style="105" bestFit="1" customWidth="1"/>
    <col min="4869" max="4869" width="10.25" style="105" customWidth="1"/>
    <col min="4870" max="4870" width="19.875" style="105" customWidth="1"/>
    <col min="4871" max="5121" width="9" style="105"/>
    <col min="5122" max="5122" width="11" style="105" bestFit="1" customWidth="1"/>
    <col min="5123" max="5123" width="22.875" style="105" customWidth="1"/>
    <col min="5124" max="5124" width="16.375" style="105" bestFit="1" customWidth="1"/>
    <col min="5125" max="5125" width="10.25" style="105" customWidth="1"/>
    <col min="5126" max="5126" width="19.875" style="105" customWidth="1"/>
    <col min="5127" max="5377" width="9" style="105"/>
    <col min="5378" max="5378" width="11" style="105" bestFit="1" customWidth="1"/>
    <col min="5379" max="5379" width="22.875" style="105" customWidth="1"/>
    <col min="5380" max="5380" width="16.375" style="105" bestFit="1" customWidth="1"/>
    <col min="5381" max="5381" width="10.25" style="105" customWidth="1"/>
    <col min="5382" max="5382" width="19.875" style="105" customWidth="1"/>
    <col min="5383" max="5633" width="9" style="105"/>
    <col min="5634" max="5634" width="11" style="105" bestFit="1" customWidth="1"/>
    <col min="5635" max="5635" width="22.875" style="105" customWidth="1"/>
    <col min="5636" max="5636" width="16.375" style="105" bestFit="1" customWidth="1"/>
    <col min="5637" max="5637" width="10.25" style="105" customWidth="1"/>
    <col min="5638" max="5638" width="19.875" style="105" customWidth="1"/>
    <col min="5639" max="5889" width="9" style="105"/>
    <col min="5890" max="5890" width="11" style="105" bestFit="1" customWidth="1"/>
    <col min="5891" max="5891" width="22.875" style="105" customWidth="1"/>
    <col min="5892" max="5892" width="16.375" style="105" bestFit="1" customWidth="1"/>
    <col min="5893" max="5893" width="10.25" style="105" customWidth="1"/>
    <col min="5894" max="5894" width="19.875" style="105" customWidth="1"/>
    <col min="5895" max="6145" width="9" style="105"/>
    <col min="6146" max="6146" width="11" style="105" bestFit="1" customWidth="1"/>
    <col min="6147" max="6147" width="22.875" style="105" customWidth="1"/>
    <col min="6148" max="6148" width="16.375" style="105" bestFit="1" customWidth="1"/>
    <col min="6149" max="6149" width="10.25" style="105" customWidth="1"/>
    <col min="6150" max="6150" width="19.875" style="105" customWidth="1"/>
    <col min="6151" max="6401" width="9" style="105"/>
    <col min="6402" max="6402" width="11" style="105" bestFit="1" customWidth="1"/>
    <col min="6403" max="6403" width="22.875" style="105" customWidth="1"/>
    <col min="6404" max="6404" width="16.375" style="105" bestFit="1" customWidth="1"/>
    <col min="6405" max="6405" width="10.25" style="105" customWidth="1"/>
    <col min="6406" max="6406" width="19.875" style="105" customWidth="1"/>
    <col min="6407" max="6657" width="9" style="105"/>
    <col min="6658" max="6658" width="11" style="105" bestFit="1" customWidth="1"/>
    <col min="6659" max="6659" width="22.875" style="105" customWidth="1"/>
    <col min="6660" max="6660" width="16.375" style="105" bestFit="1" customWidth="1"/>
    <col min="6661" max="6661" width="10.25" style="105" customWidth="1"/>
    <col min="6662" max="6662" width="19.875" style="105" customWidth="1"/>
    <col min="6663" max="6913" width="9" style="105"/>
    <col min="6914" max="6914" width="11" style="105" bestFit="1" customWidth="1"/>
    <col min="6915" max="6915" width="22.875" style="105" customWidth="1"/>
    <col min="6916" max="6916" width="16.375" style="105" bestFit="1" customWidth="1"/>
    <col min="6917" max="6917" width="10.25" style="105" customWidth="1"/>
    <col min="6918" max="6918" width="19.875" style="105" customWidth="1"/>
    <col min="6919" max="7169" width="9" style="105"/>
    <col min="7170" max="7170" width="11" style="105" bestFit="1" customWidth="1"/>
    <col min="7171" max="7171" width="22.875" style="105" customWidth="1"/>
    <col min="7172" max="7172" width="16.375" style="105" bestFit="1" customWidth="1"/>
    <col min="7173" max="7173" width="10.25" style="105" customWidth="1"/>
    <col min="7174" max="7174" width="19.875" style="105" customWidth="1"/>
    <col min="7175" max="7425" width="9" style="105"/>
    <col min="7426" max="7426" width="11" style="105" bestFit="1" customWidth="1"/>
    <col min="7427" max="7427" width="22.875" style="105" customWidth="1"/>
    <col min="7428" max="7428" width="16.375" style="105" bestFit="1" customWidth="1"/>
    <col min="7429" max="7429" width="10.25" style="105" customWidth="1"/>
    <col min="7430" max="7430" width="19.875" style="105" customWidth="1"/>
    <col min="7431" max="7681" width="9" style="105"/>
    <col min="7682" max="7682" width="11" style="105" bestFit="1" customWidth="1"/>
    <col min="7683" max="7683" width="22.875" style="105" customWidth="1"/>
    <col min="7684" max="7684" width="16.375" style="105" bestFit="1" customWidth="1"/>
    <col min="7685" max="7685" width="10.25" style="105" customWidth="1"/>
    <col min="7686" max="7686" width="19.875" style="105" customWidth="1"/>
    <col min="7687" max="7937" width="9" style="105"/>
    <col min="7938" max="7938" width="11" style="105" bestFit="1" customWidth="1"/>
    <col min="7939" max="7939" width="22.875" style="105" customWidth="1"/>
    <col min="7940" max="7940" width="16.375" style="105" bestFit="1" customWidth="1"/>
    <col min="7941" max="7941" width="10.25" style="105" customWidth="1"/>
    <col min="7942" max="7942" width="19.875" style="105" customWidth="1"/>
    <col min="7943" max="8193" width="9" style="105"/>
    <col min="8194" max="8194" width="11" style="105" bestFit="1" customWidth="1"/>
    <col min="8195" max="8195" width="22.875" style="105" customWidth="1"/>
    <col min="8196" max="8196" width="16.375" style="105" bestFit="1" customWidth="1"/>
    <col min="8197" max="8197" width="10.25" style="105" customWidth="1"/>
    <col min="8198" max="8198" width="19.875" style="105" customWidth="1"/>
    <col min="8199" max="8449" width="9" style="105"/>
    <col min="8450" max="8450" width="11" style="105" bestFit="1" customWidth="1"/>
    <col min="8451" max="8451" width="22.875" style="105" customWidth="1"/>
    <col min="8452" max="8452" width="16.375" style="105" bestFit="1" customWidth="1"/>
    <col min="8453" max="8453" width="10.25" style="105" customWidth="1"/>
    <col min="8454" max="8454" width="19.875" style="105" customWidth="1"/>
    <col min="8455" max="8705" width="9" style="105"/>
    <col min="8706" max="8706" width="11" style="105" bestFit="1" customWidth="1"/>
    <col min="8707" max="8707" width="22.875" style="105" customWidth="1"/>
    <col min="8708" max="8708" width="16.375" style="105" bestFit="1" customWidth="1"/>
    <col min="8709" max="8709" width="10.25" style="105" customWidth="1"/>
    <col min="8710" max="8710" width="19.875" style="105" customWidth="1"/>
    <col min="8711" max="8961" width="9" style="105"/>
    <col min="8962" max="8962" width="11" style="105" bestFit="1" customWidth="1"/>
    <col min="8963" max="8963" width="22.875" style="105" customWidth="1"/>
    <col min="8964" max="8964" width="16.375" style="105" bestFit="1" customWidth="1"/>
    <col min="8965" max="8965" width="10.25" style="105" customWidth="1"/>
    <col min="8966" max="8966" width="19.875" style="105" customWidth="1"/>
    <col min="8967" max="9217" width="9" style="105"/>
    <col min="9218" max="9218" width="11" style="105" bestFit="1" customWidth="1"/>
    <col min="9219" max="9219" width="22.875" style="105" customWidth="1"/>
    <col min="9220" max="9220" width="16.375" style="105" bestFit="1" customWidth="1"/>
    <col min="9221" max="9221" width="10.25" style="105" customWidth="1"/>
    <col min="9222" max="9222" width="19.875" style="105" customWidth="1"/>
    <col min="9223" max="9473" width="9" style="105"/>
    <col min="9474" max="9474" width="11" style="105" bestFit="1" customWidth="1"/>
    <col min="9475" max="9475" width="22.875" style="105" customWidth="1"/>
    <col min="9476" max="9476" width="16.375" style="105" bestFit="1" customWidth="1"/>
    <col min="9477" max="9477" width="10.25" style="105" customWidth="1"/>
    <col min="9478" max="9478" width="19.875" style="105" customWidth="1"/>
    <col min="9479" max="9729" width="9" style="105"/>
    <col min="9730" max="9730" width="11" style="105" bestFit="1" customWidth="1"/>
    <col min="9731" max="9731" width="22.875" style="105" customWidth="1"/>
    <col min="9732" max="9732" width="16.375" style="105" bestFit="1" customWidth="1"/>
    <col min="9733" max="9733" width="10.25" style="105" customWidth="1"/>
    <col min="9734" max="9734" width="19.875" style="105" customWidth="1"/>
    <col min="9735" max="9985" width="9" style="105"/>
    <col min="9986" max="9986" width="11" style="105" bestFit="1" customWidth="1"/>
    <col min="9987" max="9987" width="22.875" style="105" customWidth="1"/>
    <col min="9988" max="9988" width="16.375" style="105" bestFit="1" customWidth="1"/>
    <col min="9989" max="9989" width="10.25" style="105" customWidth="1"/>
    <col min="9990" max="9990" width="19.875" style="105" customWidth="1"/>
    <col min="9991" max="10241" width="9" style="105"/>
    <col min="10242" max="10242" width="11" style="105" bestFit="1" customWidth="1"/>
    <col min="10243" max="10243" width="22.875" style="105" customWidth="1"/>
    <col min="10244" max="10244" width="16.375" style="105" bestFit="1" customWidth="1"/>
    <col min="10245" max="10245" width="10.25" style="105" customWidth="1"/>
    <col min="10246" max="10246" width="19.875" style="105" customWidth="1"/>
    <col min="10247" max="10497" width="9" style="105"/>
    <col min="10498" max="10498" width="11" style="105" bestFit="1" customWidth="1"/>
    <col min="10499" max="10499" width="22.875" style="105" customWidth="1"/>
    <col min="10500" max="10500" width="16.375" style="105" bestFit="1" customWidth="1"/>
    <col min="10501" max="10501" width="10.25" style="105" customWidth="1"/>
    <col min="10502" max="10502" width="19.875" style="105" customWidth="1"/>
    <col min="10503" max="10753" width="9" style="105"/>
    <col min="10754" max="10754" width="11" style="105" bestFit="1" customWidth="1"/>
    <col min="10755" max="10755" width="22.875" style="105" customWidth="1"/>
    <col min="10756" max="10756" width="16.375" style="105" bestFit="1" customWidth="1"/>
    <col min="10757" max="10757" width="10.25" style="105" customWidth="1"/>
    <col min="10758" max="10758" width="19.875" style="105" customWidth="1"/>
    <col min="10759" max="11009" width="9" style="105"/>
    <col min="11010" max="11010" width="11" style="105" bestFit="1" customWidth="1"/>
    <col min="11011" max="11011" width="22.875" style="105" customWidth="1"/>
    <col min="11012" max="11012" width="16.375" style="105" bestFit="1" customWidth="1"/>
    <col min="11013" max="11013" width="10.25" style="105" customWidth="1"/>
    <col min="11014" max="11014" width="19.875" style="105" customWidth="1"/>
    <col min="11015" max="11265" width="9" style="105"/>
    <col min="11266" max="11266" width="11" style="105" bestFit="1" customWidth="1"/>
    <col min="11267" max="11267" width="22.875" style="105" customWidth="1"/>
    <col min="11268" max="11268" width="16.375" style="105" bestFit="1" customWidth="1"/>
    <col min="11269" max="11269" width="10.25" style="105" customWidth="1"/>
    <col min="11270" max="11270" width="19.875" style="105" customWidth="1"/>
    <col min="11271" max="11521" width="9" style="105"/>
    <col min="11522" max="11522" width="11" style="105" bestFit="1" customWidth="1"/>
    <col min="11523" max="11523" width="22.875" style="105" customWidth="1"/>
    <col min="11524" max="11524" width="16.375" style="105" bestFit="1" customWidth="1"/>
    <col min="11525" max="11525" width="10.25" style="105" customWidth="1"/>
    <col min="11526" max="11526" width="19.875" style="105" customWidth="1"/>
    <col min="11527" max="11777" width="9" style="105"/>
    <col min="11778" max="11778" width="11" style="105" bestFit="1" customWidth="1"/>
    <col min="11779" max="11779" width="22.875" style="105" customWidth="1"/>
    <col min="11780" max="11780" width="16.375" style="105" bestFit="1" customWidth="1"/>
    <col min="11781" max="11781" width="10.25" style="105" customWidth="1"/>
    <col min="11782" max="11782" width="19.875" style="105" customWidth="1"/>
    <col min="11783" max="12033" width="9" style="105"/>
    <col min="12034" max="12034" width="11" style="105" bestFit="1" customWidth="1"/>
    <col min="12035" max="12035" width="22.875" style="105" customWidth="1"/>
    <col min="12036" max="12036" width="16.375" style="105" bestFit="1" customWidth="1"/>
    <col min="12037" max="12037" width="10.25" style="105" customWidth="1"/>
    <col min="12038" max="12038" width="19.875" style="105" customWidth="1"/>
    <col min="12039" max="12289" width="9" style="105"/>
    <col min="12290" max="12290" width="11" style="105" bestFit="1" customWidth="1"/>
    <col min="12291" max="12291" width="22.875" style="105" customWidth="1"/>
    <col min="12292" max="12292" width="16.375" style="105" bestFit="1" customWidth="1"/>
    <col min="12293" max="12293" width="10.25" style="105" customWidth="1"/>
    <col min="12294" max="12294" width="19.875" style="105" customWidth="1"/>
    <col min="12295" max="12545" width="9" style="105"/>
    <col min="12546" max="12546" width="11" style="105" bestFit="1" customWidth="1"/>
    <col min="12547" max="12547" width="22.875" style="105" customWidth="1"/>
    <col min="12548" max="12548" width="16.375" style="105" bestFit="1" customWidth="1"/>
    <col min="12549" max="12549" width="10.25" style="105" customWidth="1"/>
    <col min="12550" max="12550" width="19.875" style="105" customWidth="1"/>
    <col min="12551" max="12801" width="9" style="105"/>
    <col min="12802" max="12802" width="11" style="105" bestFit="1" customWidth="1"/>
    <col min="12803" max="12803" width="22.875" style="105" customWidth="1"/>
    <col min="12804" max="12804" width="16.375" style="105" bestFit="1" customWidth="1"/>
    <col min="12805" max="12805" width="10.25" style="105" customWidth="1"/>
    <col min="12806" max="12806" width="19.875" style="105" customWidth="1"/>
    <col min="12807" max="13057" width="9" style="105"/>
    <col min="13058" max="13058" width="11" style="105" bestFit="1" customWidth="1"/>
    <col min="13059" max="13059" width="22.875" style="105" customWidth="1"/>
    <col min="13060" max="13060" width="16.375" style="105" bestFit="1" customWidth="1"/>
    <col min="13061" max="13061" width="10.25" style="105" customWidth="1"/>
    <col min="13062" max="13062" width="19.875" style="105" customWidth="1"/>
    <col min="13063" max="13313" width="9" style="105"/>
    <col min="13314" max="13314" width="11" style="105" bestFit="1" customWidth="1"/>
    <col min="13315" max="13315" width="22.875" style="105" customWidth="1"/>
    <col min="13316" max="13316" width="16.375" style="105" bestFit="1" customWidth="1"/>
    <col min="13317" max="13317" width="10.25" style="105" customWidth="1"/>
    <col min="13318" max="13318" width="19.875" style="105" customWidth="1"/>
    <col min="13319" max="13569" width="9" style="105"/>
    <col min="13570" max="13570" width="11" style="105" bestFit="1" customWidth="1"/>
    <col min="13571" max="13571" width="22.875" style="105" customWidth="1"/>
    <col min="13572" max="13572" width="16.375" style="105" bestFit="1" customWidth="1"/>
    <col min="13573" max="13573" width="10.25" style="105" customWidth="1"/>
    <col min="13574" max="13574" width="19.875" style="105" customWidth="1"/>
    <col min="13575" max="13825" width="9" style="105"/>
    <col min="13826" max="13826" width="11" style="105" bestFit="1" customWidth="1"/>
    <col min="13827" max="13827" width="22.875" style="105" customWidth="1"/>
    <col min="13828" max="13828" width="16.375" style="105" bestFit="1" customWidth="1"/>
    <col min="13829" max="13829" width="10.25" style="105" customWidth="1"/>
    <col min="13830" max="13830" width="19.875" style="105" customWidth="1"/>
    <col min="13831" max="14081" width="9" style="105"/>
    <col min="14082" max="14082" width="11" style="105" bestFit="1" customWidth="1"/>
    <col min="14083" max="14083" width="22.875" style="105" customWidth="1"/>
    <col min="14084" max="14084" width="16.375" style="105" bestFit="1" customWidth="1"/>
    <col min="14085" max="14085" width="10.25" style="105" customWidth="1"/>
    <col min="14086" max="14086" width="19.875" style="105" customWidth="1"/>
    <col min="14087" max="14337" width="9" style="105"/>
    <col min="14338" max="14338" width="11" style="105" bestFit="1" customWidth="1"/>
    <col min="14339" max="14339" width="22.875" style="105" customWidth="1"/>
    <col min="14340" max="14340" width="16.375" style="105" bestFit="1" customWidth="1"/>
    <col min="14341" max="14341" width="10.25" style="105" customWidth="1"/>
    <col min="14342" max="14342" width="19.875" style="105" customWidth="1"/>
    <col min="14343" max="14593" width="9" style="105"/>
    <col min="14594" max="14594" width="11" style="105" bestFit="1" customWidth="1"/>
    <col min="14595" max="14595" width="22.875" style="105" customWidth="1"/>
    <col min="14596" max="14596" width="16.375" style="105" bestFit="1" customWidth="1"/>
    <col min="14597" max="14597" width="10.25" style="105" customWidth="1"/>
    <col min="14598" max="14598" width="19.875" style="105" customWidth="1"/>
    <col min="14599" max="14849" width="9" style="105"/>
    <col min="14850" max="14850" width="11" style="105" bestFit="1" customWidth="1"/>
    <col min="14851" max="14851" width="22.875" style="105" customWidth="1"/>
    <col min="14852" max="14852" width="16.375" style="105" bestFit="1" customWidth="1"/>
    <col min="14853" max="14853" width="10.25" style="105" customWidth="1"/>
    <col min="14854" max="14854" width="19.875" style="105" customWidth="1"/>
    <col min="14855" max="15105" width="9" style="105"/>
    <col min="15106" max="15106" width="11" style="105" bestFit="1" customWidth="1"/>
    <col min="15107" max="15107" width="22.875" style="105" customWidth="1"/>
    <col min="15108" max="15108" width="16.375" style="105" bestFit="1" customWidth="1"/>
    <col min="15109" max="15109" width="10.25" style="105" customWidth="1"/>
    <col min="15110" max="15110" width="19.875" style="105" customWidth="1"/>
    <col min="15111" max="15361" width="9" style="105"/>
    <col min="15362" max="15362" width="11" style="105" bestFit="1" customWidth="1"/>
    <col min="15363" max="15363" width="22.875" style="105" customWidth="1"/>
    <col min="15364" max="15364" width="16.375" style="105" bestFit="1" customWidth="1"/>
    <col min="15365" max="15365" width="10.25" style="105" customWidth="1"/>
    <col min="15366" max="15366" width="19.875" style="105" customWidth="1"/>
    <col min="15367" max="15617" width="9" style="105"/>
    <col min="15618" max="15618" width="11" style="105" bestFit="1" customWidth="1"/>
    <col min="15619" max="15619" width="22.875" style="105" customWidth="1"/>
    <col min="15620" max="15620" width="16.375" style="105" bestFit="1" customWidth="1"/>
    <col min="15621" max="15621" width="10.25" style="105" customWidth="1"/>
    <col min="15622" max="15622" width="19.875" style="105" customWidth="1"/>
    <col min="15623" max="15873" width="9" style="105"/>
    <col min="15874" max="15874" width="11" style="105" bestFit="1" customWidth="1"/>
    <col min="15875" max="15875" width="22.875" style="105" customWidth="1"/>
    <col min="15876" max="15876" width="16.375" style="105" bestFit="1" customWidth="1"/>
    <col min="15877" max="15877" width="10.25" style="105" customWidth="1"/>
    <col min="15878" max="15878" width="19.875" style="105" customWidth="1"/>
    <col min="15879" max="16129" width="9" style="105"/>
    <col min="16130" max="16130" width="11" style="105" bestFit="1" customWidth="1"/>
    <col min="16131" max="16131" width="22.875" style="105" customWidth="1"/>
    <col min="16132" max="16132" width="16.375" style="105" bestFit="1" customWidth="1"/>
    <col min="16133" max="16133" width="10.25" style="105" customWidth="1"/>
    <col min="16134" max="16134" width="19.875" style="105" customWidth="1"/>
    <col min="16135" max="16384" width="9" style="105"/>
  </cols>
  <sheetData>
    <row r="1" spans="1:9" ht="45" customHeight="1" thickBot="1"/>
    <row r="2" spans="1:9" ht="45" customHeight="1" thickBot="1">
      <c r="B2" s="657" t="s">
        <v>6049</v>
      </c>
      <c r="C2" s="658"/>
      <c r="D2" s="658"/>
      <c r="E2" s="658"/>
      <c r="F2" s="659"/>
    </row>
    <row r="3" spans="1:9" ht="26.25" customHeight="1">
      <c r="B3" s="169" t="s">
        <v>121</v>
      </c>
      <c r="C3" s="177" t="str">
        <f>IF('様式Ⅲ－1(女子)'!T6&lt;&gt;"","5－"&amp;'様式Ⅲ－1(女子)'!C14,"")</f>
        <v/>
      </c>
      <c r="D3" s="170" t="s">
        <v>159</v>
      </c>
      <c r="E3" s="660" t="str">
        <f>IF('様式Ⅲ－1(女子)'!T6&lt;&gt;"",'様式Ⅲ－1(女子)'!D14&amp;"("&amp;'様式Ⅲ－1(女子)'!E14&amp;")","")</f>
        <v/>
      </c>
      <c r="F3" s="661"/>
    </row>
    <row r="4" spans="1:9" ht="26.25" customHeight="1">
      <c r="B4" s="171" t="s">
        <v>122</v>
      </c>
      <c r="C4" s="173" t="str">
        <f>IF('様式Ⅲ－1(女子)'!T6&lt;&gt;"",'様式Ⅲ－1(女子)'!F14,"")</f>
        <v/>
      </c>
      <c r="D4" s="172" t="s">
        <v>160</v>
      </c>
      <c r="E4" s="662" t="str">
        <f>IF('様式Ⅲ－1(女子)'!T6&lt;&gt;"",'様式Ⅲ－1(女子)'!F15,"")</f>
        <v/>
      </c>
      <c r="F4" s="663"/>
    </row>
    <row r="5" spans="1:9" ht="26.25" customHeight="1">
      <c r="B5" s="643" t="s">
        <v>161</v>
      </c>
      <c r="C5" s="644"/>
      <c r="D5" s="312"/>
      <c r="E5" s="180" t="s">
        <v>162</v>
      </c>
      <c r="F5" s="181" t="str">
        <f>IF('様式Ⅲ－1(女子)'!T6&lt;&gt;"",基本情報登録!D8,"")</f>
        <v/>
      </c>
    </row>
    <row r="6" spans="1:9" ht="26.25" customHeight="1">
      <c r="B6" s="643" t="s">
        <v>163</v>
      </c>
      <c r="C6" s="644"/>
      <c r="D6" s="646"/>
      <c r="E6" s="646"/>
      <c r="F6" s="647"/>
    </row>
    <row r="7" spans="1:9" ht="26.25" customHeight="1">
      <c r="B7" s="648" t="s">
        <v>6058</v>
      </c>
      <c r="C7" s="239" t="s">
        <v>5037</v>
      </c>
      <c r="D7" s="255" t="s">
        <v>5036</v>
      </c>
      <c r="E7" s="875" t="str">
        <f>IF(AND(G7&lt;150000,G7&gt;=1),G7,"")</f>
        <v/>
      </c>
      <c r="F7" s="876"/>
      <c r="G7" s="314" t="str">
        <f>IF('様式Ⅲ－1(女子)'!T6&lt;&gt;"",'様式Ⅲ－1(女子)'!N14,"")</f>
        <v/>
      </c>
      <c r="I7" s="313"/>
    </row>
    <row r="8" spans="1:9" ht="26.25" customHeight="1" thickBot="1">
      <c r="B8" s="649"/>
      <c r="C8" s="240" t="s">
        <v>3137</v>
      </c>
      <c r="D8" s="254" t="s">
        <v>5036</v>
      </c>
      <c r="E8" s="873" t="str">
        <f>IF(G7&gt;150000,G7,"")</f>
        <v/>
      </c>
      <c r="F8" s="874"/>
    </row>
    <row r="9" spans="1:9" ht="13.5" customHeight="1">
      <c r="B9" s="174"/>
      <c r="C9" s="642" t="s">
        <v>6057</v>
      </c>
      <c r="D9" s="642"/>
      <c r="E9" s="642"/>
      <c r="F9" s="642"/>
    </row>
    <row r="10" spans="1:9" ht="13.5" customHeight="1">
      <c r="B10" s="174"/>
      <c r="C10" s="175"/>
      <c r="D10" s="175"/>
      <c r="E10" s="175"/>
      <c r="F10" s="175"/>
    </row>
    <row r="11" spans="1:9" ht="39" customHeight="1" thickBot="1">
      <c r="A11" s="176"/>
      <c r="B11" s="656" t="s">
        <v>5033</v>
      </c>
      <c r="C11" s="656"/>
      <c r="D11" s="656"/>
      <c r="E11" s="656"/>
      <c r="F11" s="656"/>
      <c r="G11" s="176"/>
    </row>
    <row r="12" spans="1:9" ht="45" customHeight="1" thickBot="1">
      <c r="B12" s="657" t="s">
        <v>6049</v>
      </c>
      <c r="C12" s="658"/>
      <c r="D12" s="658"/>
      <c r="E12" s="658"/>
      <c r="F12" s="659"/>
    </row>
    <row r="13" spans="1:9" ht="26.25" customHeight="1">
      <c r="B13" s="169" t="s">
        <v>121</v>
      </c>
      <c r="C13" s="177" t="str">
        <f>IF('様式Ⅲ－1(女子)'!T6&lt;&gt;"","5－"&amp;'様式Ⅲ－1(女子)'!C17,"")</f>
        <v/>
      </c>
      <c r="D13" s="170" t="s">
        <v>159</v>
      </c>
      <c r="E13" s="660" t="str">
        <f>IF('様式Ⅲ－1(女子)'!T6&lt;&gt;"",'様式Ⅲ－1(女子)'!D17&amp;"("&amp;'様式Ⅲ－1(女子)'!E17&amp;")","")</f>
        <v/>
      </c>
      <c r="F13" s="661"/>
    </row>
    <row r="14" spans="1:9" ht="26.25" customHeight="1">
      <c r="B14" s="171" t="s">
        <v>122</v>
      </c>
      <c r="C14" s="173" t="str">
        <f>IF('様式Ⅲ－1(女子)'!T6&lt;&gt;"",'様式Ⅲ－1(女子)'!F17,"")</f>
        <v/>
      </c>
      <c r="D14" s="172" t="s">
        <v>160</v>
      </c>
      <c r="E14" s="662" t="str">
        <f>IF('様式Ⅲ－1(女子)'!T6&lt;&gt;"",'様式Ⅲ－1(女子)'!F18,"")</f>
        <v/>
      </c>
      <c r="F14" s="663"/>
    </row>
    <row r="15" spans="1:9" ht="26.25" customHeight="1">
      <c r="B15" s="643" t="s">
        <v>161</v>
      </c>
      <c r="C15" s="644"/>
      <c r="D15" s="312"/>
      <c r="E15" s="180" t="s">
        <v>162</v>
      </c>
      <c r="F15" s="183" t="str">
        <f>IF('様式Ⅲ－1(女子)'!T6&lt;&gt;"",基本情報登録!D8,"")</f>
        <v/>
      </c>
    </row>
    <row r="16" spans="1:9" ht="26.25" customHeight="1">
      <c r="B16" s="643" t="s">
        <v>163</v>
      </c>
      <c r="C16" s="644"/>
      <c r="D16" s="645"/>
      <c r="E16" s="646"/>
      <c r="F16" s="647"/>
    </row>
    <row r="17" spans="2:7" ht="26.25" customHeight="1">
      <c r="B17" s="648" t="s">
        <v>6058</v>
      </c>
      <c r="C17" s="239" t="s">
        <v>5037</v>
      </c>
      <c r="D17" s="255" t="s">
        <v>5036</v>
      </c>
      <c r="E17" s="875" t="str">
        <f>IF(AND(G17&lt;150000,G17&gt;=1),G17,"")</f>
        <v/>
      </c>
      <c r="F17" s="876"/>
      <c r="G17" s="105" t="str">
        <f>IF('様式Ⅲ－1(女子)'!T6&lt;&gt;"",'様式Ⅲ－1(女子)'!N17,"")</f>
        <v/>
      </c>
    </row>
    <row r="18" spans="2:7" ht="26.25" customHeight="1" thickBot="1">
      <c r="B18" s="649"/>
      <c r="C18" s="240" t="s">
        <v>3137</v>
      </c>
      <c r="D18" s="254" t="s">
        <v>5036</v>
      </c>
      <c r="E18" s="873" t="str">
        <f>IF(G17&gt;150000,G17,"")</f>
        <v/>
      </c>
      <c r="F18" s="874"/>
    </row>
    <row r="19" spans="2:7">
      <c r="C19" s="642" t="s">
        <v>6057</v>
      </c>
      <c r="D19" s="642"/>
      <c r="E19" s="642"/>
      <c r="F19" s="642"/>
    </row>
    <row r="20" spans="2:7">
      <c r="D20" s="176"/>
      <c r="E20" s="176"/>
      <c r="F20" s="176"/>
    </row>
    <row r="21" spans="2:7" ht="39" customHeight="1" thickBot="1">
      <c r="B21" s="656" t="s">
        <v>5033</v>
      </c>
      <c r="C21" s="656"/>
      <c r="D21" s="656"/>
      <c r="E21" s="656"/>
      <c r="F21" s="656"/>
    </row>
    <row r="22" spans="2:7" ht="45" customHeight="1" thickBot="1">
      <c r="B22" s="657" t="s">
        <v>6049</v>
      </c>
      <c r="C22" s="658"/>
      <c r="D22" s="658"/>
      <c r="E22" s="658"/>
      <c r="F22" s="659"/>
    </row>
    <row r="23" spans="2:7" ht="26.1" customHeight="1">
      <c r="B23" s="169" t="s">
        <v>121</v>
      </c>
      <c r="C23" s="177" t="str">
        <f>IF('様式Ⅲ－1(女子)'!T6&lt;&gt;"","5－"&amp;'様式Ⅲ－1(女子)'!C20,"")</f>
        <v/>
      </c>
      <c r="D23" s="170" t="s">
        <v>159</v>
      </c>
      <c r="E23" s="660" t="str">
        <f>IF('様式Ⅲ－1(女子)'!T6&lt;&gt;"",'様式Ⅲ－1(女子)'!D20&amp;"("&amp;'様式Ⅲ－1(女子)'!E20&amp;")","")</f>
        <v/>
      </c>
      <c r="F23" s="661"/>
    </row>
    <row r="24" spans="2:7" ht="26.1" customHeight="1">
      <c r="B24" s="171" t="s">
        <v>122</v>
      </c>
      <c r="C24" s="173" t="str">
        <f>IF('様式Ⅲ－1(女子)'!T6&lt;&gt;"",'様式Ⅲ－1(女子)'!F20,"")</f>
        <v/>
      </c>
      <c r="D24" s="172" t="s">
        <v>160</v>
      </c>
      <c r="E24" s="662" t="str">
        <f>IF('様式Ⅲ－1(女子)'!T6&lt;&gt;"",'様式Ⅲ－1(女子)'!F21,"")</f>
        <v/>
      </c>
      <c r="F24" s="663"/>
    </row>
    <row r="25" spans="2:7" ht="26.1" customHeight="1">
      <c r="B25" s="643" t="s">
        <v>161</v>
      </c>
      <c r="C25" s="644"/>
      <c r="D25" s="312"/>
      <c r="E25" s="180" t="s">
        <v>162</v>
      </c>
      <c r="F25" s="183" t="str">
        <f>IF('様式Ⅲ－1(女子)'!T6&lt;&gt;"",基本情報登録!D8,"")</f>
        <v/>
      </c>
    </row>
    <row r="26" spans="2:7" ht="26.1" customHeight="1">
      <c r="B26" s="643" t="s">
        <v>163</v>
      </c>
      <c r="C26" s="644"/>
      <c r="D26" s="645"/>
      <c r="E26" s="646"/>
      <c r="F26" s="647"/>
    </row>
    <row r="27" spans="2:7" ht="26.1" customHeight="1">
      <c r="B27" s="648" t="s">
        <v>6058</v>
      </c>
      <c r="C27" s="239" t="s">
        <v>5037</v>
      </c>
      <c r="D27" s="255" t="s">
        <v>5036</v>
      </c>
      <c r="E27" s="875" t="str">
        <f>IF(AND(G27&lt;150000,G27&gt;=1),G27,"")</f>
        <v/>
      </c>
      <c r="F27" s="876"/>
      <c r="G27" s="105" t="str">
        <f>IF('様式Ⅲ－1(女子)'!T6&lt;&gt;"",'様式Ⅲ－1(女子)'!N20,"")</f>
        <v/>
      </c>
    </row>
    <row r="28" spans="2:7" ht="26.1" customHeight="1" thickBot="1">
      <c r="B28" s="649"/>
      <c r="C28" s="240" t="s">
        <v>3137</v>
      </c>
      <c r="D28" s="254" t="s">
        <v>5036</v>
      </c>
      <c r="E28" s="873" t="str">
        <f>IF(G27&gt;150000,G27,"")</f>
        <v/>
      </c>
      <c r="F28" s="874"/>
    </row>
    <row r="29" spans="2:7">
      <c r="C29" s="642" t="s">
        <v>6057</v>
      </c>
      <c r="D29" s="642"/>
      <c r="E29" s="642"/>
      <c r="F29" s="642"/>
    </row>
    <row r="30" spans="2:7">
      <c r="D30" s="176"/>
      <c r="E30" s="176"/>
      <c r="F30" s="176"/>
    </row>
    <row r="31" spans="2:7" ht="39" customHeight="1" thickBot="1">
      <c r="B31" s="656" t="s">
        <v>5033</v>
      </c>
      <c r="C31" s="656"/>
      <c r="D31" s="656"/>
      <c r="E31" s="656"/>
      <c r="F31" s="656"/>
    </row>
    <row r="32" spans="2:7" ht="45" customHeight="1" thickBot="1">
      <c r="B32" s="657" t="s">
        <v>6049</v>
      </c>
      <c r="C32" s="658"/>
      <c r="D32" s="658"/>
      <c r="E32" s="658"/>
      <c r="F32" s="659"/>
    </row>
    <row r="33" spans="2:7" ht="26.1" customHeight="1">
      <c r="B33" s="169" t="s">
        <v>121</v>
      </c>
      <c r="C33" s="177" t="str">
        <f>IF('様式Ⅲ－1(女子)'!T6&lt;&gt;"","5－"&amp;'様式Ⅲ－1(女子)'!C23,"")</f>
        <v/>
      </c>
      <c r="D33" s="170" t="s">
        <v>159</v>
      </c>
      <c r="E33" s="660" t="str">
        <f>IF('様式Ⅲ－1(女子)'!T6&lt;&gt;"",'様式Ⅲ－1(女子)'!D23&amp;"("&amp;'様式Ⅲ－1(女子)'!E23&amp;")","")</f>
        <v/>
      </c>
      <c r="F33" s="661"/>
    </row>
    <row r="34" spans="2:7" ht="26.1" customHeight="1">
      <c r="B34" s="171" t="s">
        <v>122</v>
      </c>
      <c r="C34" s="173" t="str">
        <f>IF('様式Ⅲ－1(女子)'!T6&lt;&gt;"",'様式Ⅲ－1(女子)'!F23,"")</f>
        <v/>
      </c>
      <c r="D34" s="172" t="s">
        <v>160</v>
      </c>
      <c r="E34" s="662" t="str">
        <f>IF('様式Ⅲ－1(女子)'!T6&lt;&gt;"",'様式Ⅲ－1(女子)'!F24,"")</f>
        <v/>
      </c>
      <c r="F34" s="663"/>
    </row>
    <row r="35" spans="2:7" ht="26.1" customHeight="1">
      <c r="B35" s="643" t="s">
        <v>161</v>
      </c>
      <c r="C35" s="644"/>
      <c r="D35" s="312"/>
      <c r="E35" s="180" t="s">
        <v>162</v>
      </c>
      <c r="F35" s="183" t="str">
        <f>IF('様式Ⅲ－1(女子)'!T6&lt;&gt;"",基本情報登録!D8,"")</f>
        <v/>
      </c>
    </row>
    <row r="36" spans="2:7" ht="26.1" customHeight="1">
      <c r="B36" s="643" t="s">
        <v>163</v>
      </c>
      <c r="C36" s="644"/>
      <c r="D36" s="645"/>
      <c r="E36" s="646"/>
      <c r="F36" s="647"/>
    </row>
    <row r="37" spans="2:7" ht="26.1" customHeight="1">
      <c r="B37" s="648" t="s">
        <v>6058</v>
      </c>
      <c r="C37" s="239" t="s">
        <v>5037</v>
      </c>
      <c r="D37" s="255" t="s">
        <v>5036</v>
      </c>
      <c r="E37" s="875" t="str">
        <f>IF(AND(G37&lt;150000,G37&gt;=1),G37,"")</f>
        <v/>
      </c>
      <c r="F37" s="876"/>
      <c r="G37" s="105" t="str">
        <f>IF('様式Ⅲ－1(女子)'!T6&lt;&gt;"",'様式Ⅲ－1(女子)'!N23,"")</f>
        <v/>
      </c>
    </row>
    <row r="38" spans="2:7" ht="26.1" customHeight="1" thickBot="1">
      <c r="B38" s="649"/>
      <c r="C38" s="240" t="s">
        <v>3137</v>
      </c>
      <c r="D38" s="254" t="s">
        <v>5036</v>
      </c>
      <c r="E38" s="873" t="str">
        <f>IF(G37&gt;150000,G37,"")</f>
        <v/>
      </c>
      <c r="F38" s="874"/>
    </row>
    <row r="39" spans="2:7">
      <c r="C39" s="642" t="s">
        <v>6057</v>
      </c>
      <c r="D39" s="642"/>
      <c r="E39" s="642"/>
      <c r="F39" s="642"/>
    </row>
  </sheetData>
  <sheetProtection algorithmName="SHA-512" hashValue="DulsR9KjMWQGrUCyIan3wK/t9VvNUlYHJjQHW0RQO3xFBacQWwDNkxgMYq/YfEDSJWbAhr38JZklGP8JkmDIJg==" saltValue="Tjqj5Xdr1FvN3zGgN0TeTA==" spinCount="100000" sheet="1" objects="1" scenarios="1"/>
  <mergeCells count="43">
    <mergeCell ref="C39:F39"/>
    <mergeCell ref="B35:C35"/>
    <mergeCell ref="B36:C36"/>
    <mergeCell ref="D36:F36"/>
    <mergeCell ref="B37:B38"/>
    <mergeCell ref="E37:F37"/>
    <mergeCell ref="E38:F38"/>
    <mergeCell ref="C29:F29"/>
    <mergeCell ref="B31:F31"/>
    <mergeCell ref="B32:F32"/>
    <mergeCell ref="E33:F33"/>
    <mergeCell ref="E34:F34"/>
    <mergeCell ref="B26:C26"/>
    <mergeCell ref="D26:F26"/>
    <mergeCell ref="B27:B28"/>
    <mergeCell ref="E27:F27"/>
    <mergeCell ref="E28:F28"/>
    <mergeCell ref="B21:F21"/>
    <mergeCell ref="B22:F22"/>
    <mergeCell ref="E23:F23"/>
    <mergeCell ref="E24:F24"/>
    <mergeCell ref="B25:C25"/>
    <mergeCell ref="B2:F2"/>
    <mergeCell ref="E3:F3"/>
    <mergeCell ref="E4:F4"/>
    <mergeCell ref="B5:C5"/>
    <mergeCell ref="B6:C6"/>
    <mergeCell ref="D6:F6"/>
    <mergeCell ref="B15:C15"/>
    <mergeCell ref="B7:B8"/>
    <mergeCell ref="E7:F7"/>
    <mergeCell ref="E8:F8"/>
    <mergeCell ref="C9:F9"/>
    <mergeCell ref="B11:F11"/>
    <mergeCell ref="B12:F12"/>
    <mergeCell ref="E13:F13"/>
    <mergeCell ref="E14:F14"/>
    <mergeCell ref="E18:F18"/>
    <mergeCell ref="C19:F19"/>
    <mergeCell ref="B16:C16"/>
    <mergeCell ref="D16:F16"/>
    <mergeCell ref="B17:B18"/>
    <mergeCell ref="E17:F1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57"/>
  <sheetViews>
    <sheetView zoomScale="93" zoomScaleNormal="93" workbookViewId="0">
      <selection activeCell="B2" sqref="B2"/>
    </sheetView>
  </sheetViews>
  <sheetFormatPr defaultRowHeight="13.5"/>
  <cols>
    <col min="1" max="1" width="7.375" style="20" bestFit="1" customWidth="1"/>
    <col min="2" max="2" width="10.5" style="24" bestFit="1" customWidth="1"/>
    <col min="3" max="3" width="16.125" style="24" bestFit="1" customWidth="1"/>
    <col min="4" max="4" width="10.5" style="24" bestFit="1" customWidth="1"/>
    <col min="5" max="5" width="3.5" style="24" bestFit="1" customWidth="1"/>
    <col min="6" max="6" width="13.875" style="24" bestFit="1" customWidth="1"/>
    <col min="7" max="7" width="7.5" style="24" bestFit="1" customWidth="1"/>
    <col min="8" max="9" width="5.5" style="24" bestFit="1" customWidth="1"/>
    <col min="10" max="10" width="9" style="24"/>
    <col min="11" max="11" width="15" style="24" bestFit="1" customWidth="1"/>
    <col min="12" max="12" width="9" style="24"/>
    <col min="13" max="13" width="15" style="24" bestFit="1" customWidth="1"/>
    <col min="14" max="14" width="9" style="24"/>
    <col min="15" max="15" width="15" style="24" bestFit="1" customWidth="1"/>
  </cols>
  <sheetData>
    <row r="1" spans="1:15">
      <c r="A1" s="20" t="s">
        <v>202</v>
      </c>
      <c r="B1" s="43" t="s">
        <v>203</v>
      </c>
      <c r="C1" s="43" t="s">
        <v>204</v>
      </c>
      <c r="D1" s="43" t="s">
        <v>205</v>
      </c>
      <c r="E1" s="43" t="s">
        <v>206</v>
      </c>
      <c r="F1" s="43" t="s">
        <v>207</v>
      </c>
      <c r="G1" s="43" t="s">
        <v>208</v>
      </c>
      <c r="H1" s="43" t="s">
        <v>4</v>
      </c>
      <c r="I1" s="43" t="s">
        <v>209</v>
      </c>
      <c r="J1" s="43" t="s">
        <v>210</v>
      </c>
      <c r="K1" s="43" t="s">
        <v>211</v>
      </c>
      <c r="L1" s="43" t="s">
        <v>212</v>
      </c>
      <c r="M1" s="43" t="s">
        <v>213</v>
      </c>
      <c r="N1" s="43" t="s">
        <v>214</v>
      </c>
      <c r="O1" s="43"/>
    </row>
    <row r="2" spans="1:15">
      <c r="A2" s="20">
        <v>1</v>
      </c>
      <c r="B2" s="24" t="str">
        <f>'様式Ⅲ－1(男子)'!H14</f>
        <v/>
      </c>
      <c r="C2" s="24" t="str">
        <f>CONCATENATE('様式Ⅲ－1(男子)'!D14," (",'様式Ⅲ－1(男子)'!F14,")")</f>
        <v xml:space="preserve"> ()</v>
      </c>
      <c r="D2" s="24" t="str">
        <f>'様式Ⅲ－1(男子)'!E14</f>
        <v/>
      </c>
      <c r="E2" s="24">
        <v>1</v>
      </c>
      <c r="F2" s="24">
        <f>基本情報登録!$D$8</f>
        <v>0</v>
      </c>
      <c r="G2" s="24" t="str">
        <f>基本情報登録!$D$10</f>
        <v/>
      </c>
      <c r="H2" s="24" t="e">
        <f>'様式Ⅲ－1(男子)'!G14</f>
        <v>#N/A</v>
      </c>
      <c r="I2" s="24">
        <f>'様式Ⅲ－1(男子)'!C14</f>
        <v>0</v>
      </c>
      <c r="J2" s="24">
        <f>'様式Ⅲ－1(男子)'!K14</f>
        <v>0</v>
      </c>
      <c r="K2" s="24" t="str">
        <f>'様式Ⅲ－1(男子)'!N14</f>
        <v/>
      </c>
      <c r="L2" s="24">
        <f>'様式Ⅲ－1(男子)'!K15</f>
        <v>0</v>
      </c>
      <c r="M2" s="24" t="str">
        <f>'様式Ⅲ－1(男子)'!N15</f>
        <v/>
      </c>
      <c r="N2" s="24">
        <f>'様式Ⅲ－1(男子)'!K16</f>
        <v>0</v>
      </c>
      <c r="O2" s="24" t="str">
        <f>'様式Ⅲ－1(男子)'!N16</f>
        <v/>
      </c>
    </row>
    <row r="3" spans="1:15">
      <c r="A3" s="20">
        <v>2</v>
      </c>
      <c r="B3" s="24" t="str">
        <f>'様式Ⅲ－1(男子)'!H17</f>
        <v/>
      </c>
      <c r="C3" s="24" t="str">
        <f>CONCATENATE('様式Ⅲ－1(男子)'!D17," (",'様式Ⅲ－1(男子)'!F17,")")</f>
        <v xml:space="preserve"> ()</v>
      </c>
      <c r="D3" s="24" t="str">
        <f>'様式Ⅲ－1(男子)'!E17</f>
        <v/>
      </c>
      <c r="E3" s="24">
        <v>1</v>
      </c>
      <c r="F3" s="24">
        <f>基本情報登録!$D$8</f>
        <v>0</v>
      </c>
      <c r="G3" s="24" t="str">
        <f>基本情報登録!$D$10</f>
        <v/>
      </c>
      <c r="H3" s="24" t="e">
        <f>'様式Ⅲ－1(男子)'!G17</f>
        <v>#N/A</v>
      </c>
      <c r="I3" s="24">
        <f>'様式Ⅲ－1(男子)'!C17</f>
        <v>0</v>
      </c>
      <c r="J3" s="24">
        <f>'様式Ⅲ－1(男子)'!K17</f>
        <v>0</v>
      </c>
      <c r="K3" s="24" t="str">
        <f>'様式Ⅲ－1(男子)'!N17</f>
        <v/>
      </c>
      <c r="L3" s="24">
        <f>'様式Ⅲ－1(男子)'!K18</f>
        <v>0</v>
      </c>
      <c r="M3" s="24" t="str">
        <f>'様式Ⅲ－1(男子)'!N18</f>
        <v/>
      </c>
      <c r="N3" s="24">
        <f>'様式Ⅲ－1(男子)'!K19</f>
        <v>0</v>
      </c>
      <c r="O3" s="24" t="str">
        <f>'様式Ⅲ－1(男子)'!N19</f>
        <v/>
      </c>
    </row>
    <row r="4" spans="1:15">
      <c r="A4" s="20">
        <v>3</v>
      </c>
      <c r="B4" s="24" t="str">
        <f>'様式Ⅲ－1(男子)'!H20</f>
        <v/>
      </c>
      <c r="C4" s="24" t="str">
        <f>CONCATENATE('様式Ⅲ－1(男子)'!D20," (",'様式Ⅲ－1(男子)'!F20,")")</f>
        <v xml:space="preserve"> ()</v>
      </c>
      <c r="D4" s="24" t="str">
        <f>'様式Ⅲ－1(男子)'!E20</f>
        <v/>
      </c>
      <c r="E4" s="24">
        <v>1</v>
      </c>
      <c r="F4" s="24">
        <f>基本情報登録!$D$8</f>
        <v>0</v>
      </c>
      <c r="G4" s="24" t="str">
        <f>基本情報登録!$D$10</f>
        <v/>
      </c>
      <c r="H4" s="24" t="e">
        <f>'様式Ⅲ－1(男子)'!G20</f>
        <v>#N/A</v>
      </c>
      <c r="I4" s="24">
        <f>'様式Ⅲ－1(男子)'!C20</f>
        <v>0</v>
      </c>
      <c r="J4" s="24">
        <f>'様式Ⅲ－1(男子)'!K20</f>
        <v>0</v>
      </c>
      <c r="K4" s="24" t="str">
        <f>'様式Ⅲ－1(男子)'!N20</f>
        <v/>
      </c>
      <c r="L4" s="24">
        <f>'様式Ⅲ－1(男子)'!K21</f>
        <v>0</v>
      </c>
      <c r="M4" s="24" t="str">
        <f>'様式Ⅲ－1(男子)'!N21</f>
        <v/>
      </c>
      <c r="N4" s="24">
        <f>'様式Ⅲ－1(男子)'!K22</f>
        <v>0</v>
      </c>
      <c r="O4" s="24" t="str">
        <f>'様式Ⅲ－1(男子)'!N22</f>
        <v/>
      </c>
    </row>
    <row r="5" spans="1:15">
      <c r="A5" s="20">
        <v>4</v>
      </c>
      <c r="B5" s="24" t="str">
        <f>'様式Ⅲ－1(男子)'!H23</f>
        <v/>
      </c>
      <c r="C5" s="24" t="str">
        <f>CONCATENATE('様式Ⅲ－1(男子)'!D23," (",'様式Ⅲ－1(男子)'!F23,")")</f>
        <v xml:space="preserve"> ()</v>
      </c>
      <c r="D5" s="24" t="str">
        <f>'様式Ⅲ－1(男子)'!E23</f>
        <v/>
      </c>
      <c r="E5" s="24">
        <v>1</v>
      </c>
      <c r="F5" s="24">
        <f>基本情報登録!$D$8</f>
        <v>0</v>
      </c>
      <c r="G5" s="24" t="str">
        <f>基本情報登録!$D$10</f>
        <v/>
      </c>
      <c r="H5" s="24" t="e">
        <f>'様式Ⅲ－1(男子)'!G23</f>
        <v>#N/A</v>
      </c>
      <c r="I5" s="24">
        <f>'様式Ⅲ－1(男子)'!C23</f>
        <v>0</v>
      </c>
      <c r="J5" s="24">
        <f>'様式Ⅲ－1(男子)'!K23</f>
        <v>0</v>
      </c>
      <c r="K5" s="24" t="str">
        <f>'様式Ⅲ－1(男子)'!N23</f>
        <v/>
      </c>
      <c r="L5" s="24">
        <f>'様式Ⅲ－1(男子)'!K24</f>
        <v>0</v>
      </c>
      <c r="M5" s="24" t="str">
        <f>'様式Ⅲ－1(男子)'!N24</f>
        <v/>
      </c>
      <c r="N5" s="24">
        <f>'様式Ⅲ－1(男子)'!K25</f>
        <v>0</v>
      </c>
      <c r="O5" s="24" t="str">
        <f>'様式Ⅲ－1(男子)'!N25</f>
        <v/>
      </c>
    </row>
    <row r="6" spans="1:15">
      <c r="A6" s="20">
        <v>5</v>
      </c>
      <c r="B6" s="24" t="str">
        <f>'様式Ⅲ－1(男子)'!H26</f>
        <v/>
      </c>
      <c r="C6" s="24" t="str">
        <f>CONCATENATE('様式Ⅲ－1(男子)'!D26," (",'様式Ⅲ－1(男子)'!F26,")")</f>
        <v xml:space="preserve"> ()</v>
      </c>
      <c r="D6" s="24" t="str">
        <f>'様式Ⅲ－1(男子)'!E26</f>
        <v/>
      </c>
      <c r="E6" s="24">
        <v>1</v>
      </c>
      <c r="F6" s="24">
        <f>基本情報登録!$D$8</f>
        <v>0</v>
      </c>
      <c r="G6" s="24" t="str">
        <f>基本情報登録!$D$10</f>
        <v/>
      </c>
      <c r="H6" s="24" t="e">
        <f>'様式Ⅲ－1(男子)'!G26</f>
        <v>#N/A</v>
      </c>
      <c r="I6" s="24">
        <f>'様式Ⅲ－1(男子)'!C26</f>
        <v>0</v>
      </c>
      <c r="J6" s="24">
        <f>'様式Ⅲ－1(男子)'!K26</f>
        <v>0</v>
      </c>
      <c r="K6" s="24" t="str">
        <f>'様式Ⅲ－1(男子)'!N26</f>
        <v/>
      </c>
      <c r="L6" s="24">
        <f>'様式Ⅲ－1(男子)'!K27</f>
        <v>0</v>
      </c>
      <c r="M6" s="24" t="str">
        <f>'様式Ⅲ－1(男子)'!N27</f>
        <v/>
      </c>
      <c r="N6" s="24">
        <f>'様式Ⅲ－1(男子)'!K28</f>
        <v>0</v>
      </c>
      <c r="O6" s="24" t="str">
        <f>'様式Ⅲ－1(男子)'!N28</f>
        <v/>
      </c>
    </row>
    <row r="7" spans="1:15">
      <c r="A7" s="20">
        <v>6</v>
      </c>
      <c r="B7" s="24" t="str">
        <f>'様式Ⅲ－1(男子)'!H29</f>
        <v/>
      </c>
      <c r="C7" s="24" t="str">
        <f>CONCATENATE('様式Ⅲ－1(男子)'!D29," (",'様式Ⅲ－1(男子)'!F29,")")</f>
        <v xml:space="preserve"> ()</v>
      </c>
      <c r="D7" s="24" t="str">
        <f>'様式Ⅲ－1(男子)'!E29</f>
        <v/>
      </c>
      <c r="E7" s="24">
        <v>1</v>
      </c>
      <c r="F7" s="24">
        <f>基本情報登録!$D$8</f>
        <v>0</v>
      </c>
      <c r="G7" s="24" t="str">
        <f>基本情報登録!$D$10</f>
        <v/>
      </c>
      <c r="H7" s="24" t="e">
        <f>'様式Ⅲ－1(男子)'!G29</f>
        <v>#N/A</v>
      </c>
      <c r="I7" s="24">
        <f>'様式Ⅲ－1(男子)'!C29</f>
        <v>0</v>
      </c>
      <c r="J7" s="24">
        <f>'様式Ⅲ－1(男子)'!K29</f>
        <v>0</v>
      </c>
      <c r="K7" s="24" t="str">
        <f>'様式Ⅲ－1(男子)'!N29</f>
        <v/>
      </c>
      <c r="L7" s="24">
        <f>'様式Ⅲ－1(男子)'!K30</f>
        <v>0</v>
      </c>
      <c r="M7" s="24" t="str">
        <f>'様式Ⅲ－1(男子)'!N30</f>
        <v/>
      </c>
      <c r="N7" s="24">
        <f>'様式Ⅲ－1(男子)'!K31</f>
        <v>0</v>
      </c>
      <c r="O7" s="24" t="str">
        <f>'様式Ⅲ－1(男子)'!N31</f>
        <v/>
      </c>
    </row>
    <row r="8" spans="1:15">
      <c r="A8" s="20">
        <v>7</v>
      </c>
      <c r="B8" s="24" t="str">
        <f>'様式Ⅲ－1(男子)'!H32</f>
        <v/>
      </c>
      <c r="C8" s="24" t="str">
        <f>CONCATENATE('様式Ⅲ－1(男子)'!D32," (",'様式Ⅲ－1(男子)'!F32,")")</f>
        <v xml:space="preserve"> ()</v>
      </c>
      <c r="D8" s="24" t="str">
        <f>'様式Ⅲ－1(男子)'!E32</f>
        <v/>
      </c>
      <c r="E8" s="24">
        <v>1</v>
      </c>
      <c r="F8" s="24">
        <f>基本情報登録!$D$8</f>
        <v>0</v>
      </c>
      <c r="G8" s="24" t="str">
        <f>基本情報登録!$D$10</f>
        <v/>
      </c>
      <c r="H8" s="24" t="e">
        <f>'様式Ⅲ－1(男子)'!G32</f>
        <v>#N/A</v>
      </c>
      <c r="I8" s="24">
        <f>'様式Ⅲ－1(男子)'!C32</f>
        <v>0</v>
      </c>
      <c r="J8" s="24">
        <f>'様式Ⅲ－1(男子)'!K32</f>
        <v>0</v>
      </c>
      <c r="K8" s="24" t="str">
        <f>'様式Ⅲ－1(男子)'!N32</f>
        <v/>
      </c>
      <c r="L8" s="24">
        <f>'様式Ⅲ－1(男子)'!K33</f>
        <v>0</v>
      </c>
      <c r="M8" s="24" t="str">
        <f>'様式Ⅲ－1(男子)'!N33</f>
        <v/>
      </c>
      <c r="N8" s="24">
        <f>'様式Ⅲ－1(男子)'!K34</f>
        <v>0</v>
      </c>
      <c r="O8" s="24" t="str">
        <f>'様式Ⅲ－1(男子)'!N34</f>
        <v/>
      </c>
    </row>
    <row r="9" spans="1:15">
      <c r="A9" s="20">
        <v>8</v>
      </c>
      <c r="B9" s="24" t="str">
        <f>'様式Ⅲ－1(男子)'!H35</f>
        <v/>
      </c>
      <c r="C9" s="24" t="str">
        <f>CONCATENATE('様式Ⅲ－1(男子)'!D35," (",'様式Ⅲ－1(男子)'!F35,")")</f>
        <v xml:space="preserve"> ()</v>
      </c>
      <c r="D9" s="24" t="str">
        <f>'様式Ⅲ－1(男子)'!E35</f>
        <v/>
      </c>
      <c r="E9" s="24">
        <v>1</v>
      </c>
      <c r="F9" s="24">
        <f>基本情報登録!$D$8</f>
        <v>0</v>
      </c>
      <c r="G9" s="24" t="str">
        <f>基本情報登録!$D$10</f>
        <v/>
      </c>
      <c r="H9" s="24" t="e">
        <f>'様式Ⅲ－1(男子)'!G35</f>
        <v>#N/A</v>
      </c>
      <c r="I9" s="24">
        <f>'様式Ⅲ－1(男子)'!C35</f>
        <v>0</v>
      </c>
      <c r="J9" s="24">
        <f>'様式Ⅲ－1(男子)'!K35</f>
        <v>0</v>
      </c>
      <c r="K9" s="24" t="str">
        <f>'様式Ⅲ－1(男子)'!N35</f>
        <v/>
      </c>
      <c r="L9" s="24">
        <f>'様式Ⅲ－1(男子)'!K36</f>
        <v>0</v>
      </c>
      <c r="M9" s="24" t="str">
        <f>'様式Ⅲ－1(男子)'!N36</f>
        <v/>
      </c>
      <c r="N9" s="24">
        <f>'様式Ⅲ－1(男子)'!K37</f>
        <v>0</v>
      </c>
      <c r="O9" s="24" t="str">
        <f>'様式Ⅲ－1(男子)'!N37</f>
        <v/>
      </c>
    </row>
    <row r="10" spans="1:15">
      <c r="A10" s="20">
        <v>9</v>
      </c>
      <c r="B10" s="24" t="str">
        <f>'様式Ⅲ－1(男子)'!H38</f>
        <v/>
      </c>
      <c r="C10" s="24" t="str">
        <f>CONCATENATE('様式Ⅲ－1(男子)'!D38," (",'様式Ⅲ－1(男子)'!F38,")")</f>
        <v xml:space="preserve"> ()</v>
      </c>
      <c r="D10" s="24" t="str">
        <f>'様式Ⅲ－1(男子)'!E38</f>
        <v/>
      </c>
      <c r="E10" s="24">
        <v>1</v>
      </c>
      <c r="F10" s="24">
        <f>基本情報登録!$D$8</f>
        <v>0</v>
      </c>
      <c r="G10" s="24" t="str">
        <f>基本情報登録!$D$10</f>
        <v/>
      </c>
      <c r="H10" s="24" t="e">
        <f>'様式Ⅲ－1(男子)'!G38</f>
        <v>#N/A</v>
      </c>
      <c r="I10" s="24">
        <f>'様式Ⅲ－1(男子)'!C38</f>
        <v>0</v>
      </c>
      <c r="J10" s="24">
        <f>'様式Ⅲ－1(男子)'!K38</f>
        <v>0</v>
      </c>
      <c r="K10" s="24" t="str">
        <f>'様式Ⅲ－1(男子)'!N38</f>
        <v/>
      </c>
      <c r="L10" s="24">
        <f>'様式Ⅲ－1(男子)'!K39</f>
        <v>0</v>
      </c>
      <c r="M10" s="24" t="str">
        <f>'様式Ⅲ－1(男子)'!N39</f>
        <v/>
      </c>
      <c r="N10" s="24">
        <f>'様式Ⅲ－1(男子)'!K40</f>
        <v>0</v>
      </c>
      <c r="O10" s="24" t="str">
        <f>'様式Ⅲ－1(男子)'!N40</f>
        <v/>
      </c>
    </row>
    <row r="11" spans="1:15">
      <c r="A11" s="20">
        <v>10</v>
      </c>
      <c r="B11" s="24" t="str">
        <f>'様式Ⅲ－1(男子)'!H41</f>
        <v/>
      </c>
      <c r="C11" s="24" t="str">
        <f>CONCATENATE('様式Ⅲ－1(男子)'!D41," (",'様式Ⅲ－1(男子)'!F41,")")</f>
        <v xml:space="preserve"> ()</v>
      </c>
      <c r="D11" s="24" t="str">
        <f>'様式Ⅲ－1(男子)'!E41</f>
        <v/>
      </c>
      <c r="E11" s="24">
        <v>1</v>
      </c>
      <c r="F11" s="24">
        <f>基本情報登録!$D$8</f>
        <v>0</v>
      </c>
      <c r="G11" s="24" t="str">
        <f>基本情報登録!$D$10</f>
        <v/>
      </c>
      <c r="H11" s="24" t="e">
        <f>'様式Ⅲ－1(男子)'!G41</f>
        <v>#N/A</v>
      </c>
      <c r="I11" s="24">
        <f>'様式Ⅲ－1(男子)'!C41</f>
        <v>0</v>
      </c>
      <c r="J11" s="24">
        <f>'様式Ⅲ－1(男子)'!K41</f>
        <v>0</v>
      </c>
      <c r="K11" s="24" t="str">
        <f>'様式Ⅲ－1(男子)'!N41</f>
        <v/>
      </c>
      <c r="L11" s="24">
        <f>'様式Ⅲ－1(男子)'!K42</f>
        <v>0</v>
      </c>
      <c r="M11" s="24" t="str">
        <f>'様式Ⅲ－1(男子)'!N42</f>
        <v/>
      </c>
      <c r="N11" s="24">
        <f>'様式Ⅲ－1(男子)'!K43</f>
        <v>0</v>
      </c>
      <c r="O11" s="24" t="str">
        <f>'様式Ⅲ－1(男子)'!N43</f>
        <v/>
      </c>
    </row>
    <row r="12" spans="1:15">
      <c r="A12" s="20">
        <v>11</v>
      </c>
      <c r="B12" s="24" t="str">
        <f>'様式Ⅲ－1(男子)'!H44</f>
        <v/>
      </c>
      <c r="C12" s="24" t="str">
        <f>CONCATENATE('様式Ⅲ－1(男子)'!D44," (",'様式Ⅲ－1(男子)'!F44,")")</f>
        <v xml:space="preserve"> ()</v>
      </c>
      <c r="D12" s="24" t="str">
        <f>'様式Ⅲ－1(男子)'!E44</f>
        <v/>
      </c>
      <c r="E12" s="24">
        <v>1</v>
      </c>
      <c r="F12" s="24">
        <f>基本情報登録!$D$8</f>
        <v>0</v>
      </c>
      <c r="G12" s="24" t="str">
        <f>基本情報登録!$D$10</f>
        <v/>
      </c>
      <c r="H12" s="24" t="e">
        <f>'様式Ⅲ－1(男子)'!G44</f>
        <v>#N/A</v>
      </c>
      <c r="I12" s="24">
        <f>'様式Ⅲ－1(男子)'!C44</f>
        <v>0</v>
      </c>
      <c r="J12" s="24">
        <f>'様式Ⅲ－1(男子)'!K44</f>
        <v>0</v>
      </c>
      <c r="K12" s="24" t="str">
        <f>'様式Ⅲ－1(男子)'!N44</f>
        <v/>
      </c>
      <c r="L12" s="24">
        <f>'様式Ⅲ－1(男子)'!K45</f>
        <v>0</v>
      </c>
      <c r="M12" s="24" t="str">
        <f>'様式Ⅲ－1(男子)'!N45</f>
        <v/>
      </c>
      <c r="N12" s="24">
        <f>'様式Ⅲ－1(男子)'!K46</f>
        <v>0</v>
      </c>
      <c r="O12" s="24" t="str">
        <f>'様式Ⅲ－1(男子)'!N46</f>
        <v/>
      </c>
    </row>
    <row r="13" spans="1:15">
      <c r="A13" s="20">
        <v>12</v>
      </c>
      <c r="B13" s="24" t="str">
        <f>'様式Ⅲ－1(男子)'!H47</f>
        <v/>
      </c>
      <c r="C13" s="24" t="str">
        <f>CONCATENATE('様式Ⅲ－1(男子)'!D47," (",'様式Ⅲ－1(男子)'!F47,")")</f>
        <v xml:space="preserve"> ()</v>
      </c>
      <c r="D13" s="24" t="str">
        <f>'様式Ⅲ－1(男子)'!E47</f>
        <v/>
      </c>
      <c r="E13" s="24">
        <v>1</v>
      </c>
      <c r="F13" s="24">
        <f>基本情報登録!$D$8</f>
        <v>0</v>
      </c>
      <c r="G13" s="24" t="str">
        <f>基本情報登録!$D$10</f>
        <v/>
      </c>
      <c r="H13" s="24" t="e">
        <f>'様式Ⅲ－1(男子)'!G47</f>
        <v>#N/A</v>
      </c>
      <c r="I13" s="24">
        <f>'様式Ⅲ－1(男子)'!C47</f>
        <v>0</v>
      </c>
      <c r="J13" s="24">
        <f>'様式Ⅲ－1(男子)'!K47</f>
        <v>0</v>
      </c>
      <c r="K13" s="24" t="str">
        <f>'様式Ⅲ－1(男子)'!N47</f>
        <v/>
      </c>
      <c r="L13" s="24">
        <f>'様式Ⅲ－1(男子)'!K48</f>
        <v>0</v>
      </c>
      <c r="M13" s="24" t="str">
        <f>'様式Ⅲ－1(男子)'!N48</f>
        <v/>
      </c>
      <c r="N13" s="24">
        <f>'様式Ⅲ－1(男子)'!K49</f>
        <v>0</v>
      </c>
      <c r="O13" s="24" t="str">
        <f>'様式Ⅲ－1(男子)'!N49</f>
        <v/>
      </c>
    </row>
    <row r="14" spans="1:15">
      <c r="A14" s="20">
        <v>13</v>
      </c>
      <c r="B14" s="24" t="str">
        <f>'様式Ⅲ－1(男子)'!H50</f>
        <v/>
      </c>
      <c r="C14" s="24" t="str">
        <f>CONCATENATE('様式Ⅲ－1(男子)'!D50," (",'様式Ⅲ－1(男子)'!F50,")")</f>
        <v xml:space="preserve"> ()</v>
      </c>
      <c r="D14" s="24" t="str">
        <f>'様式Ⅲ－1(男子)'!E50</f>
        <v/>
      </c>
      <c r="E14" s="24">
        <v>1</v>
      </c>
      <c r="F14" s="24">
        <f>基本情報登録!$D$8</f>
        <v>0</v>
      </c>
      <c r="G14" s="24" t="str">
        <f>基本情報登録!$D$10</f>
        <v/>
      </c>
      <c r="H14" s="24" t="e">
        <f>'様式Ⅲ－1(男子)'!G50</f>
        <v>#N/A</v>
      </c>
      <c r="I14" s="24">
        <f>'様式Ⅲ－1(男子)'!C50</f>
        <v>0</v>
      </c>
      <c r="J14" s="24">
        <f>'様式Ⅲ－1(男子)'!K50</f>
        <v>0</v>
      </c>
      <c r="K14" s="24" t="str">
        <f>'様式Ⅲ－1(男子)'!N50</f>
        <v/>
      </c>
      <c r="L14" s="24">
        <f>'様式Ⅲ－1(男子)'!K51</f>
        <v>0</v>
      </c>
      <c r="M14" s="24" t="str">
        <f>'様式Ⅲ－1(男子)'!N51</f>
        <v/>
      </c>
      <c r="N14" s="24">
        <f>'様式Ⅲ－1(男子)'!K52</f>
        <v>0</v>
      </c>
      <c r="O14" s="24" t="str">
        <f>'様式Ⅲ－1(男子)'!N52</f>
        <v/>
      </c>
    </row>
    <row r="15" spans="1:15">
      <c r="A15" s="20">
        <v>14</v>
      </c>
      <c r="B15" s="24" t="str">
        <f>'様式Ⅲ－1(男子)'!H53</f>
        <v/>
      </c>
      <c r="C15" s="24" t="str">
        <f>CONCATENATE('様式Ⅲ－1(男子)'!D53," (",'様式Ⅲ－1(男子)'!F53,")")</f>
        <v xml:space="preserve"> ()</v>
      </c>
      <c r="D15" s="24" t="str">
        <f>'様式Ⅲ－1(男子)'!E53</f>
        <v/>
      </c>
      <c r="E15" s="24">
        <v>1</v>
      </c>
      <c r="F15" s="24">
        <f>基本情報登録!$D$8</f>
        <v>0</v>
      </c>
      <c r="G15" s="24" t="str">
        <f>基本情報登録!$D$10</f>
        <v/>
      </c>
      <c r="H15" s="24" t="e">
        <f>'様式Ⅲ－1(男子)'!G53</f>
        <v>#N/A</v>
      </c>
      <c r="I15" s="24">
        <f>'様式Ⅲ－1(男子)'!C53</f>
        <v>0</v>
      </c>
      <c r="J15" s="24">
        <f>'様式Ⅲ－1(男子)'!K53</f>
        <v>0</v>
      </c>
      <c r="K15" s="24" t="str">
        <f>'様式Ⅲ－1(男子)'!N53</f>
        <v/>
      </c>
      <c r="L15" s="24">
        <f>'様式Ⅲ－1(男子)'!K54</f>
        <v>0</v>
      </c>
      <c r="M15" s="24" t="str">
        <f>'様式Ⅲ－1(男子)'!N54</f>
        <v/>
      </c>
      <c r="N15" s="24">
        <f>'様式Ⅲ－1(男子)'!K55</f>
        <v>0</v>
      </c>
      <c r="O15" s="24" t="str">
        <f>'様式Ⅲ－1(男子)'!N55</f>
        <v/>
      </c>
    </row>
    <row r="16" spans="1:15">
      <c r="A16" s="20">
        <v>15</v>
      </c>
      <c r="B16" s="24" t="str">
        <f>'様式Ⅲ－1(男子)'!H56</f>
        <v/>
      </c>
      <c r="C16" s="24" t="str">
        <f>CONCATENATE('様式Ⅲ－1(男子)'!D56," (",'様式Ⅲ－1(男子)'!F56,")")</f>
        <v xml:space="preserve"> ()</v>
      </c>
      <c r="D16" s="24" t="str">
        <f>'様式Ⅲ－1(男子)'!E56</f>
        <v/>
      </c>
      <c r="E16" s="24">
        <v>1</v>
      </c>
      <c r="F16" s="24">
        <f>基本情報登録!$D$8</f>
        <v>0</v>
      </c>
      <c r="G16" s="24" t="str">
        <f>基本情報登録!$D$10</f>
        <v/>
      </c>
      <c r="H16" s="24" t="e">
        <f>'様式Ⅲ－1(男子)'!G56</f>
        <v>#N/A</v>
      </c>
      <c r="I16" s="24">
        <f>'様式Ⅲ－1(男子)'!C56</f>
        <v>0</v>
      </c>
      <c r="J16" s="24">
        <f>'様式Ⅲ－1(男子)'!K56</f>
        <v>0</v>
      </c>
      <c r="K16" s="24" t="str">
        <f>'様式Ⅲ－1(男子)'!N56</f>
        <v/>
      </c>
      <c r="L16" s="24">
        <f>'様式Ⅲ－1(男子)'!K57</f>
        <v>0</v>
      </c>
      <c r="M16" s="24" t="str">
        <f>'様式Ⅲ－1(男子)'!N57</f>
        <v/>
      </c>
      <c r="N16" s="24">
        <f>'様式Ⅲ－1(男子)'!K58</f>
        <v>0</v>
      </c>
      <c r="O16" s="24" t="str">
        <f>'様式Ⅲ－1(男子)'!N58</f>
        <v/>
      </c>
    </row>
    <row r="17" spans="1:15">
      <c r="A17" s="20">
        <v>16</v>
      </c>
      <c r="B17" s="24" t="str">
        <f>'様式Ⅲ－1(男子)'!H59</f>
        <v/>
      </c>
      <c r="C17" s="24" t="str">
        <f>CONCATENATE('様式Ⅲ－1(男子)'!D59," (",'様式Ⅲ－1(男子)'!F59,")")</f>
        <v xml:space="preserve"> ()</v>
      </c>
      <c r="D17" s="24" t="str">
        <f>'様式Ⅲ－1(男子)'!E59</f>
        <v/>
      </c>
      <c r="E17" s="24">
        <v>1</v>
      </c>
      <c r="F17" s="24">
        <f>基本情報登録!$D$8</f>
        <v>0</v>
      </c>
      <c r="G17" s="24" t="str">
        <f>基本情報登録!$D$10</f>
        <v/>
      </c>
      <c r="H17" s="24" t="e">
        <f>'様式Ⅲ－1(男子)'!G59</f>
        <v>#N/A</v>
      </c>
      <c r="I17" s="24">
        <f>'様式Ⅲ－1(男子)'!C59</f>
        <v>0</v>
      </c>
      <c r="J17" s="24">
        <f>'様式Ⅲ－1(男子)'!K59</f>
        <v>0</v>
      </c>
      <c r="K17" s="24" t="str">
        <f>'様式Ⅲ－1(男子)'!N59</f>
        <v/>
      </c>
      <c r="L17" s="24">
        <f>'様式Ⅲ－1(男子)'!K60</f>
        <v>0</v>
      </c>
      <c r="M17" s="24" t="str">
        <f>'様式Ⅲ－1(男子)'!N60</f>
        <v/>
      </c>
      <c r="N17" s="24">
        <f>'様式Ⅲ－1(男子)'!K61</f>
        <v>0</v>
      </c>
      <c r="O17" s="24" t="str">
        <f>'様式Ⅲ－1(男子)'!N61</f>
        <v/>
      </c>
    </row>
    <row r="18" spans="1:15">
      <c r="A18" s="20">
        <v>17</v>
      </c>
      <c r="B18" s="24" t="str">
        <f>'様式Ⅲ－1(男子)'!H62</f>
        <v/>
      </c>
      <c r="C18" s="24" t="str">
        <f>CONCATENATE('様式Ⅲ－1(男子)'!D62," (",'様式Ⅲ－1(男子)'!F62,")")</f>
        <v xml:space="preserve"> ()</v>
      </c>
      <c r="D18" s="24" t="str">
        <f>'様式Ⅲ－1(男子)'!E62</f>
        <v/>
      </c>
      <c r="E18" s="24">
        <v>1</v>
      </c>
      <c r="F18" s="24">
        <f>基本情報登録!$D$8</f>
        <v>0</v>
      </c>
      <c r="G18" s="24" t="str">
        <f>基本情報登録!$D$10</f>
        <v/>
      </c>
      <c r="H18" s="24" t="e">
        <f>'様式Ⅲ－1(男子)'!G62</f>
        <v>#N/A</v>
      </c>
      <c r="I18" s="24">
        <f>'様式Ⅲ－1(男子)'!C62</f>
        <v>0</v>
      </c>
      <c r="J18" s="24">
        <f>'様式Ⅲ－1(男子)'!K62</f>
        <v>0</v>
      </c>
      <c r="K18" s="24" t="str">
        <f>'様式Ⅲ－1(男子)'!N62</f>
        <v/>
      </c>
      <c r="L18" s="24">
        <f>'様式Ⅲ－1(男子)'!K63</f>
        <v>0</v>
      </c>
      <c r="M18" s="24" t="str">
        <f>'様式Ⅲ－1(男子)'!N63</f>
        <v/>
      </c>
      <c r="N18" s="24">
        <f>'様式Ⅲ－1(男子)'!K64</f>
        <v>0</v>
      </c>
      <c r="O18" s="24" t="str">
        <f>'様式Ⅲ－1(男子)'!N64</f>
        <v/>
      </c>
    </row>
    <row r="19" spans="1:15">
      <c r="A19" s="20">
        <v>18</v>
      </c>
      <c r="B19" s="24" t="str">
        <f>'様式Ⅲ－1(男子)'!H65</f>
        <v/>
      </c>
      <c r="C19" s="24" t="str">
        <f>CONCATENATE('様式Ⅲ－1(男子)'!D65," (",'様式Ⅲ－1(男子)'!F65,")")</f>
        <v xml:space="preserve"> ()</v>
      </c>
      <c r="D19" s="24" t="str">
        <f>'様式Ⅲ－1(男子)'!E65</f>
        <v/>
      </c>
      <c r="E19" s="24">
        <v>1</v>
      </c>
      <c r="F19" s="24">
        <f>基本情報登録!$D$8</f>
        <v>0</v>
      </c>
      <c r="G19" s="24" t="str">
        <f>基本情報登録!$D$10</f>
        <v/>
      </c>
      <c r="H19" s="24" t="e">
        <f>'様式Ⅲ－1(男子)'!G65</f>
        <v>#N/A</v>
      </c>
      <c r="I19" s="24">
        <f>'様式Ⅲ－1(男子)'!C65</f>
        <v>0</v>
      </c>
      <c r="J19" s="24">
        <f>'様式Ⅲ－1(男子)'!K65</f>
        <v>0</v>
      </c>
      <c r="K19" s="24" t="str">
        <f>'様式Ⅲ－1(男子)'!N65</f>
        <v/>
      </c>
      <c r="L19" s="24">
        <f>'様式Ⅲ－1(男子)'!K66</f>
        <v>0</v>
      </c>
      <c r="M19" s="24" t="str">
        <f>'様式Ⅲ－1(男子)'!N66</f>
        <v/>
      </c>
      <c r="N19" s="24">
        <f>'様式Ⅲ－1(男子)'!K67</f>
        <v>0</v>
      </c>
      <c r="O19" s="24" t="str">
        <f>'様式Ⅲ－1(男子)'!N67</f>
        <v/>
      </c>
    </row>
    <row r="20" spans="1:15">
      <c r="A20" s="20">
        <v>19</v>
      </c>
      <c r="B20" s="24" t="str">
        <f>'様式Ⅲ－1(男子)'!H68</f>
        <v/>
      </c>
      <c r="C20" s="24" t="str">
        <f>CONCATENATE('様式Ⅲ－1(男子)'!D68," (",'様式Ⅲ－1(男子)'!F68,")")</f>
        <v xml:space="preserve"> ()</v>
      </c>
      <c r="D20" s="24" t="str">
        <f>'様式Ⅲ－1(男子)'!E68</f>
        <v/>
      </c>
      <c r="E20" s="24">
        <v>1</v>
      </c>
      <c r="F20" s="24">
        <f>基本情報登録!$D$8</f>
        <v>0</v>
      </c>
      <c r="G20" s="24" t="str">
        <f>基本情報登録!$D$10</f>
        <v/>
      </c>
      <c r="H20" s="24" t="e">
        <f>'様式Ⅲ－1(男子)'!G68</f>
        <v>#N/A</v>
      </c>
      <c r="I20" s="24">
        <f>'様式Ⅲ－1(男子)'!C68</f>
        <v>0</v>
      </c>
      <c r="J20" s="24">
        <f>'様式Ⅲ－1(男子)'!K68</f>
        <v>0</v>
      </c>
      <c r="K20" s="24" t="str">
        <f>'様式Ⅲ－1(男子)'!N68</f>
        <v/>
      </c>
      <c r="L20" s="24">
        <f>'様式Ⅲ－1(男子)'!K69</f>
        <v>0</v>
      </c>
      <c r="M20" s="24" t="str">
        <f>'様式Ⅲ－1(男子)'!N69</f>
        <v/>
      </c>
      <c r="N20" s="24">
        <f>'様式Ⅲ－1(男子)'!K70</f>
        <v>0</v>
      </c>
      <c r="O20" s="24" t="str">
        <f>'様式Ⅲ－1(男子)'!N70</f>
        <v/>
      </c>
    </row>
    <row r="21" spans="1:15">
      <c r="A21" s="20">
        <v>20</v>
      </c>
      <c r="B21" s="24" t="str">
        <f>'様式Ⅲ－1(男子)'!H71</f>
        <v/>
      </c>
      <c r="C21" s="24" t="str">
        <f>CONCATENATE('様式Ⅲ－1(男子)'!D71," (",'様式Ⅲ－1(男子)'!F71,")")</f>
        <v xml:space="preserve"> ()</v>
      </c>
      <c r="D21" s="24" t="str">
        <f>'様式Ⅲ－1(男子)'!E71</f>
        <v/>
      </c>
      <c r="E21" s="24">
        <v>1</v>
      </c>
      <c r="F21" s="24">
        <f>基本情報登録!$D$8</f>
        <v>0</v>
      </c>
      <c r="G21" s="24" t="str">
        <f>基本情報登録!$D$10</f>
        <v/>
      </c>
      <c r="H21" s="24" t="e">
        <f>'様式Ⅲ－1(男子)'!G71</f>
        <v>#N/A</v>
      </c>
      <c r="I21" s="24">
        <f>'様式Ⅲ－1(男子)'!C71</f>
        <v>0</v>
      </c>
      <c r="J21" s="24">
        <f>'様式Ⅲ－1(男子)'!K71</f>
        <v>0</v>
      </c>
      <c r="K21" s="24" t="str">
        <f>'様式Ⅲ－1(男子)'!N71</f>
        <v/>
      </c>
      <c r="L21" s="24">
        <f>'様式Ⅲ－1(男子)'!K72</f>
        <v>0</v>
      </c>
      <c r="M21" s="24" t="str">
        <f>'様式Ⅲ－1(男子)'!N72</f>
        <v/>
      </c>
      <c r="N21" s="24">
        <f>'様式Ⅲ－1(男子)'!K73</f>
        <v>0</v>
      </c>
      <c r="O21" s="24" t="str">
        <f>'様式Ⅲ－1(男子)'!N73</f>
        <v/>
      </c>
    </row>
    <row r="22" spans="1:15">
      <c r="A22" s="20">
        <v>21</v>
      </c>
      <c r="B22" s="24" t="str">
        <f>'様式Ⅲ－1(男子)'!H74</f>
        <v/>
      </c>
      <c r="C22" s="24" t="str">
        <f>CONCATENATE('様式Ⅲ－1(男子)'!D74," (",'様式Ⅲ－1(男子)'!F74,")")</f>
        <v xml:space="preserve"> ()</v>
      </c>
      <c r="D22" s="24" t="str">
        <f>'様式Ⅲ－1(男子)'!E74</f>
        <v/>
      </c>
      <c r="E22" s="24">
        <v>1</v>
      </c>
      <c r="F22" s="24">
        <f>基本情報登録!$D$8</f>
        <v>0</v>
      </c>
      <c r="G22" s="24" t="str">
        <f>基本情報登録!$D$10</f>
        <v/>
      </c>
      <c r="H22" s="24" t="e">
        <f>'様式Ⅲ－1(男子)'!G74</f>
        <v>#N/A</v>
      </c>
      <c r="I22" s="24">
        <f>'様式Ⅲ－1(男子)'!C74</f>
        <v>0</v>
      </c>
      <c r="J22" s="24">
        <f>'様式Ⅲ－1(男子)'!K74</f>
        <v>0</v>
      </c>
      <c r="K22" s="24" t="str">
        <f>'様式Ⅲ－1(男子)'!N74</f>
        <v/>
      </c>
      <c r="L22" s="24">
        <f>'様式Ⅲ－1(男子)'!K75</f>
        <v>0</v>
      </c>
      <c r="M22" s="24" t="str">
        <f>'様式Ⅲ－1(男子)'!N75</f>
        <v/>
      </c>
      <c r="N22" s="24">
        <f>'様式Ⅲ－1(男子)'!K76</f>
        <v>0</v>
      </c>
      <c r="O22" s="24" t="str">
        <f>'様式Ⅲ－1(男子)'!N76</f>
        <v/>
      </c>
    </row>
    <row r="23" spans="1:15">
      <c r="A23" s="20">
        <v>22</v>
      </c>
      <c r="B23" s="24" t="str">
        <f>'様式Ⅲ－1(男子)'!H77</f>
        <v/>
      </c>
      <c r="C23" s="24" t="str">
        <f>CONCATENATE('様式Ⅲ－1(男子)'!D77," (",'様式Ⅲ－1(男子)'!F77,")")</f>
        <v xml:space="preserve"> ()</v>
      </c>
      <c r="D23" s="24" t="str">
        <f>'様式Ⅲ－1(男子)'!E77</f>
        <v/>
      </c>
      <c r="E23" s="24">
        <v>1</v>
      </c>
      <c r="F23" s="24">
        <f>基本情報登録!$D$8</f>
        <v>0</v>
      </c>
      <c r="G23" s="24" t="str">
        <f>基本情報登録!$D$10</f>
        <v/>
      </c>
      <c r="H23" s="24" t="e">
        <f>'様式Ⅲ－1(男子)'!G77</f>
        <v>#N/A</v>
      </c>
      <c r="I23" s="24">
        <f>'様式Ⅲ－1(男子)'!C77</f>
        <v>0</v>
      </c>
      <c r="J23" s="24">
        <f>'様式Ⅲ－1(男子)'!K77</f>
        <v>0</v>
      </c>
      <c r="K23" s="24" t="str">
        <f>'様式Ⅲ－1(男子)'!N77</f>
        <v/>
      </c>
      <c r="L23" s="24">
        <f>'様式Ⅲ－1(男子)'!K78</f>
        <v>0</v>
      </c>
      <c r="M23" s="24" t="str">
        <f>'様式Ⅲ－1(男子)'!N78</f>
        <v/>
      </c>
      <c r="N23" s="24">
        <f>'様式Ⅲ－1(男子)'!K79</f>
        <v>0</v>
      </c>
      <c r="O23" s="24" t="str">
        <f>'様式Ⅲ－1(男子)'!N79</f>
        <v/>
      </c>
    </row>
    <row r="24" spans="1:15">
      <c r="A24" s="20">
        <v>23</v>
      </c>
      <c r="B24" s="24" t="str">
        <f>'様式Ⅲ－1(男子)'!H80</f>
        <v/>
      </c>
      <c r="C24" s="24" t="str">
        <f>CONCATENATE('様式Ⅲ－1(男子)'!D80," (",'様式Ⅲ－1(男子)'!F80,")")</f>
        <v xml:space="preserve"> ()</v>
      </c>
      <c r="D24" s="24" t="str">
        <f>'様式Ⅲ－1(男子)'!E80</f>
        <v/>
      </c>
      <c r="E24" s="24">
        <v>1</v>
      </c>
      <c r="F24" s="24">
        <f>基本情報登録!$D$8</f>
        <v>0</v>
      </c>
      <c r="G24" s="24" t="str">
        <f>基本情報登録!$D$10</f>
        <v/>
      </c>
      <c r="H24" s="24" t="e">
        <f>'様式Ⅲ－1(男子)'!G80</f>
        <v>#N/A</v>
      </c>
      <c r="I24" s="24">
        <f>'様式Ⅲ－1(男子)'!C80</f>
        <v>0</v>
      </c>
      <c r="J24" s="24">
        <f>'様式Ⅲ－1(男子)'!K80</f>
        <v>0</v>
      </c>
      <c r="K24" s="24" t="str">
        <f>'様式Ⅲ－1(男子)'!N80</f>
        <v/>
      </c>
      <c r="L24" s="24">
        <f>'様式Ⅲ－1(男子)'!K81</f>
        <v>0</v>
      </c>
      <c r="M24" s="24" t="str">
        <f>'様式Ⅲ－1(男子)'!N81</f>
        <v/>
      </c>
      <c r="N24" s="24">
        <f>'様式Ⅲ－1(男子)'!K82</f>
        <v>0</v>
      </c>
      <c r="O24" s="24" t="str">
        <f>'様式Ⅲ－1(男子)'!N82</f>
        <v/>
      </c>
    </row>
    <row r="25" spans="1:15">
      <c r="A25" s="20">
        <v>24</v>
      </c>
      <c r="B25" s="24" t="str">
        <f>'様式Ⅲ－1(男子)'!H83</f>
        <v/>
      </c>
      <c r="C25" s="24" t="str">
        <f>CONCATENATE('様式Ⅲ－1(男子)'!D83," (",'様式Ⅲ－1(男子)'!F83,")")</f>
        <v xml:space="preserve"> ()</v>
      </c>
      <c r="D25" s="24" t="str">
        <f>'様式Ⅲ－1(男子)'!E83</f>
        <v/>
      </c>
      <c r="E25" s="24">
        <v>1</v>
      </c>
      <c r="F25" s="24">
        <f>基本情報登録!$D$8</f>
        <v>0</v>
      </c>
      <c r="G25" s="24" t="str">
        <f>基本情報登録!$D$10</f>
        <v/>
      </c>
      <c r="H25" s="24" t="e">
        <f>'様式Ⅲ－1(男子)'!G83</f>
        <v>#N/A</v>
      </c>
      <c r="I25" s="24">
        <f>'様式Ⅲ－1(男子)'!C83</f>
        <v>0</v>
      </c>
      <c r="J25" s="24">
        <f>'様式Ⅲ－1(男子)'!K83</f>
        <v>0</v>
      </c>
      <c r="K25" s="24" t="str">
        <f>'様式Ⅲ－1(男子)'!N83</f>
        <v/>
      </c>
      <c r="L25" s="24">
        <f>'様式Ⅲ－1(男子)'!K84</f>
        <v>0</v>
      </c>
      <c r="M25" s="24" t="str">
        <f>'様式Ⅲ－1(男子)'!N84</f>
        <v/>
      </c>
      <c r="N25" s="24">
        <f>'様式Ⅲ－1(男子)'!K85</f>
        <v>0</v>
      </c>
      <c r="O25" s="24" t="str">
        <f>'様式Ⅲ－1(男子)'!N85</f>
        <v/>
      </c>
    </row>
    <row r="26" spans="1:15">
      <c r="A26" s="20">
        <v>25</v>
      </c>
      <c r="B26" s="24" t="str">
        <f>'様式Ⅲ－1(男子)'!H86</f>
        <v/>
      </c>
      <c r="C26" s="24" t="str">
        <f>CONCATENATE('様式Ⅲ－1(男子)'!D86," (",'様式Ⅲ－1(男子)'!F86,")")</f>
        <v xml:space="preserve"> ()</v>
      </c>
      <c r="D26" s="24" t="str">
        <f>'様式Ⅲ－1(男子)'!E86</f>
        <v/>
      </c>
      <c r="E26" s="24">
        <v>1</v>
      </c>
      <c r="F26" s="24">
        <f>基本情報登録!$D$8</f>
        <v>0</v>
      </c>
      <c r="G26" s="24" t="str">
        <f>基本情報登録!$D$10</f>
        <v/>
      </c>
      <c r="H26" s="24" t="e">
        <f>'様式Ⅲ－1(男子)'!G86</f>
        <v>#N/A</v>
      </c>
      <c r="I26" s="24">
        <f>'様式Ⅲ－1(男子)'!C86</f>
        <v>0</v>
      </c>
      <c r="J26" s="24">
        <f>'様式Ⅲ－1(男子)'!K86</f>
        <v>0</v>
      </c>
      <c r="K26" s="24" t="str">
        <f>'様式Ⅲ－1(男子)'!N86</f>
        <v/>
      </c>
      <c r="L26" s="24">
        <f>'様式Ⅲ－1(男子)'!K87</f>
        <v>0</v>
      </c>
      <c r="M26" s="24" t="str">
        <f>'様式Ⅲ－1(男子)'!N87</f>
        <v/>
      </c>
      <c r="N26" s="24">
        <f>'様式Ⅲ－1(男子)'!K88</f>
        <v>0</v>
      </c>
      <c r="O26" s="24" t="str">
        <f>'様式Ⅲ－1(男子)'!N88</f>
        <v/>
      </c>
    </row>
    <row r="27" spans="1:15">
      <c r="A27" s="20">
        <v>26</v>
      </c>
      <c r="B27" s="24" t="str">
        <f>'様式Ⅲ－1(男子)'!H89</f>
        <v/>
      </c>
      <c r="C27" s="24" t="str">
        <f>CONCATENATE('様式Ⅲ－1(男子)'!D89," (",'様式Ⅲ－1(男子)'!F89,")")</f>
        <v xml:space="preserve"> ()</v>
      </c>
      <c r="D27" s="24" t="str">
        <f>'様式Ⅲ－1(男子)'!E89</f>
        <v/>
      </c>
      <c r="E27" s="24">
        <v>1</v>
      </c>
      <c r="F27" s="24">
        <f>基本情報登録!$D$8</f>
        <v>0</v>
      </c>
      <c r="G27" s="24" t="str">
        <f>基本情報登録!$D$10</f>
        <v/>
      </c>
      <c r="H27" s="24" t="e">
        <f>'様式Ⅲ－1(男子)'!G89</f>
        <v>#N/A</v>
      </c>
      <c r="I27" s="24">
        <f>'様式Ⅲ－1(男子)'!C89</f>
        <v>0</v>
      </c>
      <c r="J27" s="24">
        <f>'様式Ⅲ－1(男子)'!K89</f>
        <v>0</v>
      </c>
      <c r="K27" s="24" t="str">
        <f>'様式Ⅲ－1(男子)'!N89</f>
        <v/>
      </c>
      <c r="L27" s="24">
        <f>'様式Ⅲ－1(男子)'!K90</f>
        <v>0</v>
      </c>
      <c r="M27" s="24" t="str">
        <f>'様式Ⅲ－1(男子)'!N90</f>
        <v/>
      </c>
      <c r="N27" s="24">
        <f>'様式Ⅲ－1(男子)'!K91</f>
        <v>0</v>
      </c>
      <c r="O27" s="24" t="str">
        <f>'様式Ⅲ－1(男子)'!N91</f>
        <v/>
      </c>
    </row>
    <row r="28" spans="1:15">
      <c r="A28" s="20">
        <v>27</v>
      </c>
      <c r="B28" s="24" t="str">
        <f>'様式Ⅲ－1(男子)'!H92</f>
        <v/>
      </c>
      <c r="C28" s="24" t="str">
        <f>CONCATENATE('様式Ⅲ－1(男子)'!D92," (",'様式Ⅲ－1(男子)'!F92,")")</f>
        <v xml:space="preserve"> ()</v>
      </c>
      <c r="D28" s="24" t="str">
        <f>'様式Ⅲ－1(男子)'!E92</f>
        <v/>
      </c>
      <c r="E28" s="24">
        <v>1</v>
      </c>
      <c r="F28" s="24">
        <f>基本情報登録!$D$8</f>
        <v>0</v>
      </c>
      <c r="G28" s="24" t="str">
        <f>基本情報登録!$D$10</f>
        <v/>
      </c>
      <c r="H28" s="24" t="e">
        <f>'様式Ⅲ－1(男子)'!G92</f>
        <v>#N/A</v>
      </c>
      <c r="I28" s="24">
        <f>'様式Ⅲ－1(男子)'!C92</f>
        <v>0</v>
      </c>
      <c r="J28" s="24">
        <f>'様式Ⅲ－1(男子)'!K92</f>
        <v>0</v>
      </c>
      <c r="K28" s="24" t="str">
        <f>'様式Ⅲ－1(男子)'!N92</f>
        <v/>
      </c>
      <c r="L28" s="24">
        <f>'様式Ⅲ－1(男子)'!K93</f>
        <v>0</v>
      </c>
      <c r="M28" s="24" t="str">
        <f>'様式Ⅲ－1(男子)'!N93</f>
        <v/>
      </c>
      <c r="N28" s="24">
        <f>'様式Ⅲ－1(男子)'!K94</f>
        <v>0</v>
      </c>
      <c r="O28" s="24" t="str">
        <f>'様式Ⅲ－1(男子)'!N94</f>
        <v/>
      </c>
    </row>
    <row r="29" spans="1:15">
      <c r="A29" s="20">
        <v>28</v>
      </c>
      <c r="B29" s="24" t="str">
        <f>'様式Ⅲ－1(男子)'!H95</f>
        <v/>
      </c>
      <c r="C29" s="24" t="str">
        <f>CONCATENATE('様式Ⅲ－1(男子)'!D95," (",'様式Ⅲ－1(男子)'!F95,")")</f>
        <v xml:space="preserve"> ()</v>
      </c>
      <c r="D29" s="24" t="str">
        <f>'様式Ⅲ－1(男子)'!E95</f>
        <v/>
      </c>
      <c r="E29" s="24">
        <v>1</v>
      </c>
      <c r="F29" s="24">
        <f>基本情報登録!$D$8</f>
        <v>0</v>
      </c>
      <c r="G29" s="24" t="str">
        <f>基本情報登録!$D$10</f>
        <v/>
      </c>
      <c r="H29" s="24" t="e">
        <f>'様式Ⅲ－1(男子)'!G95</f>
        <v>#N/A</v>
      </c>
      <c r="I29" s="24">
        <f>'様式Ⅲ－1(男子)'!C95</f>
        <v>0</v>
      </c>
      <c r="J29" s="24">
        <f>'様式Ⅲ－1(男子)'!K95</f>
        <v>0</v>
      </c>
      <c r="K29" s="24" t="str">
        <f>'様式Ⅲ－1(男子)'!N95</f>
        <v/>
      </c>
      <c r="L29" s="24">
        <f>'様式Ⅲ－1(男子)'!K96</f>
        <v>0</v>
      </c>
      <c r="M29" s="24" t="str">
        <f>'様式Ⅲ－1(男子)'!N96</f>
        <v/>
      </c>
      <c r="N29" s="24">
        <f>'様式Ⅲ－1(男子)'!K97</f>
        <v>0</v>
      </c>
      <c r="O29" s="24" t="str">
        <f>'様式Ⅲ－1(男子)'!N97</f>
        <v/>
      </c>
    </row>
    <row r="30" spans="1:15">
      <c r="A30" s="20">
        <v>29</v>
      </c>
      <c r="B30" s="24" t="str">
        <f>'様式Ⅲ－1(男子)'!H98</f>
        <v/>
      </c>
      <c r="C30" s="24" t="str">
        <f>CONCATENATE('様式Ⅲ－1(男子)'!D98," (",'様式Ⅲ－1(男子)'!F98,")")</f>
        <v xml:space="preserve"> ()</v>
      </c>
      <c r="D30" s="24" t="str">
        <f>'様式Ⅲ－1(男子)'!E98</f>
        <v/>
      </c>
      <c r="E30" s="24">
        <v>1</v>
      </c>
      <c r="F30" s="24">
        <f>基本情報登録!$D$8</f>
        <v>0</v>
      </c>
      <c r="G30" s="24" t="str">
        <f>基本情報登録!$D$10</f>
        <v/>
      </c>
      <c r="H30" s="24" t="e">
        <f>'様式Ⅲ－1(男子)'!G98</f>
        <v>#N/A</v>
      </c>
      <c r="I30" s="24">
        <f>'様式Ⅲ－1(男子)'!C98</f>
        <v>0</v>
      </c>
      <c r="J30" s="24">
        <f>'様式Ⅲ－1(男子)'!K98</f>
        <v>0</v>
      </c>
      <c r="K30" s="24" t="str">
        <f>'様式Ⅲ－1(男子)'!N98</f>
        <v/>
      </c>
      <c r="L30" s="24">
        <f>'様式Ⅲ－1(男子)'!K99</f>
        <v>0</v>
      </c>
      <c r="M30" s="24" t="str">
        <f>'様式Ⅲ－1(男子)'!N99</f>
        <v/>
      </c>
      <c r="N30" s="24">
        <f>'様式Ⅲ－1(男子)'!K100</f>
        <v>0</v>
      </c>
      <c r="O30" s="24" t="str">
        <f>'様式Ⅲ－1(男子)'!N100</f>
        <v/>
      </c>
    </row>
    <row r="31" spans="1:15">
      <c r="A31" s="20">
        <v>30</v>
      </c>
      <c r="B31" s="24" t="str">
        <f>'様式Ⅲ－1(男子)'!H101</f>
        <v/>
      </c>
      <c r="C31" s="24" t="str">
        <f>CONCATENATE('様式Ⅲ－1(男子)'!D101," (",'様式Ⅲ－1(男子)'!F101,")")</f>
        <v xml:space="preserve"> ()</v>
      </c>
      <c r="D31" s="24" t="str">
        <f>'様式Ⅲ－1(男子)'!E101</f>
        <v/>
      </c>
      <c r="E31" s="24">
        <v>1</v>
      </c>
      <c r="F31" s="24">
        <f>基本情報登録!$D$8</f>
        <v>0</v>
      </c>
      <c r="G31" s="24" t="str">
        <f>基本情報登録!$D$10</f>
        <v/>
      </c>
      <c r="H31" s="24" t="e">
        <f>'様式Ⅲ－1(男子)'!G101</f>
        <v>#N/A</v>
      </c>
      <c r="I31" s="24">
        <f>'様式Ⅲ－1(男子)'!C101</f>
        <v>0</v>
      </c>
      <c r="J31" s="24">
        <f>'様式Ⅲ－1(男子)'!K101</f>
        <v>0</v>
      </c>
      <c r="K31" s="24" t="str">
        <f>'様式Ⅲ－1(男子)'!N101</f>
        <v/>
      </c>
      <c r="L31" s="24">
        <f>'様式Ⅲ－1(男子)'!K102</f>
        <v>0</v>
      </c>
      <c r="M31" s="24" t="str">
        <f>'様式Ⅲ－1(男子)'!N102</f>
        <v/>
      </c>
      <c r="N31" s="24">
        <f>'様式Ⅲ－1(男子)'!K103</f>
        <v>0</v>
      </c>
      <c r="O31" s="24" t="str">
        <f>'様式Ⅲ－1(男子)'!N103</f>
        <v/>
      </c>
    </row>
    <row r="32" spans="1:15">
      <c r="A32" s="20">
        <v>31</v>
      </c>
      <c r="B32" s="24" t="str">
        <f>'様式Ⅲ－1(男子)'!H104</f>
        <v/>
      </c>
      <c r="C32" s="24" t="str">
        <f>CONCATENATE('様式Ⅲ－1(男子)'!D104," (",'様式Ⅲ－1(男子)'!F104,")")</f>
        <v xml:space="preserve"> ()</v>
      </c>
      <c r="D32" s="24" t="str">
        <f>'様式Ⅲ－1(男子)'!E104</f>
        <v/>
      </c>
      <c r="E32" s="24">
        <v>1</v>
      </c>
      <c r="F32" s="24">
        <f>基本情報登録!$D$8</f>
        <v>0</v>
      </c>
      <c r="G32" s="24" t="str">
        <f>基本情報登録!$D$10</f>
        <v/>
      </c>
      <c r="H32" s="24" t="e">
        <f>'様式Ⅲ－1(男子)'!G104</f>
        <v>#N/A</v>
      </c>
      <c r="I32" s="24">
        <f>'様式Ⅲ－1(男子)'!C104</f>
        <v>0</v>
      </c>
      <c r="J32" s="24">
        <f>'様式Ⅲ－1(男子)'!K104</f>
        <v>0</v>
      </c>
      <c r="K32" s="24" t="str">
        <f>'様式Ⅲ－1(男子)'!N104</f>
        <v/>
      </c>
      <c r="L32" s="24">
        <f>'様式Ⅲ－1(男子)'!K105</f>
        <v>0</v>
      </c>
      <c r="M32" s="24" t="str">
        <f>'様式Ⅲ－1(男子)'!N105</f>
        <v/>
      </c>
      <c r="N32" s="24">
        <f>'様式Ⅲ－1(男子)'!K106</f>
        <v>0</v>
      </c>
      <c r="O32" s="24" t="str">
        <f>'様式Ⅲ－1(男子)'!N106</f>
        <v/>
      </c>
    </row>
    <row r="33" spans="1:19">
      <c r="A33" s="20">
        <v>32</v>
      </c>
      <c r="B33" s="24" t="str">
        <f>'様式Ⅲ－1(男子)'!H107</f>
        <v/>
      </c>
      <c r="C33" s="24" t="str">
        <f>CONCATENATE('様式Ⅲ－1(男子)'!D107," (",'様式Ⅲ－1(男子)'!F107,")")</f>
        <v xml:space="preserve"> ()</v>
      </c>
      <c r="D33" s="24" t="str">
        <f>'様式Ⅲ－1(男子)'!E107</f>
        <v/>
      </c>
      <c r="E33" s="24">
        <v>1</v>
      </c>
      <c r="F33" s="24">
        <f>基本情報登録!$D$8</f>
        <v>0</v>
      </c>
      <c r="G33" s="24" t="str">
        <f>基本情報登録!$D$10</f>
        <v/>
      </c>
      <c r="H33" s="24" t="e">
        <f>'様式Ⅲ－1(男子)'!G107</f>
        <v>#N/A</v>
      </c>
      <c r="I33" s="24">
        <f>'様式Ⅲ－1(男子)'!C107</f>
        <v>0</v>
      </c>
      <c r="J33" s="24">
        <f>'様式Ⅲ－1(男子)'!K107</f>
        <v>0</v>
      </c>
      <c r="K33" s="24" t="str">
        <f>'様式Ⅲ－1(男子)'!N107</f>
        <v/>
      </c>
      <c r="L33" s="24">
        <f>'様式Ⅲ－1(男子)'!K108</f>
        <v>0</v>
      </c>
      <c r="M33" s="24" t="str">
        <f>'様式Ⅲ－1(男子)'!N108</f>
        <v/>
      </c>
      <c r="N33" s="24">
        <f>'様式Ⅲ－1(男子)'!K109</f>
        <v>0</v>
      </c>
      <c r="O33" s="24" t="str">
        <f>'様式Ⅲ－1(男子)'!N109</f>
        <v/>
      </c>
    </row>
    <row r="34" spans="1:19">
      <c r="A34" s="20">
        <v>33</v>
      </c>
      <c r="B34" s="24" t="str">
        <f>'様式Ⅲ－1(男子)'!H110</f>
        <v/>
      </c>
      <c r="C34" s="24" t="str">
        <f>CONCATENATE('様式Ⅲ－1(男子)'!D110," (",'様式Ⅲ－1(男子)'!F110,")")</f>
        <v xml:space="preserve"> ()</v>
      </c>
      <c r="D34" s="24" t="str">
        <f>'様式Ⅲ－1(男子)'!E110</f>
        <v/>
      </c>
      <c r="E34" s="24">
        <v>1</v>
      </c>
      <c r="F34" s="24">
        <f>基本情報登録!$D$8</f>
        <v>0</v>
      </c>
      <c r="G34" s="24" t="str">
        <f>基本情報登録!$D$10</f>
        <v/>
      </c>
      <c r="H34" s="24" t="e">
        <f>'様式Ⅲ－1(男子)'!G110</f>
        <v>#N/A</v>
      </c>
      <c r="I34" s="24">
        <f>'様式Ⅲ－1(男子)'!C110</f>
        <v>0</v>
      </c>
      <c r="J34" s="24">
        <f>'様式Ⅲ－1(男子)'!K110</f>
        <v>0</v>
      </c>
      <c r="K34" s="24" t="str">
        <f>'様式Ⅲ－1(男子)'!N110</f>
        <v/>
      </c>
      <c r="L34" s="24">
        <f>'様式Ⅲ－1(男子)'!K111</f>
        <v>0</v>
      </c>
      <c r="M34" s="24" t="str">
        <f>'様式Ⅲ－1(男子)'!N111</f>
        <v/>
      </c>
      <c r="N34" s="24">
        <f>'様式Ⅲ－1(男子)'!K112</f>
        <v>0</v>
      </c>
      <c r="O34" s="24" t="str">
        <f>'様式Ⅲ－1(男子)'!N112</f>
        <v/>
      </c>
    </row>
    <row r="35" spans="1:19">
      <c r="A35" s="20">
        <v>34</v>
      </c>
      <c r="B35" s="24" t="str">
        <f>'様式Ⅲ－1(男子)'!H113</f>
        <v/>
      </c>
      <c r="C35" s="24" t="str">
        <f>CONCATENATE('様式Ⅲ－1(男子)'!D113," (",'様式Ⅲ－1(男子)'!F113,")")</f>
        <v xml:space="preserve"> ()</v>
      </c>
      <c r="D35" s="24" t="str">
        <f>'様式Ⅲ－1(男子)'!E113</f>
        <v/>
      </c>
      <c r="E35" s="24">
        <v>1</v>
      </c>
      <c r="F35" s="24">
        <f>基本情報登録!$D$8</f>
        <v>0</v>
      </c>
      <c r="G35" s="24" t="str">
        <f>基本情報登録!$D$10</f>
        <v/>
      </c>
      <c r="H35" s="24" t="e">
        <f>'様式Ⅲ－1(男子)'!G113</f>
        <v>#N/A</v>
      </c>
      <c r="I35" s="24">
        <f>'様式Ⅲ－1(男子)'!C113</f>
        <v>0</v>
      </c>
      <c r="J35" s="24">
        <f>'様式Ⅲ－1(男子)'!K113</f>
        <v>0</v>
      </c>
      <c r="K35" s="24" t="str">
        <f>'様式Ⅲ－1(男子)'!N113</f>
        <v/>
      </c>
      <c r="L35" s="24">
        <f>'様式Ⅲ－1(男子)'!K114</f>
        <v>0</v>
      </c>
      <c r="M35" s="24" t="str">
        <f>'様式Ⅲ－1(男子)'!N114</f>
        <v/>
      </c>
      <c r="N35" s="24">
        <f>'様式Ⅲ－1(男子)'!K115</f>
        <v>0</v>
      </c>
      <c r="O35" s="24" t="str">
        <f>'様式Ⅲ－1(男子)'!N115</f>
        <v/>
      </c>
    </row>
    <row r="36" spans="1:19">
      <c r="A36" s="20">
        <v>35</v>
      </c>
      <c r="B36" s="24" t="str">
        <f>'様式Ⅲ－1(男子)'!H116</f>
        <v/>
      </c>
      <c r="C36" s="24" t="str">
        <f>CONCATENATE('様式Ⅲ－1(男子)'!D116," (",'様式Ⅲ－1(男子)'!F116,")")</f>
        <v xml:space="preserve"> ()</v>
      </c>
      <c r="D36" s="24" t="str">
        <f>'様式Ⅲ－1(男子)'!E116</f>
        <v/>
      </c>
      <c r="E36" s="24">
        <v>1</v>
      </c>
      <c r="F36" s="24">
        <f>基本情報登録!$D$8</f>
        <v>0</v>
      </c>
      <c r="G36" s="24" t="str">
        <f>基本情報登録!$D$10</f>
        <v/>
      </c>
      <c r="H36" s="24" t="e">
        <f>'様式Ⅲ－1(男子)'!G116</f>
        <v>#N/A</v>
      </c>
      <c r="I36" s="24">
        <f>'様式Ⅲ－1(男子)'!C116</f>
        <v>0</v>
      </c>
      <c r="J36" s="24">
        <f>'様式Ⅲ－1(男子)'!K116</f>
        <v>0</v>
      </c>
      <c r="K36" s="24" t="str">
        <f>'様式Ⅲ－1(男子)'!N116</f>
        <v/>
      </c>
      <c r="L36" s="24">
        <f>'様式Ⅲ－1(男子)'!K117</f>
        <v>0</v>
      </c>
      <c r="M36" s="24" t="str">
        <f>'様式Ⅲ－1(男子)'!N117</f>
        <v/>
      </c>
      <c r="N36" s="24">
        <f>'様式Ⅲ－1(男子)'!K118</f>
        <v>0</v>
      </c>
      <c r="O36" s="24" t="str">
        <f>'様式Ⅲ－1(男子)'!N118</f>
        <v/>
      </c>
    </row>
    <row r="37" spans="1:19">
      <c r="A37" s="20">
        <v>36</v>
      </c>
      <c r="B37" s="24" t="str">
        <f>'様式Ⅲ－1(男子)'!H119</f>
        <v/>
      </c>
      <c r="C37" s="24" t="str">
        <f>CONCATENATE('様式Ⅲ－1(男子)'!D119," (",'様式Ⅲ－1(男子)'!F119,")")</f>
        <v xml:space="preserve"> ()</v>
      </c>
      <c r="D37" s="24" t="str">
        <f>'様式Ⅲ－1(男子)'!E119</f>
        <v/>
      </c>
      <c r="E37" s="24">
        <v>1</v>
      </c>
      <c r="F37" s="24">
        <f>基本情報登録!$D$8</f>
        <v>0</v>
      </c>
      <c r="G37" s="24" t="str">
        <f>基本情報登録!$D$10</f>
        <v/>
      </c>
      <c r="H37" s="24" t="e">
        <f>'様式Ⅲ－1(男子)'!G119</f>
        <v>#N/A</v>
      </c>
      <c r="I37" s="24">
        <f>'様式Ⅲ－1(男子)'!C119</f>
        <v>0</v>
      </c>
      <c r="J37" s="24">
        <f>'様式Ⅲ－1(男子)'!K119</f>
        <v>0</v>
      </c>
      <c r="K37" s="24" t="str">
        <f>'様式Ⅲ－1(男子)'!N119</f>
        <v/>
      </c>
      <c r="L37" s="24">
        <f>'様式Ⅲ－1(男子)'!K120</f>
        <v>0</v>
      </c>
      <c r="M37" s="24" t="str">
        <f>'様式Ⅲ－1(男子)'!N120</f>
        <v/>
      </c>
      <c r="N37" s="24">
        <f>'様式Ⅲ－1(男子)'!K121</f>
        <v>0</v>
      </c>
      <c r="O37" s="24" t="str">
        <f>'様式Ⅲ－1(男子)'!N121</f>
        <v/>
      </c>
    </row>
    <row r="38" spans="1:19">
      <c r="A38" s="20">
        <v>37</v>
      </c>
      <c r="B38" s="24" t="str">
        <f>'様式Ⅲ－1(男子)'!H122</f>
        <v/>
      </c>
      <c r="C38" s="24" t="str">
        <f>CONCATENATE('様式Ⅲ－1(男子)'!D122," (",'様式Ⅲ－1(男子)'!F122,")")</f>
        <v xml:space="preserve"> ()</v>
      </c>
      <c r="D38" s="24" t="str">
        <f>'様式Ⅲ－1(男子)'!E122</f>
        <v/>
      </c>
      <c r="E38" s="24">
        <v>1</v>
      </c>
      <c r="F38" s="24">
        <f>基本情報登録!$D$8</f>
        <v>0</v>
      </c>
      <c r="G38" s="24" t="str">
        <f>基本情報登録!$D$10</f>
        <v/>
      </c>
      <c r="H38" s="24" t="e">
        <f>'様式Ⅲ－1(男子)'!G122</f>
        <v>#N/A</v>
      </c>
      <c r="I38" s="24">
        <f>'様式Ⅲ－1(男子)'!C122</f>
        <v>0</v>
      </c>
      <c r="J38" s="24">
        <f>'様式Ⅲ－1(男子)'!K122</f>
        <v>0</v>
      </c>
      <c r="K38" s="24" t="str">
        <f>'様式Ⅲ－1(男子)'!N122</f>
        <v/>
      </c>
      <c r="L38" s="24">
        <f>'様式Ⅲ－1(男子)'!K123</f>
        <v>0</v>
      </c>
      <c r="M38" s="24" t="str">
        <f>'様式Ⅲ－1(男子)'!N123</f>
        <v/>
      </c>
      <c r="N38" s="24">
        <f>'様式Ⅲ－1(男子)'!K124</f>
        <v>0</v>
      </c>
      <c r="O38" s="24" t="str">
        <f>'様式Ⅲ－1(男子)'!N124</f>
        <v/>
      </c>
    </row>
    <row r="39" spans="1:19" ht="12.75" customHeight="1">
      <c r="A39" s="20">
        <v>38</v>
      </c>
      <c r="B39" s="24" t="str">
        <f>'様式Ⅲ－1(男子)'!H125</f>
        <v/>
      </c>
      <c r="C39" s="24" t="str">
        <f>CONCATENATE('様式Ⅲ－1(男子)'!D125," (",'様式Ⅲ－1(男子)'!F125,")")</f>
        <v xml:space="preserve"> ()</v>
      </c>
      <c r="D39" s="24" t="str">
        <f>'様式Ⅲ－1(男子)'!E125</f>
        <v/>
      </c>
      <c r="E39" s="24">
        <v>1</v>
      </c>
      <c r="F39" s="24">
        <f>基本情報登録!$D$8</f>
        <v>0</v>
      </c>
      <c r="G39" s="24" t="str">
        <f>基本情報登録!$D$10</f>
        <v/>
      </c>
      <c r="H39" s="24" t="e">
        <f>'様式Ⅲ－1(男子)'!G125</f>
        <v>#N/A</v>
      </c>
      <c r="I39" s="24">
        <f>'様式Ⅲ－1(男子)'!C125</f>
        <v>0</v>
      </c>
      <c r="J39" s="24">
        <f>'様式Ⅲ－1(男子)'!K125</f>
        <v>0</v>
      </c>
      <c r="K39" s="24" t="str">
        <f>'様式Ⅲ－1(男子)'!N125</f>
        <v/>
      </c>
      <c r="L39" s="24">
        <f>'様式Ⅲ－1(男子)'!K126</f>
        <v>0</v>
      </c>
      <c r="M39" s="24" t="str">
        <f>'様式Ⅲ－1(男子)'!N126</f>
        <v/>
      </c>
      <c r="N39" s="24">
        <f>'様式Ⅲ－1(男子)'!K127</f>
        <v>0</v>
      </c>
      <c r="O39" s="24" t="str">
        <f>'様式Ⅲ－1(男子)'!N127</f>
        <v/>
      </c>
    </row>
    <row r="40" spans="1:19">
      <c r="A40" s="20">
        <v>39</v>
      </c>
      <c r="B40" s="24" t="str">
        <f>'様式Ⅲ－1(男子)'!H128</f>
        <v/>
      </c>
      <c r="C40" s="24" t="str">
        <f>CONCATENATE('様式Ⅲ－1(男子)'!D128," (",'様式Ⅲ－1(男子)'!F128,")")</f>
        <v xml:space="preserve"> ()</v>
      </c>
      <c r="D40" s="24" t="str">
        <f>'様式Ⅲ－1(男子)'!E128</f>
        <v/>
      </c>
      <c r="E40" s="24">
        <v>1</v>
      </c>
      <c r="F40" s="24">
        <f>基本情報登録!$D$8</f>
        <v>0</v>
      </c>
      <c r="G40" s="24" t="str">
        <f>基本情報登録!$D$10</f>
        <v/>
      </c>
      <c r="H40" s="24" t="e">
        <f>'様式Ⅲ－1(男子)'!G128</f>
        <v>#N/A</v>
      </c>
      <c r="I40" s="24">
        <f>'様式Ⅲ－1(男子)'!C128</f>
        <v>0</v>
      </c>
      <c r="J40" s="24">
        <f>'様式Ⅲ－1(男子)'!K128</f>
        <v>0</v>
      </c>
      <c r="K40" s="24" t="str">
        <f>'様式Ⅲ－1(男子)'!N128</f>
        <v/>
      </c>
      <c r="L40" s="24">
        <f>'様式Ⅲ－1(男子)'!K129</f>
        <v>0</v>
      </c>
      <c r="M40" s="24" t="str">
        <f>'様式Ⅲ－1(男子)'!N129</f>
        <v/>
      </c>
      <c r="N40" s="24">
        <f>'様式Ⅲ－1(男子)'!K130</f>
        <v>0</v>
      </c>
      <c r="O40" s="24" t="str">
        <f>'様式Ⅲ－1(男子)'!N130</f>
        <v/>
      </c>
    </row>
    <row r="41" spans="1:19">
      <c r="A41" s="20">
        <v>40</v>
      </c>
      <c r="B41" s="24" t="str">
        <f>'様式Ⅲ－1(男子)'!H131</f>
        <v/>
      </c>
      <c r="C41" s="24" t="str">
        <f>CONCATENATE('様式Ⅲ－1(男子)'!D131," (",'様式Ⅲ－1(男子)'!F131,")")</f>
        <v xml:space="preserve"> ()</v>
      </c>
      <c r="D41" s="24" t="str">
        <f>'様式Ⅲ－1(男子)'!E131</f>
        <v/>
      </c>
      <c r="E41" s="24">
        <v>1</v>
      </c>
      <c r="F41" s="24">
        <f>基本情報登録!$D$8</f>
        <v>0</v>
      </c>
      <c r="G41" s="24" t="str">
        <f>基本情報登録!$D$10</f>
        <v/>
      </c>
      <c r="H41" s="24" t="e">
        <f>'様式Ⅲ－1(男子)'!G131</f>
        <v>#N/A</v>
      </c>
      <c r="I41" s="24">
        <f>'様式Ⅲ－1(男子)'!C131</f>
        <v>0</v>
      </c>
      <c r="J41" s="24">
        <f>'様式Ⅲ－1(男子)'!K131</f>
        <v>0</v>
      </c>
      <c r="K41" s="24" t="str">
        <f>'様式Ⅲ－1(男子)'!N131</f>
        <v/>
      </c>
      <c r="L41" s="24">
        <f>'様式Ⅲ－1(男子)'!K132</f>
        <v>0</v>
      </c>
      <c r="M41" s="24" t="str">
        <f>'様式Ⅲ－1(男子)'!N132</f>
        <v/>
      </c>
      <c r="N41" s="24">
        <f>'様式Ⅲ－1(男子)'!K133</f>
        <v>0</v>
      </c>
      <c r="O41" s="24" t="str">
        <f>'様式Ⅲ－1(男子)'!N133</f>
        <v/>
      </c>
    </row>
    <row r="42" spans="1:19">
      <c r="A42" s="20">
        <v>41</v>
      </c>
      <c r="B42" s="24" t="str">
        <f>'様式Ⅲ－1(男子)'!H134</f>
        <v/>
      </c>
      <c r="C42" s="24" t="str">
        <f>CONCATENATE('様式Ⅲ－1(男子)'!D134," (",'様式Ⅲ－1(男子)'!F134,")")</f>
        <v xml:space="preserve"> ()</v>
      </c>
      <c r="D42" s="24" t="str">
        <f>'様式Ⅲ－1(男子)'!E134</f>
        <v/>
      </c>
      <c r="E42" s="24">
        <v>1</v>
      </c>
      <c r="F42" s="24">
        <f>基本情報登録!$D$8</f>
        <v>0</v>
      </c>
      <c r="G42" s="24" t="str">
        <f>基本情報登録!$D$10</f>
        <v/>
      </c>
      <c r="H42" s="24" t="e">
        <f>'様式Ⅲ－1(男子)'!G134</f>
        <v>#N/A</v>
      </c>
      <c r="I42" s="24">
        <f>'様式Ⅲ－1(男子)'!C134</f>
        <v>0</v>
      </c>
      <c r="J42" s="24">
        <f>'様式Ⅲ－1(男子)'!K134</f>
        <v>0</v>
      </c>
      <c r="K42" s="24" t="str">
        <f>'様式Ⅲ－1(男子)'!N134</f>
        <v/>
      </c>
      <c r="L42" s="24">
        <f>'様式Ⅲ－1(男子)'!K135</f>
        <v>0</v>
      </c>
      <c r="M42" s="24" t="str">
        <f>'様式Ⅲ－1(男子)'!N135</f>
        <v/>
      </c>
      <c r="N42" s="24">
        <f>'様式Ⅲ－1(男子)'!K136</f>
        <v>0</v>
      </c>
      <c r="O42" s="24" t="str">
        <f>'様式Ⅲ－1(男子)'!N136</f>
        <v/>
      </c>
    </row>
    <row r="43" spans="1:19">
      <c r="A43" s="20">
        <v>42</v>
      </c>
      <c r="B43" s="24" t="str">
        <f>'様式Ⅲ－1(男子)'!H137</f>
        <v/>
      </c>
      <c r="C43" s="24" t="str">
        <f>CONCATENATE('様式Ⅲ－1(男子)'!D137," (",'様式Ⅲ－1(男子)'!F137,")")</f>
        <v xml:space="preserve"> ()</v>
      </c>
      <c r="D43" s="24" t="str">
        <f>'様式Ⅲ－1(男子)'!E137</f>
        <v/>
      </c>
      <c r="E43" s="24">
        <v>1</v>
      </c>
      <c r="F43" s="24">
        <f>基本情報登録!$D$8</f>
        <v>0</v>
      </c>
      <c r="G43" s="24" t="str">
        <f>基本情報登録!$D$10</f>
        <v/>
      </c>
      <c r="H43" s="24" t="e">
        <f>'様式Ⅲ－1(男子)'!G137</f>
        <v>#N/A</v>
      </c>
      <c r="I43" s="24">
        <f>'様式Ⅲ－1(男子)'!C137</f>
        <v>0</v>
      </c>
      <c r="J43" s="24">
        <f>'様式Ⅲ－1(男子)'!K137</f>
        <v>0</v>
      </c>
      <c r="K43" s="24" t="str">
        <f>'様式Ⅲ－1(男子)'!N137</f>
        <v/>
      </c>
      <c r="L43" s="24">
        <f>'様式Ⅲ－1(男子)'!K138</f>
        <v>0</v>
      </c>
      <c r="M43" s="24" t="str">
        <f>'様式Ⅲ－1(男子)'!N138</f>
        <v/>
      </c>
      <c r="N43" s="24">
        <f>'様式Ⅲ－1(男子)'!K139</f>
        <v>0</v>
      </c>
      <c r="O43" s="24" t="str">
        <f>'様式Ⅲ－1(男子)'!N139</f>
        <v/>
      </c>
    </row>
    <row r="44" spans="1:19">
      <c r="A44" s="20">
        <v>43</v>
      </c>
      <c r="B44" s="24" t="str">
        <f>'様式Ⅲ－1(男子)'!H140</f>
        <v/>
      </c>
      <c r="C44" s="24" t="str">
        <f>CONCATENATE('様式Ⅲ－1(男子)'!D140," (",'様式Ⅲ－1(男子)'!F140,")")</f>
        <v xml:space="preserve"> ()</v>
      </c>
      <c r="D44" s="24" t="str">
        <f>'様式Ⅲ－1(男子)'!E140</f>
        <v/>
      </c>
      <c r="E44" s="24">
        <v>1</v>
      </c>
      <c r="F44" s="24">
        <f>基本情報登録!$D$8</f>
        <v>0</v>
      </c>
      <c r="G44" s="24" t="str">
        <f>基本情報登録!$D$10</f>
        <v/>
      </c>
      <c r="H44" s="24" t="e">
        <f>'様式Ⅲ－1(男子)'!G140</f>
        <v>#N/A</v>
      </c>
      <c r="I44" s="24">
        <f>'様式Ⅲ－1(男子)'!C140</f>
        <v>0</v>
      </c>
      <c r="J44" s="24">
        <f>'様式Ⅲ－1(男子)'!K140</f>
        <v>0</v>
      </c>
      <c r="K44" s="24" t="str">
        <f>'様式Ⅲ－1(男子)'!N140</f>
        <v/>
      </c>
      <c r="L44" s="24">
        <f>'様式Ⅲ－1(男子)'!K141</f>
        <v>0</v>
      </c>
      <c r="M44" s="24" t="str">
        <f>'様式Ⅲ－1(男子)'!N141</f>
        <v/>
      </c>
      <c r="N44" s="24">
        <f>'様式Ⅲ－1(男子)'!K142</f>
        <v>0</v>
      </c>
      <c r="O44" s="24" t="str">
        <f>'様式Ⅲ－1(男子)'!N142</f>
        <v/>
      </c>
    </row>
    <row r="45" spans="1:19">
      <c r="A45" s="20">
        <v>44</v>
      </c>
      <c r="B45" s="24" t="str">
        <f>'様式Ⅲ－1(男子)'!H143</f>
        <v/>
      </c>
      <c r="C45" s="24" t="str">
        <f>CONCATENATE('様式Ⅲ－1(男子)'!D143," (",'様式Ⅲ－1(男子)'!F143,")")</f>
        <v xml:space="preserve"> ()</v>
      </c>
      <c r="D45" s="24" t="str">
        <f>'様式Ⅲ－1(男子)'!E143</f>
        <v/>
      </c>
      <c r="E45" s="24">
        <v>1</v>
      </c>
      <c r="F45" s="24">
        <f>基本情報登録!$D$8</f>
        <v>0</v>
      </c>
      <c r="G45" s="24" t="str">
        <f>基本情報登録!$D$10</f>
        <v/>
      </c>
      <c r="H45" s="24" t="e">
        <f>'様式Ⅲ－1(男子)'!G143</f>
        <v>#N/A</v>
      </c>
      <c r="I45" s="24">
        <f>'様式Ⅲ－1(男子)'!C143</f>
        <v>0</v>
      </c>
      <c r="J45" s="24">
        <f>'様式Ⅲ－1(男子)'!K143</f>
        <v>0</v>
      </c>
      <c r="K45" s="24" t="str">
        <f>'様式Ⅲ－1(男子)'!N143</f>
        <v/>
      </c>
      <c r="L45" s="24">
        <f>'様式Ⅲ－1(男子)'!K144</f>
        <v>0</v>
      </c>
      <c r="M45" s="24" t="str">
        <f>'様式Ⅲ－1(男子)'!N144</f>
        <v/>
      </c>
      <c r="N45" s="24">
        <f>'様式Ⅲ－1(男子)'!K145</f>
        <v>0</v>
      </c>
      <c r="O45" s="24" t="str">
        <f>'様式Ⅲ－1(男子)'!N145</f>
        <v/>
      </c>
    </row>
    <row r="46" spans="1:19">
      <c r="A46" s="20">
        <v>45</v>
      </c>
      <c r="B46" s="24" t="str">
        <f>'様式Ⅲ－1(男子)'!H146</f>
        <v/>
      </c>
      <c r="C46" s="24" t="str">
        <f>CONCATENATE('様式Ⅲ－1(男子)'!D146," (",'様式Ⅲ－1(男子)'!F146,")")</f>
        <v xml:space="preserve"> ()</v>
      </c>
      <c r="D46" s="24" t="str">
        <f>'様式Ⅲ－1(男子)'!E146</f>
        <v/>
      </c>
      <c r="E46" s="24">
        <v>1</v>
      </c>
      <c r="F46" s="24">
        <f>基本情報登録!$D$8</f>
        <v>0</v>
      </c>
      <c r="G46" s="24" t="str">
        <f>基本情報登録!$D$10</f>
        <v/>
      </c>
      <c r="H46" s="24" t="e">
        <f>'様式Ⅲ－1(男子)'!G146</f>
        <v>#N/A</v>
      </c>
      <c r="I46" s="24">
        <f>'様式Ⅲ－1(男子)'!C146</f>
        <v>0</v>
      </c>
      <c r="J46" s="24">
        <f>'様式Ⅲ－1(男子)'!K146</f>
        <v>0</v>
      </c>
      <c r="K46" s="24" t="str">
        <f>'様式Ⅲ－1(男子)'!N146</f>
        <v/>
      </c>
      <c r="L46" s="24">
        <f>'様式Ⅲ－1(男子)'!K147</f>
        <v>0</v>
      </c>
      <c r="M46" s="24" t="str">
        <f>'様式Ⅲ－1(男子)'!N147</f>
        <v/>
      </c>
      <c r="N46" s="24">
        <f>'様式Ⅲ－1(男子)'!K148</f>
        <v>0</v>
      </c>
      <c r="O46" s="24" t="str">
        <f>'様式Ⅲ－1(男子)'!N148</f>
        <v/>
      </c>
    </row>
    <row r="47" spans="1:19">
      <c r="A47" s="20">
        <v>46</v>
      </c>
      <c r="B47" s="24" t="str">
        <f>'様式Ⅲ－1(男子)'!H149</f>
        <v/>
      </c>
      <c r="C47" s="24" t="str">
        <f>CONCATENATE('様式Ⅲ－1(男子)'!D149," (",'様式Ⅲ－1(男子)'!F149,")")</f>
        <v xml:space="preserve"> ()</v>
      </c>
      <c r="D47" s="24" t="str">
        <f>'様式Ⅲ－1(男子)'!E149</f>
        <v/>
      </c>
      <c r="E47" s="24">
        <v>1</v>
      </c>
      <c r="F47" s="24">
        <f>基本情報登録!$D$8</f>
        <v>0</v>
      </c>
      <c r="G47" s="24" t="str">
        <f>基本情報登録!$D$10</f>
        <v/>
      </c>
      <c r="H47" s="24" t="e">
        <f>'様式Ⅲ－1(男子)'!G149</f>
        <v>#N/A</v>
      </c>
      <c r="I47" s="24">
        <f>'様式Ⅲ－1(男子)'!C149</f>
        <v>0</v>
      </c>
      <c r="J47" s="24">
        <f>'様式Ⅲ－1(男子)'!K149</f>
        <v>0</v>
      </c>
      <c r="K47" s="24" t="str">
        <f>'様式Ⅲ－1(男子)'!N149</f>
        <v/>
      </c>
      <c r="L47" s="24">
        <f>'様式Ⅲ－1(男子)'!K150</f>
        <v>0</v>
      </c>
      <c r="M47" s="24" t="str">
        <f>'様式Ⅲ－1(男子)'!N150</f>
        <v/>
      </c>
      <c r="N47" s="24">
        <f>'様式Ⅲ－1(男子)'!K151</f>
        <v>0</v>
      </c>
      <c r="O47" s="24" t="str">
        <f>'様式Ⅲ－1(男子)'!N151</f>
        <v/>
      </c>
    </row>
    <row r="48" spans="1:19">
      <c r="A48" s="20">
        <v>47</v>
      </c>
      <c r="B48" s="24" t="str">
        <f>'様式Ⅲ－1(男子)'!H152</f>
        <v/>
      </c>
      <c r="C48" s="24" t="str">
        <f>CONCATENATE('様式Ⅲ－1(男子)'!D152," (",'様式Ⅲ－1(男子)'!F152,")")</f>
        <v xml:space="preserve"> ()</v>
      </c>
      <c r="D48" s="24" t="str">
        <f>'様式Ⅲ－1(男子)'!E152</f>
        <v/>
      </c>
      <c r="E48" s="24">
        <v>1</v>
      </c>
      <c r="F48" s="24">
        <f>基本情報登録!$D$8</f>
        <v>0</v>
      </c>
      <c r="G48" s="24" t="str">
        <f>基本情報登録!$D$10</f>
        <v/>
      </c>
      <c r="H48" s="24" t="e">
        <f>'様式Ⅲ－1(男子)'!G152</f>
        <v>#N/A</v>
      </c>
      <c r="I48" s="24">
        <f>'様式Ⅲ－1(男子)'!C152</f>
        <v>0</v>
      </c>
      <c r="J48" s="24">
        <f>'様式Ⅲ－1(男子)'!K152</f>
        <v>0</v>
      </c>
      <c r="K48" s="24" t="str">
        <f>'様式Ⅲ－1(男子)'!N152</f>
        <v/>
      </c>
      <c r="L48" s="24">
        <f>'様式Ⅲ－1(男子)'!K153</f>
        <v>0</v>
      </c>
      <c r="M48" s="24" t="str">
        <f>'様式Ⅲ－1(男子)'!N153</f>
        <v/>
      </c>
      <c r="N48" s="24">
        <f>'様式Ⅲ－1(男子)'!K154</f>
        <v>0</v>
      </c>
      <c r="O48" s="24" t="str">
        <f>'様式Ⅲ－1(男子)'!N154</f>
        <v/>
      </c>
      <c r="S48" s="24"/>
    </row>
    <row r="49" spans="1:19">
      <c r="A49" s="20">
        <v>48</v>
      </c>
      <c r="B49" s="24" t="str">
        <f>'様式Ⅲ－1(男子)'!H155</f>
        <v/>
      </c>
      <c r="C49" s="24" t="str">
        <f>CONCATENATE('様式Ⅲ－1(男子)'!D155," (",'様式Ⅲ－1(男子)'!F155,")")</f>
        <v xml:space="preserve"> ()</v>
      </c>
      <c r="D49" s="24" t="str">
        <f>'様式Ⅲ－1(男子)'!E155</f>
        <v/>
      </c>
      <c r="E49" s="24">
        <v>1</v>
      </c>
      <c r="F49" s="24">
        <f>基本情報登録!$D$8</f>
        <v>0</v>
      </c>
      <c r="G49" s="24" t="str">
        <f>基本情報登録!$D$10</f>
        <v/>
      </c>
      <c r="H49" s="24" t="e">
        <f>'様式Ⅲ－1(男子)'!G155</f>
        <v>#N/A</v>
      </c>
      <c r="I49" s="24">
        <f>'様式Ⅲ－1(男子)'!C155</f>
        <v>0</v>
      </c>
      <c r="J49" s="24">
        <f>'様式Ⅲ－1(男子)'!K155</f>
        <v>0</v>
      </c>
      <c r="K49" s="24" t="str">
        <f>'様式Ⅲ－1(男子)'!N155</f>
        <v/>
      </c>
      <c r="L49" s="24">
        <f>'様式Ⅲ－1(男子)'!K156</f>
        <v>0</v>
      </c>
      <c r="M49" s="24" t="str">
        <f>'様式Ⅲ－1(男子)'!N156</f>
        <v/>
      </c>
      <c r="N49" s="24">
        <f>'様式Ⅲ－1(男子)'!K157</f>
        <v>0</v>
      </c>
      <c r="O49" s="24" t="str">
        <f>'様式Ⅲ－1(男子)'!N157</f>
        <v/>
      </c>
      <c r="S49" s="24"/>
    </row>
    <row r="50" spans="1:19">
      <c r="A50" s="20">
        <v>49</v>
      </c>
      <c r="B50" s="24" t="str">
        <f>'様式Ⅲ－1(男子)'!H158</f>
        <v/>
      </c>
      <c r="C50" s="24" t="str">
        <f>CONCATENATE('様式Ⅲ－1(男子)'!D158," (",'様式Ⅲ－1(男子)'!F158,")")</f>
        <v xml:space="preserve"> ()</v>
      </c>
      <c r="D50" s="24" t="str">
        <f>'様式Ⅲ－1(男子)'!E158</f>
        <v/>
      </c>
      <c r="E50" s="24">
        <v>1</v>
      </c>
      <c r="F50" s="24">
        <f>基本情報登録!$D$8</f>
        <v>0</v>
      </c>
      <c r="G50" s="24" t="str">
        <f>基本情報登録!$D$10</f>
        <v/>
      </c>
      <c r="H50" s="24" t="e">
        <f>'様式Ⅲ－1(男子)'!G158</f>
        <v>#N/A</v>
      </c>
      <c r="I50" s="24">
        <f>'様式Ⅲ－1(男子)'!C158</f>
        <v>0</v>
      </c>
      <c r="J50" s="24">
        <f>'様式Ⅲ－1(男子)'!K158</f>
        <v>0</v>
      </c>
      <c r="K50" s="24" t="str">
        <f>'様式Ⅲ－1(男子)'!N158</f>
        <v/>
      </c>
      <c r="L50" s="24">
        <f>'様式Ⅲ－1(男子)'!K159</f>
        <v>0</v>
      </c>
      <c r="M50" s="24" t="str">
        <f>'様式Ⅲ－1(男子)'!N159</f>
        <v/>
      </c>
      <c r="N50" s="24">
        <f>'様式Ⅲ－1(男子)'!K160</f>
        <v>0</v>
      </c>
      <c r="O50" s="24" t="str">
        <f>'様式Ⅲ－1(男子)'!N160</f>
        <v/>
      </c>
      <c r="S50" s="24"/>
    </row>
    <row r="51" spans="1:19">
      <c r="A51" s="20">
        <v>50</v>
      </c>
      <c r="B51" s="24" t="str">
        <f>'様式Ⅲ－1(男子)'!H161</f>
        <v/>
      </c>
      <c r="C51" s="24" t="str">
        <f>CONCATENATE('様式Ⅲ－1(男子)'!D161," (",'様式Ⅲ－1(男子)'!F161,")")</f>
        <v xml:space="preserve"> ()</v>
      </c>
      <c r="D51" s="24" t="str">
        <f>'様式Ⅲ－1(男子)'!E161</f>
        <v/>
      </c>
      <c r="E51" s="24">
        <v>1</v>
      </c>
      <c r="F51" s="24">
        <f>基本情報登録!$D$8</f>
        <v>0</v>
      </c>
      <c r="G51" s="24" t="str">
        <f>基本情報登録!$D$10</f>
        <v/>
      </c>
      <c r="H51" s="24" t="e">
        <f>'様式Ⅲ－1(男子)'!G161</f>
        <v>#N/A</v>
      </c>
      <c r="I51" s="24">
        <f>'様式Ⅲ－1(男子)'!C161</f>
        <v>0</v>
      </c>
      <c r="J51" s="24">
        <f>'様式Ⅲ－1(男子)'!K161</f>
        <v>0</v>
      </c>
      <c r="K51" s="24" t="str">
        <f>'様式Ⅲ－1(男子)'!N161</f>
        <v/>
      </c>
      <c r="L51" s="24">
        <f>'様式Ⅲ－1(男子)'!K162</f>
        <v>0</v>
      </c>
      <c r="M51" s="24" t="str">
        <f>'様式Ⅲ－1(男子)'!N162</f>
        <v/>
      </c>
      <c r="N51" s="24">
        <f>'様式Ⅲ－1(男子)'!K163</f>
        <v>0</v>
      </c>
      <c r="O51" s="24" t="str">
        <f>'様式Ⅲ－1(男子)'!N163</f>
        <v/>
      </c>
      <c r="S51" s="24"/>
    </row>
    <row r="52" spans="1:19">
      <c r="A52" s="20">
        <v>51</v>
      </c>
      <c r="B52" s="24" t="str">
        <f>'様式Ⅲ－1(男子)'!H164</f>
        <v/>
      </c>
      <c r="C52" s="24" t="str">
        <f>CONCATENATE('様式Ⅲ－1(男子)'!D164," (",'様式Ⅲ－1(男子)'!F164,")")</f>
        <v xml:space="preserve"> ()</v>
      </c>
      <c r="D52" s="24" t="str">
        <f>'様式Ⅲ－1(男子)'!E164</f>
        <v/>
      </c>
      <c r="E52" s="24">
        <v>1</v>
      </c>
      <c r="F52" s="24">
        <f>基本情報登録!$D$8</f>
        <v>0</v>
      </c>
      <c r="G52" s="24" t="str">
        <f>基本情報登録!$D$10</f>
        <v/>
      </c>
      <c r="H52" s="24" t="e">
        <f>'様式Ⅲ－1(男子)'!G164</f>
        <v>#N/A</v>
      </c>
      <c r="I52" s="24">
        <f>'様式Ⅲ－1(男子)'!C164</f>
        <v>0</v>
      </c>
      <c r="J52" s="24">
        <f>'様式Ⅲ－1(男子)'!K164</f>
        <v>0</v>
      </c>
      <c r="K52" s="24" t="str">
        <f>'様式Ⅲ－1(男子)'!N164</f>
        <v/>
      </c>
      <c r="L52" s="24">
        <f>'様式Ⅲ－1(男子)'!K165</f>
        <v>0</v>
      </c>
      <c r="M52" s="24" t="str">
        <f>'様式Ⅲ－1(男子)'!N165</f>
        <v/>
      </c>
      <c r="N52" s="24">
        <f>'様式Ⅲ－1(男子)'!K166</f>
        <v>0</v>
      </c>
      <c r="O52" s="24" t="str">
        <f>'様式Ⅲ－1(男子)'!N166</f>
        <v/>
      </c>
    </row>
    <row r="53" spans="1:19">
      <c r="A53" s="20">
        <v>52</v>
      </c>
      <c r="B53" s="24" t="str">
        <f>'様式Ⅲ－1(男子)'!H167</f>
        <v/>
      </c>
      <c r="C53" s="24" t="str">
        <f>CONCATENATE('様式Ⅲ－1(男子)'!D167," (",'様式Ⅲ－1(男子)'!F167,")")</f>
        <v xml:space="preserve"> ()</v>
      </c>
      <c r="D53" s="24" t="str">
        <f>'様式Ⅲ－1(男子)'!E167</f>
        <v/>
      </c>
      <c r="E53" s="24">
        <v>1</v>
      </c>
      <c r="F53" s="24">
        <f>基本情報登録!$D$8</f>
        <v>0</v>
      </c>
      <c r="G53" s="24" t="str">
        <f>基本情報登録!$D$10</f>
        <v/>
      </c>
      <c r="H53" s="24" t="e">
        <f>'様式Ⅲ－1(男子)'!G167</f>
        <v>#N/A</v>
      </c>
      <c r="I53" s="24">
        <f>'様式Ⅲ－1(男子)'!C167</f>
        <v>0</v>
      </c>
      <c r="J53" s="24">
        <f>'様式Ⅲ－1(男子)'!K167</f>
        <v>0</v>
      </c>
      <c r="K53" s="24" t="str">
        <f>'様式Ⅲ－1(男子)'!N167</f>
        <v/>
      </c>
      <c r="L53" s="24">
        <f>'様式Ⅲ－1(男子)'!K168</f>
        <v>0</v>
      </c>
      <c r="M53" s="24" t="str">
        <f>'様式Ⅲ－1(男子)'!N168</f>
        <v/>
      </c>
      <c r="N53" s="24">
        <f>'様式Ⅲ－1(男子)'!K169</f>
        <v>0</v>
      </c>
      <c r="O53" s="24" t="str">
        <f>'様式Ⅲ－1(男子)'!N169</f>
        <v/>
      </c>
    </row>
    <row r="54" spans="1:19">
      <c r="A54" s="20">
        <v>53</v>
      </c>
      <c r="B54" s="24" t="str">
        <f>'様式Ⅲ－1(男子)'!H170</f>
        <v/>
      </c>
      <c r="C54" s="24" t="str">
        <f>CONCATENATE('様式Ⅲ－1(男子)'!D170," (",'様式Ⅲ－1(男子)'!F170,")")</f>
        <v xml:space="preserve"> ()</v>
      </c>
      <c r="D54" s="24" t="str">
        <f>'様式Ⅲ－1(男子)'!E170</f>
        <v/>
      </c>
      <c r="E54" s="24">
        <v>1</v>
      </c>
      <c r="F54" s="24">
        <f>基本情報登録!$D$8</f>
        <v>0</v>
      </c>
      <c r="G54" s="24" t="str">
        <f>基本情報登録!$D$10</f>
        <v/>
      </c>
      <c r="H54" s="24" t="e">
        <f>'様式Ⅲ－1(男子)'!G170</f>
        <v>#N/A</v>
      </c>
      <c r="I54" s="24">
        <f>'様式Ⅲ－1(男子)'!C170</f>
        <v>0</v>
      </c>
      <c r="J54" s="24">
        <f>'様式Ⅲ－1(男子)'!K170</f>
        <v>0</v>
      </c>
      <c r="K54" s="24" t="str">
        <f>'様式Ⅲ－1(男子)'!N170</f>
        <v/>
      </c>
      <c r="L54" s="24">
        <f>'様式Ⅲ－1(男子)'!K171</f>
        <v>0</v>
      </c>
      <c r="M54" s="24" t="str">
        <f>'様式Ⅲ－1(男子)'!N171</f>
        <v/>
      </c>
      <c r="N54" s="24">
        <f>'様式Ⅲ－1(男子)'!K172</f>
        <v>0</v>
      </c>
      <c r="O54" s="24" t="str">
        <f>'様式Ⅲ－1(男子)'!N172</f>
        <v/>
      </c>
      <c r="S54" s="24"/>
    </row>
    <row r="55" spans="1:19">
      <c r="A55" s="20">
        <v>54</v>
      </c>
      <c r="B55" s="24" t="str">
        <f>'様式Ⅲ－1(男子)'!H173</f>
        <v/>
      </c>
      <c r="C55" s="24" t="str">
        <f>CONCATENATE('様式Ⅲ－1(男子)'!D173," (",'様式Ⅲ－1(男子)'!F173,")")</f>
        <v xml:space="preserve"> ()</v>
      </c>
      <c r="D55" s="24" t="str">
        <f>'様式Ⅲ－1(男子)'!E173</f>
        <v/>
      </c>
      <c r="E55" s="24">
        <v>1</v>
      </c>
      <c r="F55" s="24">
        <f>基本情報登録!$D$8</f>
        <v>0</v>
      </c>
      <c r="G55" s="24" t="str">
        <f>基本情報登録!$D$10</f>
        <v/>
      </c>
      <c r="H55" s="24" t="e">
        <f>'様式Ⅲ－1(男子)'!G173</f>
        <v>#N/A</v>
      </c>
      <c r="I55" s="24">
        <f>'様式Ⅲ－1(男子)'!C173</f>
        <v>0</v>
      </c>
      <c r="J55" s="24">
        <f>'様式Ⅲ－1(男子)'!K173</f>
        <v>0</v>
      </c>
      <c r="K55" s="24" t="str">
        <f>'様式Ⅲ－1(男子)'!N173</f>
        <v/>
      </c>
      <c r="L55" s="24">
        <f>'様式Ⅲ－1(男子)'!K174</f>
        <v>0</v>
      </c>
      <c r="M55" s="24" t="str">
        <f>'様式Ⅲ－1(男子)'!N174</f>
        <v/>
      </c>
      <c r="N55" s="24">
        <f>'様式Ⅲ－1(男子)'!K175</f>
        <v>0</v>
      </c>
      <c r="O55" s="24" t="str">
        <f>'様式Ⅲ－1(男子)'!N175</f>
        <v/>
      </c>
    </row>
    <row r="56" spans="1:19">
      <c r="A56" s="20">
        <v>55</v>
      </c>
      <c r="B56" s="24" t="str">
        <f>'様式Ⅲ－1(男子)'!H176</f>
        <v/>
      </c>
      <c r="C56" s="24" t="str">
        <f>CONCATENATE('様式Ⅲ－1(男子)'!D176," (",'様式Ⅲ－1(男子)'!F176,")")</f>
        <v xml:space="preserve"> ()</v>
      </c>
      <c r="D56" s="24" t="str">
        <f>'様式Ⅲ－1(男子)'!E176</f>
        <v/>
      </c>
      <c r="E56" s="24">
        <v>1</v>
      </c>
      <c r="F56" s="24">
        <f>基本情報登録!$D$8</f>
        <v>0</v>
      </c>
      <c r="G56" s="24" t="str">
        <f>基本情報登録!$D$10</f>
        <v/>
      </c>
      <c r="H56" s="24" t="e">
        <f>'様式Ⅲ－1(男子)'!G176</f>
        <v>#N/A</v>
      </c>
      <c r="I56" s="24">
        <f>'様式Ⅲ－1(男子)'!C176</f>
        <v>0</v>
      </c>
      <c r="J56" s="24">
        <f>'様式Ⅲ－1(男子)'!K176</f>
        <v>0</v>
      </c>
      <c r="K56" s="24" t="str">
        <f>'様式Ⅲ－1(男子)'!N176</f>
        <v/>
      </c>
      <c r="L56" s="24">
        <f>'様式Ⅲ－1(男子)'!K177</f>
        <v>0</v>
      </c>
      <c r="M56" s="24" t="str">
        <f>'様式Ⅲ－1(男子)'!N177</f>
        <v/>
      </c>
      <c r="N56" s="24">
        <f>'様式Ⅲ－1(男子)'!K178</f>
        <v>0</v>
      </c>
      <c r="O56" s="24" t="str">
        <f>'様式Ⅲ－1(男子)'!N178</f>
        <v/>
      </c>
    </row>
    <row r="57" spans="1:19">
      <c r="A57" s="20">
        <v>56</v>
      </c>
      <c r="B57" s="24" t="str">
        <f>'様式Ⅲ－1(男子)'!H179</f>
        <v/>
      </c>
      <c r="C57" s="24" t="str">
        <f>CONCATENATE('様式Ⅲ－1(男子)'!D179," (",'様式Ⅲ－1(男子)'!F179,")")</f>
        <v xml:space="preserve"> ()</v>
      </c>
      <c r="D57" s="24" t="str">
        <f>'様式Ⅲ－1(男子)'!E179</f>
        <v/>
      </c>
      <c r="E57" s="24">
        <v>1</v>
      </c>
      <c r="F57" s="24">
        <f>基本情報登録!$D$8</f>
        <v>0</v>
      </c>
      <c r="G57" s="24" t="str">
        <f>基本情報登録!$D$10</f>
        <v/>
      </c>
      <c r="H57" s="24" t="e">
        <f>'様式Ⅲ－1(男子)'!G179</f>
        <v>#N/A</v>
      </c>
      <c r="I57" s="24">
        <f>'様式Ⅲ－1(男子)'!C179</f>
        <v>0</v>
      </c>
      <c r="J57" s="24">
        <f>'様式Ⅲ－1(男子)'!K179</f>
        <v>0</v>
      </c>
      <c r="K57" s="24" t="str">
        <f>'様式Ⅲ－1(男子)'!N179</f>
        <v/>
      </c>
      <c r="L57" s="24">
        <f>'様式Ⅲ－1(男子)'!K180</f>
        <v>0</v>
      </c>
      <c r="M57" s="24" t="str">
        <f>'様式Ⅲ－1(男子)'!N180</f>
        <v/>
      </c>
      <c r="N57" s="24">
        <f>'様式Ⅲ－1(男子)'!K181</f>
        <v>0</v>
      </c>
      <c r="O57" s="24" t="str">
        <f>'様式Ⅲ－1(男子)'!N181</f>
        <v/>
      </c>
      <c r="S57" s="24"/>
    </row>
    <row r="58" spans="1:19">
      <c r="A58" s="20">
        <v>57</v>
      </c>
      <c r="B58" s="24" t="str">
        <f>'様式Ⅲ－1(男子)'!H182</f>
        <v/>
      </c>
      <c r="C58" s="24" t="str">
        <f>CONCATENATE('様式Ⅲ－1(男子)'!D182," (",'様式Ⅲ－1(男子)'!F182,")")</f>
        <v xml:space="preserve"> ()</v>
      </c>
      <c r="D58" s="24" t="str">
        <f>'様式Ⅲ－1(男子)'!E182</f>
        <v/>
      </c>
      <c r="E58" s="24">
        <v>1</v>
      </c>
      <c r="F58" s="24">
        <f>基本情報登録!$D$8</f>
        <v>0</v>
      </c>
      <c r="G58" s="24" t="str">
        <f>基本情報登録!$D$10</f>
        <v/>
      </c>
      <c r="H58" s="24" t="e">
        <f>'様式Ⅲ－1(男子)'!G182</f>
        <v>#N/A</v>
      </c>
      <c r="I58" s="24">
        <f>'様式Ⅲ－1(男子)'!C182</f>
        <v>0</v>
      </c>
      <c r="J58" s="24">
        <f>'様式Ⅲ－1(男子)'!K182</f>
        <v>0</v>
      </c>
      <c r="K58" s="24" t="str">
        <f>'様式Ⅲ－1(男子)'!N182</f>
        <v/>
      </c>
      <c r="L58" s="24">
        <f>'様式Ⅲ－1(男子)'!K183</f>
        <v>0</v>
      </c>
      <c r="M58" s="24" t="str">
        <f>'様式Ⅲ－1(男子)'!N183</f>
        <v/>
      </c>
      <c r="N58" s="24">
        <f>'様式Ⅲ－1(男子)'!K184</f>
        <v>0</v>
      </c>
      <c r="O58" s="24" t="str">
        <f>'様式Ⅲ－1(男子)'!N184</f>
        <v/>
      </c>
    </row>
    <row r="59" spans="1:19">
      <c r="A59" s="20">
        <v>58</v>
      </c>
      <c r="B59" s="24" t="str">
        <f>'様式Ⅲ－1(男子)'!H185</f>
        <v/>
      </c>
      <c r="C59" s="24" t="str">
        <f>CONCATENATE('様式Ⅲ－1(男子)'!D185," (",'様式Ⅲ－1(男子)'!F185,")")</f>
        <v xml:space="preserve"> ()</v>
      </c>
      <c r="D59" s="24" t="str">
        <f>'様式Ⅲ－1(男子)'!E185</f>
        <v/>
      </c>
      <c r="E59" s="24">
        <v>1</v>
      </c>
      <c r="F59" s="24">
        <f>基本情報登録!$D$8</f>
        <v>0</v>
      </c>
      <c r="G59" s="24" t="str">
        <f>基本情報登録!$D$10</f>
        <v/>
      </c>
      <c r="H59" s="24" t="e">
        <f>'様式Ⅲ－1(男子)'!G185</f>
        <v>#N/A</v>
      </c>
      <c r="I59" s="24">
        <f>'様式Ⅲ－1(男子)'!C185</f>
        <v>0</v>
      </c>
      <c r="J59" s="24">
        <f>'様式Ⅲ－1(男子)'!K185</f>
        <v>0</v>
      </c>
      <c r="K59" s="24" t="str">
        <f>'様式Ⅲ－1(男子)'!N185</f>
        <v/>
      </c>
      <c r="L59" s="24">
        <f>'様式Ⅲ－1(男子)'!K186</f>
        <v>0</v>
      </c>
      <c r="M59" s="24" t="str">
        <f>'様式Ⅲ－1(男子)'!N186</f>
        <v/>
      </c>
      <c r="N59" s="24">
        <f>'様式Ⅲ－1(男子)'!K187</f>
        <v>0</v>
      </c>
      <c r="O59" s="24" t="str">
        <f>'様式Ⅲ－1(男子)'!N187</f>
        <v/>
      </c>
    </row>
    <row r="60" spans="1:19">
      <c r="A60" s="20">
        <v>59</v>
      </c>
      <c r="B60" s="24" t="str">
        <f>'様式Ⅲ－1(男子)'!H188</f>
        <v/>
      </c>
      <c r="C60" s="24" t="str">
        <f>CONCATENATE('様式Ⅲ－1(男子)'!D188," (",'様式Ⅲ－1(男子)'!F188,")")</f>
        <v xml:space="preserve"> ()</v>
      </c>
      <c r="D60" s="24" t="str">
        <f>'様式Ⅲ－1(男子)'!E188</f>
        <v/>
      </c>
      <c r="E60" s="24">
        <v>1</v>
      </c>
      <c r="F60" s="24">
        <f>基本情報登録!$D$8</f>
        <v>0</v>
      </c>
      <c r="G60" s="24" t="str">
        <f>基本情報登録!$D$10</f>
        <v/>
      </c>
      <c r="H60" s="24" t="e">
        <f>'様式Ⅲ－1(男子)'!G188</f>
        <v>#N/A</v>
      </c>
      <c r="I60" s="24">
        <f>'様式Ⅲ－1(男子)'!C188</f>
        <v>0</v>
      </c>
      <c r="J60" s="24">
        <f>'様式Ⅲ－1(男子)'!K188</f>
        <v>0</v>
      </c>
      <c r="K60" s="24" t="str">
        <f>'様式Ⅲ－1(男子)'!N188</f>
        <v/>
      </c>
      <c r="L60" s="24">
        <f>'様式Ⅲ－1(男子)'!K189</f>
        <v>0</v>
      </c>
      <c r="M60" s="24" t="str">
        <f>'様式Ⅲ－1(男子)'!N189</f>
        <v/>
      </c>
      <c r="N60" s="24">
        <f>'様式Ⅲ－1(男子)'!K190</f>
        <v>0</v>
      </c>
      <c r="O60" s="24" t="str">
        <f>'様式Ⅲ－1(男子)'!N190</f>
        <v/>
      </c>
      <c r="S60" s="24"/>
    </row>
    <row r="61" spans="1:19">
      <c r="A61" s="20">
        <v>60</v>
      </c>
      <c r="B61" s="24" t="str">
        <f>'様式Ⅲ－1(男子)'!H191</f>
        <v/>
      </c>
      <c r="C61" s="24" t="str">
        <f>CONCATENATE('様式Ⅲ－1(男子)'!D191," (",'様式Ⅲ－1(男子)'!F191,")")</f>
        <v xml:space="preserve"> ()</v>
      </c>
      <c r="D61" s="24" t="str">
        <f>'様式Ⅲ－1(男子)'!E191</f>
        <v/>
      </c>
      <c r="E61" s="24">
        <v>1</v>
      </c>
      <c r="F61" s="24">
        <f>基本情報登録!$D$8</f>
        <v>0</v>
      </c>
      <c r="G61" s="24" t="str">
        <f>基本情報登録!$D$10</f>
        <v/>
      </c>
      <c r="H61" s="24" t="e">
        <f>'様式Ⅲ－1(男子)'!G191</f>
        <v>#N/A</v>
      </c>
      <c r="I61" s="24">
        <f>'様式Ⅲ－1(男子)'!C191</f>
        <v>0</v>
      </c>
      <c r="J61" s="24">
        <f>'様式Ⅲ－1(男子)'!K191</f>
        <v>0</v>
      </c>
      <c r="K61" s="24" t="str">
        <f>'様式Ⅲ－1(男子)'!N191</f>
        <v/>
      </c>
      <c r="L61" s="24">
        <f>'様式Ⅲ－1(男子)'!K192</f>
        <v>0</v>
      </c>
      <c r="M61" s="24" t="str">
        <f>'様式Ⅲ－1(男子)'!N192</f>
        <v/>
      </c>
      <c r="N61" s="24">
        <f>'様式Ⅲ－1(男子)'!K193</f>
        <v>0</v>
      </c>
      <c r="O61" s="24" t="str">
        <f>'様式Ⅲ－1(男子)'!N193</f>
        <v/>
      </c>
    </row>
    <row r="62" spans="1:19">
      <c r="A62" s="20">
        <v>61</v>
      </c>
      <c r="B62" s="24" t="str">
        <f>'様式Ⅲ－1(男子)'!H194</f>
        <v/>
      </c>
      <c r="C62" s="24" t="str">
        <f>CONCATENATE('様式Ⅲ－1(男子)'!D194," (",'様式Ⅲ－1(男子)'!F194,")")</f>
        <v xml:space="preserve"> ()</v>
      </c>
      <c r="D62" s="24" t="str">
        <f>'様式Ⅲ－1(男子)'!E194</f>
        <v/>
      </c>
      <c r="E62" s="24">
        <v>1</v>
      </c>
      <c r="F62" s="24">
        <f>基本情報登録!$D$8</f>
        <v>0</v>
      </c>
      <c r="G62" s="24" t="str">
        <f>基本情報登録!$D$10</f>
        <v/>
      </c>
      <c r="H62" s="24" t="e">
        <f>'様式Ⅲ－1(男子)'!G194</f>
        <v>#N/A</v>
      </c>
      <c r="I62" s="24">
        <f>'様式Ⅲ－1(男子)'!C194</f>
        <v>0</v>
      </c>
      <c r="J62" s="24">
        <f>'様式Ⅲ－1(男子)'!K194</f>
        <v>0</v>
      </c>
      <c r="K62" s="24" t="str">
        <f>'様式Ⅲ－1(男子)'!N194</f>
        <v/>
      </c>
      <c r="L62" s="24">
        <f>'様式Ⅲ－1(男子)'!K195</f>
        <v>0</v>
      </c>
      <c r="M62" s="24" t="str">
        <f>'様式Ⅲ－1(男子)'!N195</f>
        <v/>
      </c>
      <c r="N62" s="24">
        <f>'様式Ⅲ－1(男子)'!K196</f>
        <v>0</v>
      </c>
      <c r="O62" s="24" t="str">
        <f>'様式Ⅲ－1(男子)'!N196</f>
        <v/>
      </c>
    </row>
    <row r="63" spans="1:19">
      <c r="A63" s="20">
        <v>62</v>
      </c>
      <c r="B63" s="24" t="str">
        <f>'様式Ⅲ－1(男子)'!H197</f>
        <v/>
      </c>
      <c r="C63" s="24" t="str">
        <f>CONCATENATE('様式Ⅲ－1(男子)'!D197," (",'様式Ⅲ－1(男子)'!F197,")")</f>
        <v xml:space="preserve"> ()</v>
      </c>
      <c r="D63" s="24" t="str">
        <f>'様式Ⅲ－1(男子)'!E197</f>
        <v/>
      </c>
      <c r="E63" s="24">
        <v>1</v>
      </c>
      <c r="F63" s="24">
        <f>基本情報登録!$D$8</f>
        <v>0</v>
      </c>
      <c r="G63" s="24" t="str">
        <f>基本情報登録!$D$10</f>
        <v/>
      </c>
      <c r="H63" s="24" t="e">
        <f>'様式Ⅲ－1(男子)'!G197</f>
        <v>#N/A</v>
      </c>
      <c r="I63" s="24">
        <f>'様式Ⅲ－1(男子)'!C197</f>
        <v>0</v>
      </c>
      <c r="J63" s="24">
        <f>'様式Ⅲ－1(男子)'!K197</f>
        <v>0</v>
      </c>
      <c r="K63" s="24" t="str">
        <f>'様式Ⅲ－1(男子)'!N197</f>
        <v/>
      </c>
      <c r="L63" s="24">
        <f>'様式Ⅲ－1(男子)'!K198</f>
        <v>0</v>
      </c>
      <c r="M63" s="24" t="str">
        <f>'様式Ⅲ－1(男子)'!N198</f>
        <v/>
      </c>
      <c r="N63" s="24">
        <f>'様式Ⅲ－1(男子)'!K199</f>
        <v>0</v>
      </c>
      <c r="O63" s="24" t="str">
        <f>'様式Ⅲ－1(男子)'!N199</f>
        <v/>
      </c>
      <c r="S63" s="24"/>
    </row>
    <row r="64" spans="1:19">
      <c r="A64" s="20">
        <v>63</v>
      </c>
      <c r="B64" s="24" t="str">
        <f>'様式Ⅲ－1(男子)'!H200</f>
        <v/>
      </c>
      <c r="C64" s="24" t="str">
        <f>CONCATENATE('様式Ⅲ－1(男子)'!D200," (",'様式Ⅲ－1(男子)'!F200,")")</f>
        <v xml:space="preserve"> ()</v>
      </c>
      <c r="D64" s="24" t="str">
        <f>'様式Ⅲ－1(男子)'!E200</f>
        <v/>
      </c>
      <c r="E64" s="24">
        <v>1</v>
      </c>
      <c r="F64" s="24">
        <f>基本情報登録!$D$8</f>
        <v>0</v>
      </c>
      <c r="G64" s="24" t="str">
        <f>基本情報登録!$D$10</f>
        <v/>
      </c>
      <c r="H64" s="24" t="e">
        <f>'様式Ⅲ－1(男子)'!G200</f>
        <v>#N/A</v>
      </c>
      <c r="I64" s="24">
        <f>'様式Ⅲ－1(男子)'!C200</f>
        <v>0</v>
      </c>
      <c r="J64" s="24">
        <f>'様式Ⅲ－1(男子)'!K200</f>
        <v>0</v>
      </c>
      <c r="K64" s="24" t="str">
        <f>'様式Ⅲ－1(男子)'!N200</f>
        <v/>
      </c>
      <c r="L64" s="24">
        <f>'様式Ⅲ－1(男子)'!K201</f>
        <v>0</v>
      </c>
      <c r="M64" s="24" t="str">
        <f>'様式Ⅲ－1(男子)'!N201</f>
        <v/>
      </c>
      <c r="N64" s="24">
        <f>'様式Ⅲ－1(男子)'!K202</f>
        <v>0</v>
      </c>
      <c r="O64" s="24" t="str">
        <f>'様式Ⅲ－1(男子)'!N202</f>
        <v/>
      </c>
    </row>
    <row r="65" spans="1:19">
      <c r="A65" s="20">
        <v>64</v>
      </c>
      <c r="B65" s="24" t="str">
        <f>'様式Ⅲ－1(男子)'!H203</f>
        <v/>
      </c>
      <c r="C65" s="24" t="str">
        <f>CONCATENATE('様式Ⅲ－1(男子)'!D203," (",'様式Ⅲ－1(男子)'!F203,")")</f>
        <v xml:space="preserve"> ()</v>
      </c>
      <c r="D65" s="24" t="str">
        <f>'様式Ⅲ－1(男子)'!E203</f>
        <v/>
      </c>
      <c r="E65" s="24">
        <v>1</v>
      </c>
      <c r="F65" s="24">
        <f>基本情報登録!$D$8</f>
        <v>0</v>
      </c>
      <c r="G65" s="24" t="str">
        <f>基本情報登録!$D$10</f>
        <v/>
      </c>
      <c r="H65" s="24" t="e">
        <f>'様式Ⅲ－1(男子)'!G203</f>
        <v>#N/A</v>
      </c>
      <c r="I65" s="24">
        <f>'様式Ⅲ－1(男子)'!C203</f>
        <v>0</v>
      </c>
      <c r="J65" s="24">
        <f>'様式Ⅲ－1(男子)'!K203</f>
        <v>0</v>
      </c>
      <c r="K65" s="24" t="str">
        <f>'様式Ⅲ－1(男子)'!N203</f>
        <v/>
      </c>
      <c r="L65" s="24">
        <f>'様式Ⅲ－1(男子)'!K204</f>
        <v>0</v>
      </c>
      <c r="M65" s="24" t="str">
        <f>'様式Ⅲ－1(男子)'!N204</f>
        <v/>
      </c>
      <c r="N65" s="24">
        <f>'様式Ⅲ－1(男子)'!K205</f>
        <v>0</v>
      </c>
      <c r="O65" s="24" t="str">
        <f>'様式Ⅲ－1(男子)'!N205</f>
        <v/>
      </c>
    </row>
    <row r="66" spans="1:19">
      <c r="A66" s="20">
        <v>65</v>
      </c>
      <c r="B66" s="24" t="str">
        <f>'様式Ⅲ－1(男子)'!H206</f>
        <v/>
      </c>
      <c r="C66" s="24" t="str">
        <f>CONCATENATE('様式Ⅲ－1(男子)'!D206," (",'様式Ⅲ－1(男子)'!F206,")")</f>
        <v xml:space="preserve"> ()</v>
      </c>
      <c r="D66" s="24" t="str">
        <f>'様式Ⅲ－1(男子)'!E206</f>
        <v/>
      </c>
      <c r="E66" s="24">
        <v>1</v>
      </c>
      <c r="F66" s="24">
        <f>基本情報登録!$D$8</f>
        <v>0</v>
      </c>
      <c r="G66" s="24" t="str">
        <f>基本情報登録!$D$10</f>
        <v/>
      </c>
      <c r="H66" s="24" t="e">
        <f>'様式Ⅲ－1(男子)'!G206</f>
        <v>#N/A</v>
      </c>
      <c r="I66" s="24">
        <f>'様式Ⅲ－1(男子)'!C206</f>
        <v>0</v>
      </c>
      <c r="J66" s="24">
        <f>'様式Ⅲ－1(男子)'!K206</f>
        <v>0</v>
      </c>
      <c r="K66" s="24" t="str">
        <f>'様式Ⅲ－1(男子)'!N206</f>
        <v/>
      </c>
      <c r="L66" s="24">
        <f>'様式Ⅲ－1(男子)'!K207</f>
        <v>0</v>
      </c>
      <c r="M66" s="24" t="str">
        <f>'様式Ⅲ－1(男子)'!N207</f>
        <v/>
      </c>
      <c r="N66" s="24">
        <f>'様式Ⅲ－1(男子)'!K208</f>
        <v>0</v>
      </c>
      <c r="O66" s="24" t="str">
        <f>'様式Ⅲ－1(男子)'!N208</f>
        <v/>
      </c>
      <c r="S66" s="24"/>
    </row>
    <row r="67" spans="1:19">
      <c r="A67" s="20">
        <v>66</v>
      </c>
      <c r="B67" s="24" t="str">
        <f>'様式Ⅲ－1(男子)'!H209</f>
        <v/>
      </c>
      <c r="C67" s="24" t="str">
        <f>CONCATENATE('様式Ⅲ－1(男子)'!D209," (",'様式Ⅲ－1(男子)'!F209,")")</f>
        <v xml:space="preserve"> ()</v>
      </c>
      <c r="D67" s="24" t="str">
        <f>'様式Ⅲ－1(男子)'!E209</f>
        <v/>
      </c>
      <c r="E67" s="24">
        <v>1</v>
      </c>
      <c r="F67" s="24">
        <f>基本情報登録!$D$8</f>
        <v>0</v>
      </c>
      <c r="G67" s="24" t="str">
        <f>基本情報登録!$D$10</f>
        <v/>
      </c>
      <c r="H67" s="24" t="e">
        <f>'様式Ⅲ－1(男子)'!G209</f>
        <v>#N/A</v>
      </c>
      <c r="I67" s="24">
        <f>'様式Ⅲ－1(男子)'!C209</f>
        <v>0</v>
      </c>
      <c r="J67" s="24">
        <f>'様式Ⅲ－1(男子)'!K209</f>
        <v>0</v>
      </c>
      <c r="K67" s="24" t="str">
        <f>'様式Ⅲ－1(男子)'!N209</f>
        <v/>
      </c>
      <c r="L67" s="24">
        <f>'様式Ⅲ－1(男子)'!K210</f>
        <v>0</v>
      </c>
      <c r="M67" s="24" t="str">
        <f>'様式Ⅲ－1(男子)'!N210</f>
        <v/>
      </c>
      <c r="N67" s="24">
        <f>'様式Ⅲ－1(男子)'!K211</f>
        <v>0</v>
      </c>
      <c r="O67" s="24" t="str">
        <f>'様式Ⅲ－1(男子)'!N211</f>
        <v/>
      </c>
    </row>
    <row r="68" spans="1:19">
      <c r="A68" s="20">
        <v>67</v>
      </c>
      <c r="B68" s="24" t="str">
        <f>'様式Ⅲ－1(男子)'!H212</f>
        <v/>
      </c>
      <c r="C68" s="24" t="str">
        <f>CONCATENATE('様式Ⅲ－1(男子)'!D212," (",'様式Ⅲ－1(男子)'!F212,")")</f>
        <v xml:space="preserve"> ()</v>
      </c>
      <c r="D68" s="24" t="str">
        <f>'様式Ⅲ－1(男子)'!E212</f>
        <v/>
      </c>
      <c r="E68" s="24">
        <v>1</v>
      </c>
      <c r="F68" s="24">
        <f>基本情報登録!$D$8</f>
        <v>0</v>
      </c>
      <c r="G68" s="24" t="str">
        <f>基本情報登録!$D$10</f>
        <v/>
      </c>
      <c r="H68" s="24" t="e">
        <f>'様式Ⅲ－1(男子)'!G212</f>
        <v>#N/A</v>
      </c>
      <c r="I68" s="24">
        <f>'様式Ⅲ－1(男子)'!C212</f>
        <v>0</v>
      </c>
      <c r="J68" s="24">
        <f>'様式Ⅲ－1(男子)'!K212</f>
        <v>0</v>
      </c>
      <c r="K68" s="24" t="str">
        <f>'様式Ⅲ－1(男子)'!N212</f>
        <v/>
      </c>
      <c r="L68" s="24">
        <f>'様式Ⅲ－1(男子)'!K213</f>
        <v>0</v>
      </c>
      <c r="M68" s="24" t="str">
        <f>'様式Ⅲ－1(男子)'!N213</f>
        <v/>
      </c>
      <c r="N68" s="24">
        <f>'様式Ⅲ－1(男子)'!K214</f>
        <v>0</v>
      </c>
      <c r="O68" s="24" t="str">
        <f>'様式Ⅲ－1(男子)'!N214</f>
        <v/>
      </c>
    </row>
    <row r="69" spans="1:19">
      <c r="A69" s="20">
        <v>68</v>
      </c>
      <c r="B69" s="24" t="str">
        <f>'様式Ⅲ－1(男子)'!H215</f>
        <v/>
      </c>
      <c r="C69" s="24" t="str">
        <f>CONCATENATE('様式Ⅲ－1(男子)'!D215," (",'様式Ⅲ－1(男子)'!F215,")")</f>
        <v xml:space="preserve"> ()</v>
      </c>
      <c r="D69" s="24" t="str">
        <f>'様式Ⅲ－1(男子)'!E215</f>
        <v/>
      </c>
      <c r="E69" s="24">
        <v>1</v>
      </c>
      <c r="F69" s="24">
        <f>基本情報登録!$D$8</f>
        <v>0</v>
      </c>
      <c r="G69" s="24" t="str">
        <f>基本情報登録!$D$10</f>
        <v/>
      </c>
      <c r="H69" s="24" t="e">
        <f>'様式Ⅲ－1(男子)'!G215</f>
        <v>#N/A</v>
      </c>
      <c r="I69" s="24">
        <f>'様式Ⅲ－1(男子)'!C215</f>
        <v>0</v>
      </c>
      <c r="J69" s="24">
        <f>'様式Ⅲ－1(男子)'!K215</f>
        <v>0</v>
      </c>
      <c r="K69" s="24" t="str">
        <f>'様式Ⅲ－1(男子)'!N215</f>
        <v/>
      </c>
      <c r="L69" s="24">
        <f>'様式Ⅲ－1(男子)'!K216</f>
        <v>0</v>
      </c>
      <c r="M69" s="24" t="str">
        <f>'様式Ⅲ－1(男子)'!N216</f>
        <v/>
      </c>
      <c r="N69" s="24">
        <f>'様式Ⅲ－1(男子)'!K217</f>
        <v>0</v>
      </c>
      <c r="O69" s="24" t="str">
        <f>'様式Ⅲ－1(男子)'!N217</f>
        <v/>
      </c>
      <c r="S69" s="24"/>
    </row>
    <row r="70" spans="1:19">
      <c r="A70" s="20">
        <v>69</v>
      </c>
      <c r="B70" s="24" t="str">
        <f>'様式Ⅲ－1(男子)'!H218</f>
        <v/>
      </c>
      <c r="C70" s="24" t="str">
        <f>CONCATENATE('様式Ⅲ－1(男子)'!D218," (",'様式Ⅲ－1(男子)'!F218,")")</f>
        <v xml:space="preserve"> ()</v>
      </c>
      <c r="D70" s="24" t="str">
        <f>'様式Ⅲ－1(男子)'!E218</f>
        <v/>
      </c>
      <c r="E70" s="24">
        <v>1</v>
      </c>
      <c r="F70" s="24">
        <f>基本情報登録!$D$8</f>
        <v>0</v>
      </c>
      <c r="G70" s="24" t="str">
        <f>基本情報登録!$D$10</f>
        <v/>
      </c>
      <c r="H70" s="24" t="e">
        <f>'様式Ⅲ－1(男子)'!G218</f>
        <v>#N/A</v>
      </c>
      <c r="I70" s="24">
        <f>'様式Ⅲ－1(男子)'!C218</f>
        <v>0</v>
      </c>
      <c r="J70" s="24">
        <f>'様式Ⅲ－1(男子)'!K218</f>
        <v>0</v>
      </c>
      <c r="K70" s="24" t="str">
        <f>'様式Ⅲ－1(男子)'!N218</f>
        <v/>
      </c>
      <c r="L70" s="24">
        <f>'様式Ⅲ－1(男子)'!K219</f>
        <v>0</v>
      </c>
      <c r="M70" s="24" t="str">
        <f>'様式Ⅲ－1(男子)'!N219</f>
        <v/>
      </c>
      <c r="N70" s="24">
        <f>'様式Ⅲ－1(男子)'!K220</f>
        <v>0</v>
      </c>
      <c r="O70" s="24" t="str">
        <f>'様式Ⅲ－1(男子)'!N220</f>
        <v/>
      </c>
    </row>
    <row r="71" spans="1:19">
      <c r="A71" s="20">
        <v>70</v>
      </c>
      <c r="B71" s="24" t="str">
        <f>'様式Ⅲ－1(男子)'!H221</f>
        <v/>
      </c>
      <c r="C71" s="24" t="str">
        <f>CONCATENATE('様式Ⅲ－1(男子)'!D221," (",'様式Ⅲ－1(男子)'!F221,")")</f>
        <v xml:space="preserve"> ()</v>
      </c>
      <c r="D71" s="24" t="str">
        <f>'様式Ⅲ－1(男子)'!E221</f>
        <v/>
      </c>
      <c r="E71" s="24">
        <v>1</v>
      </c>
      <c r="F71" s="24">
        <f>基本情報登録!$D$8</f>
        <v>0</v>
      </c>
      <c r="G71" s="24" t="str">
        <f>基本情報登録!$D$10</f>
        <v/>
      </c>
      <c r="H71" s="24" t="e">
        <f>'様式Ⅲ－1(男子)'!G221</f>
        <v>#N/A</v>
      </c>
      <c r="I71" s="24">
        <f>'様式Ⅲ－1(男子)'!C221</f>
        <v>0</v>
      </c>
      <c r="J71" s="24">
        <f>'様式Ⅲ－1(男子)'!K221</f>
        <v>0</v>
      </c>
      <c r="K71" s="24" t="str">
        <f>'様式Ⅲ－1(男子)'!N221</f>
        <v/>
      </c>
      <c r="L71" s="24">
        <f>'様式Ⅲ－1(男子)'!K222</f>
        <v>0</v>
      </c>
      <c r="M71" s="24" t="str">
        <f>'様式Ⅲ－1(男子)'!N222</f>
        <v/>
      </c>
      <c r="N71" s="24">
        <f>'様式Ⅲ－1(男子)'!K223</f>
        <v>0</v>
      </c>
      <c r="O71" s="24" t="str">
        <f>'様式Ⅲ－1(男子)'!N223</f>
        <v/>
      </c>
    </row>
    <row r="72" spans="1:19">
      <c r="A72" s="20">
        <v>71</v>
      </c>
      <c r="B72" s="24" t="str">
        <f>'様式Ⅲ－1(男子)'!H224</f>
        <v/>
      </c>
      <c r="C72" s="24" t="str">
        <f>CONCATENATE('様式Ⅲ－1(男子)'!D224," (",'様式Ⅲ－1(男子)'!F224,")")</f>
        <v xml:space="preserve"> ()</v>
      </c>
      <c r="D72" s="24" t="str">
        <f>'様式Ⅲ－1(男子)'!E224</f>
        <v/>
      </c>
      <c r="E72" s="24">
        <v>1</v>
      </c>
      <c r="F72" s="24">
        <f>基本情報登録!$D$8</f>
        <v>0</v>
      </c>
      <c r="G72" s="24" t="str">
        <f>基本情報登録!$D$10</f>
        <v/>
      </c>
      <c r="H72" s="24" t="e">
        <f>'様式Ⅲ－1(男子)'!G224</f>
        <v>#N/A</v>
      </c>
      <c r="I72" s="24">
        <f>'様式Ⅲ－1(男子)'!C224</f>
        <v>0</v>
      </c>
      <c r="J72" s="24">
        <f>'様式Ⅲ－1(男子)'!K224</f>
        <v>0</v>
      </c>
      <c r="K72" s="24" t="str">
        <f>'様式Ⅲ－1(男子)'!N224</f>
        <v/>
      </c>
      <c r="L72" s="24">
        <f>'様式Ⅲ－1(男子)'!K225</f>
        <v>0</v>
      </c>
      <c r="M72" s="24" t="str">
        <f>'様式Ⅲ－1(男子)'!N225</f>
        <v/>
      </c>
      <c r="N72" s="24">
        <f>'様式Ⅲ－1(男子)'!K226</f>
        <v>0</v>
      </c>
      <c r="O72" s="24" t="str">
        <f>'様式Ⅲ－1(男子)'!N226</f>
        <v/>
      </c>
    </row>
    <row r="73" spans="1:19">
      <c r="A73" s="20">
        <v>72</v>
      </c>
      <c r="B73" s="24" t="str">
        <f>'様式Ⅲ－1(男子)'!H227</f>
        <v/>
      </c>
      <c r="C73" s="24" t="str">
        <f>CONCATENATE('様式Ⅲ－1(男子)'!D227," (",'様式Ⅲ－1(男子)'!F227,")")</f>
        <v xml:space="preserve"> ()</v>
      </c>
      <c r="D73" s="24" t="str">
        <f>'様式Ⅲ－1(男子)'!E227</f>
        <v/>
      </c>
      <c r="E73" s="24">
        <v>1</v>
      </c>
      <c r="F73" s="24">
        <f>基本情報登録!$D$8</f>
        <v>0</v>
      </c>
      <c r="G73" s="24" t="str">
        <f>基本情報登録!$D$10</f>
        <v/>
      </c>
      <c r="H73" s="24" t="e">
        <f>'様式Ⅲ－1(男子)'!G227</f>
        <v>#N/A</v>
      </c>
      <c r="I73" s="24">
        <f>'様式Ⅲ－1(男子)'!C227</f>
        <v>0</v>
      </c>
      <c r="J73" s="24">
        <f>'様式Ⅲ－1(男子)'!K227</f>
        <v>0</v>
      </c>
      <c r="K73" s="24" t="str">
        <f>'様式Ⅲ－1(男子)'!N227</f>
        <v/>
      </c>
      <c r="L73" s="24">
        <f>'様式Ⅲ－1(男子)'!K228</f>
        <v>0</v>
      </c>
      <c r="M73" s="24" t="str">
        <f>'様式Ⅲ－1(男子)'!N228</f>
        <v/>
      </c>
      <c r="N73" s="24">
        <f>'様式Ⅲ－1(男子)'!K229</f>
        <v>0</v>
      </c>
      <c r="O73" s="24" t="str">
        <f>'様式Ⅲ－1(男子)'!N229</f>
        <v/>
      </c>
    </row>
    <row r="74" spans="1:19">
      <c r="A74" s="20">
        <v>73</v>
      </c>
      <c r="B74" s="24" t="str">
        <f>'様式Ⅲ－1(男子)'!H230</f>
        <v/>
      </c>
      <c r="C74" s="24" t="str">
        <f>CONCATENATE('様式Ⅲ－1(男子)'!D230," (",'様式Ⅲ－1(男子)'!F230,")")</f>
        <v xml:space="preserve"> ()</v>
      </c>
      <c r="D74" s="24" t="str">
        <f>'様式Ⅲ－1(男子)'!E230</f>
        <v/>
      </c>
      <c r="E74" s="24">
        <v>1</v>
      </c>
      <c r="F74" s="24">
        <f>基本情報登録!$D$8</f>
        <v>0</v>
      </c>
      <c r="G74" s="24" t="str">
        <f>基本情報登録!$D$10</f>
        <v/>
      </c>
      <c r="H74" s="24" t="e">
        <f>'様式Ⅲ－1(男子)'!G230</f>
        <v>#N/A</v>
      </c>
      <c r="I74" s="24">
        <f>'様式Ⅲ－1(男子)'!C230</f>
        <v>0</v>
      </c>
      <c r="J74" s="24">
        <f>'様式Ⅲ－1(男子)'!K230</f>
        <v>0</v>
      </c>
      <c r="K74" s="24" t="str">
        <f>'様式Ⅲ－1(男子)'!N230</f>
        <v/>
      </c>
      <c r="L74" s="24">
        <f>'様式Ⅲ－1(男子)'!K231</f>
        <v>0</v>
      </c>
      <c r="M74" s="24" t="str">
        <f>'様式Ⅲ－1(男子)'!N231</f>
        <v/>
      </c>
      <c r="N74" s="24">
        <f>'様式Ⅲ－1(男子)'!K232</f>
        <v>0</v>
      </c>
      <c r="O74" s="24" t="str">
        <f>'様式Ⅲ－1(男子)'!N232</f>
        <v/>
      </c>
    </row>
    <row r="75" spans="1:19">
      <c r="A75" s="20">
        <v>74</v>
      </c>
      <c r="B75" s="24" t="str">
        <f>'様式Ⅲ－1(男子)'!H233</f>
        <v/>
      </c>
      <c r="C75" s="24" t="str">
        <f>CONCATENATE('様式Ⅲ－1(男子)'!D233," (",'様式Ⅲ－1(男子)'!F233,")")</f>
        <v xml:space="preserve"> ()</v>
      </c>
      <c r="D75" s="24" t="str">
        <f>'様式Ⅲ－1(男子)'!E233</f>
        <v/>
      </c>
      <c r="E75" s="24">
        <v>1</v>
      </c>
      <c r="F75" s="24">
        <f>基本情報登録!$D$8</f>
        <v>0</v>
      </c>
      <c r="G75" s="24" t="str">
        <f>基本情報登録!$D$10</f>
        <v/>
      </c>
      <c r="H75" s="24" t="e">
        <f>'様式Ⅲ－1(男子)'!G233</f>
        <v>#N/A</v>
      </c>
      <c r="I75" s="24">
        <f>'様式Ⅲ－1(男子)'!C233</f>
        <v>0</v>
      </c>
      <c r="J75" s="24">
        <f>'様式Ⅲ－1(男子)'!K233</f>
        <v>0</v>
      </c>
      <c r="K75" s="24" t="str">
        <f>'様式Ⅲ－1(男子)'!N233</f>
        <v/>
      </c>
      <c r="L75" s="24">
        <f>'様式Ⅲ－1(男子)'!K234</f>
        <v>0</v>
      </c>
      <c r="M75" s="24" t="str">
        <f>'様式Ⅲ－1(男子)'!N234</f>
        <v/>
      </c>
      <c r="N75" s="24">
        <f>'様式Ⅲ－1(男子)'!K235</f>
        <v>0</v>
      </c>
      <c r="O75" s="24" t="str">
        <f>'様式Ⅲ－1(男子)'!N235</f>
        <v/>
      </c>
    </row>
    <row r="76" spans="1:19">
      <c r="A76" s="20">
        <v>75</v>
      </c>
      <c r="B76" s="24" t="str">
        <f>'様式Ⅲ－1(男子)'!H236</f>
        <v/>
      </c>
      <c r="C76" s="24" t="str">
        <f>CONCATENATE('様式Ⅲ－1(男子)'!D236," (",'様式Ⅲ－1(男子)'!F236,")")</f>
        <v xml:space="preserve"> ()</v>
      </c>
      <c r="D76" s="24" t="str">
        <f>'様式Ⅲ－1(男子)'!E236</f>
        <v/>
      </c>
      <c r="E76" s="24">
        <v>1</v>
      </c>
      <c r="F76" s="24">
        <f>基本情報登録!$D$8</f>
        <v>0</v>
      </c>
      <c r="G76" s="24" t="str">
        <f>基本情報登録!$D$10</f>
        <v/>
      </c>
      <c r="H76" s="24" t="e">
        <f>'様式Ⅲ－1(男子)'!G236</f>
        <v>#N/A</v>
      </c>
      <c r="I76" s="24">
        <f>'様式Ⅲ－1(男子)'!C236</f>
        <v>0</v>
      </c>
      <c r="J76" s="24">
        <f>'様式Ⅲ－1(男子)'!K236</f>
        <v>0</v>
      </c>
      <c r="K76" s="24" t="str">
        <f>'様式Ⅲ－1(男子)'!N236</f>
        <v/>
      </c>
      <c r="L76" s="24">
        <f>'様式Ⅲ－1(男子)'!K237</f>
        <v>0</v>
      </c>
      <c r="M76" s="24" t="str">
        <f>'様式Ⅲ－1(男子)'!N237</f>
        <v/>
      </c>
      <c r="N76" s="24">
        <f>'様式Ⅲ－1(男子)'!K238</f>
        <v>0</v>
      </c>
      <c r="O76" s="24" t="str">
        <f>'様式Ⅲ－1(男子)'!N238</f>
        <v/>
      </c>
    </row>
    <row r="77" spans="1:19">
      <c r="A77" s="20">
        <v>76</v>
      </c>
      <c r="B77" s="24" t="str">
        <f>'様式Ⅲ－1(男子)'!H239</f>
        <v/>
      </c>
      <c r="C77" s="24" t="str">
        <f>CONCATENATE('様式Ⅲ－1(男子)'!D239," (",'様式Ⅲ－1(男子)'!F239,")")</f>
        <v xml:space="preserve"> ()</v>
      </c>
      <c r="D77" s="24" t="str">
        <f>'様式Ⅲ－1(男子)'!E239</f>
        <v/>
      </c>
      <c r="E77" s="24">
        <v>1</v>
      </c>
      <c r="F77" s="24">
        <f>基本情報登録!$D$8</f>
        <v>0</v>
      </c>
      <c r="G77" s="24" t="str">
        <f>基本情報登録!$D$10</f>
        <v/>
      </c>
      <c r="H77" s="24" t="e">
        <f>'様式Ⅲ－1(男子)'!G239</f>
        <v>#N/A</v>
      </c>
      <c r="I77" s="24">
        <f>'様式Ⅲ－1(男子)'!C239</f>
        <v>0</v>
      </c>
      <c r="J77" s="24">
        <f>'様式Ⅲ－1(男子)'!K239</f>
        <v>0</v>
      </c>
      <c r="K77" s="24" t="str">
        <f>'様式Ⅲ－1(男子)'!N239</f>
        <v/>
      </c>
      <c r="L77" s="24">
        <f>'様式Ⅲ－1(男子)'!K240</f>
        <v>0</v>
      </c>
      <c r="M77" s="24" t="str">
        <f>'様式Ⅲ－1(男子)'!N240</f>
        <v/>
      </c>
      <c r="N77" s="24">
        <f>'様式Ⅲ－1(男子)'!K241</f>
        <v>0</v>
      </c>
      <c r="O77" s="24" t="str">
        <f>'様式Ⅲ－1(男子)'!N241</f>
        <v/>
      </c>
    </row>
    <row r="78" spans="1:19">
      <c r="A78" s="20">
        <v>77</v>
      </c>
      <c r="B78" s="24" t="str">
        <f>'様式Ⅲ－1(男子)'!H242</f>
        <v/>
      </c>
      <c r="C78" s="24" t="str">
        <f>CONCATENATE('様式Ⅲ－1(男子)'!D242," (",'様式Ⅲ－1(男子)'!F242,")")</f>
        <v xml:space="preserve"> ()</v>
      </c>
      <c r="D78" s="24" t="str">
        <f>'様式Ⅲ－1(男子)'!E242</f>
        <v/>
      </c>
      <c r="E78" s="24">
        <v>1</v>
      </c>
      <c r="F78" s="24">
        <f>基本情報登録!$D$8</f>
        <v>0</v>
      </c>
      <c r="G78" s="24" t="str">
        <f>基本情報登録!$D$10</f>
        <v/>
      </c>
      <c r="H78" s="24" t="e">
        <f>'様式Ⅲ－1(男子)'!G242</f>
        <v>#N/A</v>
      </c>
      <c r="I78" s="24">
        <f>'様式Ⅲ－1(男子)'!C242</f>
        <v>0</v>
      </c>
      <c r="J78" s="24">
        <f>'様式Ⅲ－1(男子)'!K242</f>
        <v>0</v>
      </c>
      <c r="K78" s="24" t="str">
        <f>'様式Ⅲ－1(男子)'!N242</f>
        <v/>
      </c>
      <c r="L78" s="24">
        <f>'様式Ⅲ－1(男子)'!K243</f>
        <v>0</v>
      </c>
      <c r="M78" s="24" t="str">
        <f>'様式Ⅲ－1(男子)'!N243</f>
        <v/>
      </c>
      <c r="N78" s="24">
        <f>'様式Ⅲ－1(男子)'!K244</f>
        <v>0</v>
      </c>
      <c r="O78" s="24" t="str">
        <f>'様式Ⅲ－1(男子)'!N244</f>
        <v/>
      </c>
    </row>
    <row r="79" spans="1:19">
      <c r="A79" s="20">
        <v>78</v>
      </c>
      <c r="B79" s="24" t="str">
        <f>'様式Ⅲ－1(男子)'!H245</f>
        <v/>
      </c>
      <c r="C79" s="24" t="str">
        <f>CONCATENATE('様式Ⅲ－1(男子)'!D245," (",'様式Ⅲ－1(男子)'!F245,")")</f>
        <v xml:space="preserve"> ()</v>
      </c>
      <c r="D79" s="24" t="str">
        <f>'様式Ⅲ－1(男子)'!E245</f>
        <v/>
      </c>
      <c r="E79" s="24">
        <v>1</v>
      </c>
      <c r="F79" s="24">
        <f>基本情報登録!$D$8</f>
        <v>0</v>
      </c>
      <c r="G79" s="24" t="str">
        <f>基本情報登録!$D$10</f>
        <v/>
      </c>
      <c r="H79" s="24" t="e">
        <f>'様式Ⅲ－1(男子)'!G245</f>
        <v>#N/A</v>
      </c>
      <c r="I79" s="24">
        <f>'様式Ⅲ－1(男子)'!C245</f>
        <v>0</v>
      </c>
      <c r="J79" s="24">
        <f>'様式Ⅲ－1(男子)'!K245</f>
        <v>0</v>
      </c>
      <c r="K79" s="24" t="str">
        <f>'様式Ⅲ－1(男子)'!N245</f>
        <v/>
      </c>
      <c r="L79" s="24">
        <f>'様式Ⅲ－1(男子)'!K246</f>
        <v>0</v>
      </c>
      <c r="M79" s="24" t="str">
        <f>'様式Ⅲ－1(男子)'!N246</f>
        <v/>
      </c>
      <c r="N79" s="24">
        <f>'様式Ⅲ－1(男子)'!K247</f>
        <v>0</v>
      </c>
      <c r="O79" s="24" t="str">
        <f>'様式Ⅲ－1(男子)'!N247</f>
        <v/>
      </c>
    </row>
    <row r="80" spans="1:19">
      <c r="A80" s="20">
        <v>79</v>
      </c>
      <c r="B80" s="24" t="str">
        <f>'様式Ⅲ－1(男子)'!H248</f>
        <v/>
      </c>
      <c r="C80" s="24" t="str">
        <f>CONCATENATE('様式Ⅲ－1(男子)'!D248," (",'様式Ⅲ－1(男子)'!F248,")")</f>
        <v xml:space="preserve"> ()</v>
      </c>
      <c r="D80" s="24" t="str">
        <f>'様式Ⅲ－1(男子)'!E248</f>
        <v/>
      </c>
      <c r="E80" s="24">
        <v>1</v>
      </c>
      <c r="F80" s="24">
        <f>基本情報登録!$D$8</f>
        <v>0</v>
      </c>
      <c r="G80" s="24" t="str">
        <f>基本情報登録!$D$10</f>
        <v/>
      </c>
      <c r="H80" s="24" t="e">
        <f>'様式Ⅲ－1(男子)'!G248</f>
        <v>#N/A</v>
      </c>
      <c r="I80" s="24">
        <f>'様式Ⅲ－1(男子)'!C248</f>
        <v>0</v>
      </c>
      <c r="J80" s="24">
        <f>'様式Ⅲ－1(男子)'!K248</f>
        <v>0</v>
      </c>
      <c r="K80" s="24" t="str">
        <f>'様式Ⅲ－1(男子)'!N248</f>
        <v/>
      </c>
      <c r="L80" s="24">
        <f>'様式Ⅲ－1(男子)'!K249</f>
        <v>0</v>
      </c>
      <c r="M80" s="24" t="str">
        <f>'様式Ⅲ－1(男子)'!N249</f>
        <v/>
      </c>
      <c r="N80" s="24">
        <f>'様式Ⅲ－1(男子)'!K250</f>
        <v>0</v>
      </c>
      <c r="O80" s="24" t="str">
        <f>'様式Ⅲ－1(男子)'!N250</f>
        <v/>
      </c>
    </row>
    <row r="81" spans="1:15">
      <c r="A81" s="20">
        <v>80</v>
      </c>
      <c r="B81" s="24" t="str">
        <f>'様式Ⅲ－1(男子)'!H251</f>
        <v/>
      </c>
      <c r="C81" s="24" t="str">
        <f>CONCATENATE('様式Ⅲ－1(男子)'!D251," (",'様式Ⅲ－1(男子)'!F251,")")</f>
        <v xml:space="preserve"> ()</v>
      </c>
      <c r="D81" s="24" t="str">
        <f>'様式Ⅲ－1(男子)'!E251</f>
        <v/>
      </c>
      <c r="E81" s="24">
        <v>1</v>
      </c>
      <c r="F81" s="24">
        <f>基本情報登録!$D$8</f>
        <v>0</v>
      </c>
      <c r="G81" s="24" t="str">
        <f>基本情報登録!$D$10</f>
        <v/>
      </c>
      <c r="H81" s="24" t="e">
        <f>'様式Ⅲ－1(男子)'!G251</f>
        <v>#N/A</v>
      </c>
      <c r="I81" s="24">
        <f>'様式Ⅲ－1(男子)'!C251</f>
        <v>0</v>
      </c>
      <c r="J81" s="24">
        <f>'様式Ⅲ－1(男子)'!K251</f>
        <v>0</v>
      </c>
      <c r="K81" s="24" t="str">
        <f>'様式Ⅲ－1(男子)'!N251</f>
        <v/>
      </c>
      <c r="L81" s="24">
        <f>'様式Ⅲ－1(男子)'!K252</f>
        <v>0</v>
      </c>
      <c r="M81" s="24" t="str">
        <f>'様式Ⅲ－1(男子)'!N252</f>
        <v/>
      </c>
      <c r="N81" s="24">
        <f>'様式Ⅲ－1(男子)'!K253</f>
        <v>0</v>
      </c>
      <c r="O81" s="24" t="str">
        <f>'様式Ⅲ－1(男子)'!N253</f>
        <v/>
      </c>
    </row>
    <row r="82" spans="1:15">
      <c r="A82" s="20">
        <v>81</v>
      </c>
      <c r="B82" s="24" t="str">
        <f>'様式Ⅲ－1(男子)'!H254</f>
        <v/>
      </c>
      <c r="C82" s="24" t="str">
        <f>CONCATENATE('様式Ⅲ－1(男子)'!D254," (",'様式Ⅲ－1(男子)'!F254,")")</f>
        <v xml:space="preserve"> ()</v>
      </c>
      <c r="D82" s="24" t="str">
        <f>'様式Ⅲ－1(男子)'!E254</f>
        <v/>
      </c>
      <c r="E82" s="24">
        <v>1</v>
      </c>
      <c r="F82" s="24">
        <f>基本情報登録!$D$8</f>
        <v>0</v>
      </c>
      <c r="G82" s="24" t="str">
        <f>基本情報登録!$D$10</f>
        <v/>
      </c>
      <c r="H82" s="24" t="e">
        <f>'様式Ⅲ－1(男子)'!G254</f>
        <v>#N/A</v>
      </c>
      <c r="I82" s="24">
        <f>'様式Ⅲ－1(男子)'!C254</f>
        <v>0</v>
      </c>
      <c r="J82" s="24">
        <f>'様式Ⅲ－1(男子)'!K254</f>
        <v>0</v>
      </c>
      <c r="K82" s="24" t="str">
        <f>'様式Ⅲ－1(男子)'!N254</f>
        <v/>
      </c>
      <c r="L82" s="24">
        <f>'様式Ⅲ－1(男子)'!K255</f>
        <v>0</v>
      </c>
      <c r="M82" s="24" t="str">
        <f>'様式Ⅲ－1(男子)'!N255</f>
        <v/>
      </c>
      <c r="N82" s="24">
        <f>'様式Ⅲ－1(男子)'!K256</f>
        <v>0</v>
      </c>
      <c r="O82" s="24" t="str">
        <f>'様式Ⅲ－1(男子)'!N256</f>
        <v/>
      </c>
    </row>
    <row r="83" spans="1:15">
      <c r="A83" s="20">
        <v>82</v>
      </c>
      <c r="B83" s="24" t="str">
        <f>'様式Ⅲ－1(男子)'!H257</f>
        <v/>
      </c>
      <c r="C83" s="24" t="str">
        <f>CONCATENATE('様式Ⅲ－1(男子)'!D257," (",'様式Ⅲ－1(男子)'!F257,")")</f>
        <v xml:space="preserve"> ()</v>
      </c>
      <c r="D83" s="24" t="str">
        <f>'様式Ⅲ－1(男子)'!E257</f>
        <v/>
      </c>
      <c r="E83" s="24">
        <v>1</v>
      </c>
      <c r="F83" s="24">
        <f>基本情報登録!$D$8</f>
        <v>0</v>
      </c>
      <c r="G83" s="24" t="str">
        <f>基本情報登録!$D$10</f>
        <v/>
      </c>
      <c r="H83" s="24" t="e">
        <f>'様式Ⅲ－1(男子)'!G257</f>
        <v>#N/A</v>
      </c>
      <c r="I83" s="24">
        <f>'様式Ⅲ－1(男子)'!C257</f>
        <v>0</v>
      </c>
      <c r="J83" s="24">
        <f>'様式Ⅲ－1(男子)'!K257</f>
        <v>0</v>
      </c>
      <c r="K83" s="24" t="str">
        <f>'様式Ⅲ－1(男子)'!N257</f>
        <v/>
      </c>
      <c r="L83" s="24">
        <f>'様式Ⅲ－1(男子)'!K258</f>
        <v>0</v>
      </c>
      <c r="M83" s="24" t="str">
        <f>'様式Ⅲ－1(男子)'!N258</f>
        <v/>
      </c>
      <c r="N83" s="24">
        <f>'様式Ⅲ－1(男子)'!K259</f>
        <v>0</v>
      </c>
      <c r="O83" s="24" t="str">
        <f>'様式Ⅲ－1(男子)'!N259</f>
        <v/>
      </c>
    </row>
    <row r="84" spans="1:15">
      <c r="A84" s="20">
        <v>83</v>
      </c>
      <c r="B84" s="24" t="str">
        <f>'様式Ⅲ－1(男子)'!H260</f>
        <v/>
      </c>
      <c r="C84" s="24" t="str">
        <f>CONCATENATE('様式Ⅲ－1(男子)'!D260," (",'様式Ⅲ－1(男子)'!F260,")")</f>
        <v xml:space="preserve"> ()</v>
      </c>
      <c r="D84" s="24" t="str">
        <f>'様式Ⅲ－1(男子)'!E260</f>
        <v/>
      </c>
      <c r="E84" s="24">
        <v>1</v>
      </c>
      <c r="F84" s="24">
        <f>基本情報登録!$D$8</f>
        <v>0</v>
      </c>
      <c r="G84" s="24" t="str">
        <f>基本情報登録!$D$10</f>
        <v/>
      </c>
      <c r="H84" s="24" t="e">
        <f>'様式Ⅲ－1(男子)'!G260</f>
        <v>#N/A</v>
      </c>
      <c r="I84" s="24">
        <f>'様式Ⅲ－1(男子)'!C260</f>
        <v>0</v>
      </c>
      <c r="J84" s="24">
        <f>'様式Ⅲ－1(男子)'!K260</f>
        <v>0</v>
      </c>
      <c r="K84" s="24" t="str">
        <f>'様式Ⅲ－1(男子)'!N260</f>
        <v/>
      </c>
      <c r="L84" s="24">
        <f>'様式Ⅲ－1(男子)'!K261</f>
        <v>0</v>
      </c>
      <c r="M84" s="24" t="str">
        <f>'様式Ⅲ－1(男子)'!N261</f>
        <v/>
      </c>
      <c r="N84" s="24">
        <f>'様式Ⅲ－1(男子)'!K262</f>
        <v>0</v>
      </c>
      <c r="O84" s="24" t="str">
        <f>'様式Ⅲ－1(男子)'!N262</f>
        <v/>
      </c>
    </row>
    <row r="85" spans="1:15">
      <c r="A85" s="20">
        <v>84</v>
      </c>
      <c r="B85" s="24" t="str">
        <f>'様式Ⅲ－1(男子)'!H263</f>
        <v/>
      </c>
      <c r="C85" s="24" t="str">
        <f>CONCATENATE('様式Ⅲ－1(男子)'!D263," (",'様式Ⅲ－1(男子)'!F263,")")</f>
        <v xml:space="preserve"> ()</v>
      </c>
      <c r="D85" s="24" t="str">
        <f>'様式Ⅲ－1(男子)'!E263</f>
        <v/>
      </c>
      <c r="E85" s="24">
        <v>1</v>
      </c>
      <c r="F85" s="24">
        <f>基本情報登録!$D$8</f>
        <v>0</v>
      </c>
      <c r="G85" s="24" t="str">
        <f>基本情報登録!$D$10</f>
        <v/>
      </c>
      <c r="H85" s="24" t="e">
        <f>'様式Ⅲ－1(男子)'!G263</f>
        <v>#N/A</v>
      </c>
      <c r="I85" s="24">
        <f>'様式Ⅲ－1(男子)'!C263</f>
        <v>0</v>
      </c>
      <c r="J85" s="24">
        <f>'様式Ⅲ－1(男子)'!K263</f>
        <v>0</v>
      </c>
      <c r="K85" s="24" t="str">
        <f>'様式Ⅲ－1(男子)'!N263</f>
        <v/>
      </c>
      <c r="L85" s="24">
        <f>'様式Ⅲ－1(男子)'!K264</f>
        <v>0</v>
      </c>
      <c r="M85" s="24" t="str">
        <f>'様式Ⅲ－1(男子)'!N264</f>
        <v/>
      </c>
      <c r="N85" s="24">
        <f>'様式Ⅲ－1(男子)'!K265</f>
        <v>0</v>
      </c>
      <c r="O85" s="24" t="str">
        <f>'様式Ⅲ－1(男子)'!N265</f>
        <v/>
      </c>
    </row>
    <row r="86" spans="1:15">
      <c r="A86" s="20">
        <v>85</v>
      </c>
      <c r="B86" s="24" t="str">
        <f>'様式Ⅲ－1(男子)'!H266</f>
        <v/>
      </c>
      <c r="C86" s="24" t="str">
        <f>CONCATENATE('様式Ⅲ－1(男子)'!D266," (",'様式Ⅲ－1(男子)'!F266,")")</f>
        <v xml:space="preserve"> ()</v>
      </c>
      <c r="D86" s="24" t="str">
        <f>'様式Ⅲ－1(男子)'!E266</f>
        <v/>
      </c>
      <c r="E86" s="24">
        <v>1</v>
      </c>
      <c r="F86" s="24">
        <f>基本情報登録!$D$8</f>
        <v>0</v>
      </c>
      <c r="G86" s="24" t="str">
        <f>基本情報登録!$D$10</f>
        <v/>
      </c>
      <c r="H86" s="24" t="e">
        <f>'様式Ⅲ－1(男子)'!G266</f>
        <v>#N/A</v>
      </c>
      <c r="I86" s="24">
        <f>'様式Ⅲ－1(男子)'!C266</f>
        <v>0</v>
      </c>
      <c r="J86" s="24">
        <f>'様式Ⅲ－1(男子)'!K266</f>
        <v>0</v>
      </c>
      <c r="K86" s="24" t="str">
        <f>'様式Ⅲ－1(男子)'!N266</f>
        <v/>
      </c>
      <c r="L86" s="24">
        <f>'様式Ⅲ－1(男子)'!K267</f>
        <v>0</v>
      </c>
      <c r="M86" s="24" t="str">
        <f>'様式Ⅲ－1(男子)'!N267</f>
        <v/>
      </c>
      <c r="N86" s="24">
        <f>'様式Ⅲ－1(男子)'!K268</f>
        <v>0</v>
      </c>
      <c r="O86" s="24" t="str">
        <f>'様式Ⅲ－1(男子)'!N268</f>
        <v/>
      </c>
    </row>
    <row r="87" spans="1:15">
      <c r="A87" s="20">
        <v>86</v>
      </c>
      <c r="B87" s="24" t="str">
        <f>'様式Ⅲ－1(男子)'!H269</f>
        <v/>
      </c>
      <c r="C87" s="24" t="str">
        <f>CONCATENATE('様式Ⅲ－1(男子)'!D269," (",'様式Ⅲ－1(男子)'!F269,")")</f>
        <v xml:space="preserve"> ()</v>
      </c>
      <c r="D87" s="24" t="str">
        <f>'様式Ⅲ－1(男子)'!E269</f>
        <v/>
      </c>
      <c r="E87" s="24">
        <v>1</v>
      </c>
      <c r="F87" s="24">
        <f>基本情報登録!$D$8</f>
        <v>0</v>
      </c>
      <c r="G87" s="24" t="str">
        <f>基本情報登録!$D$10</f>
        <v/>
      </c>
      <c r="H87" s="24" t="e">
        <f>'様式Ⅲ－1(男子)'!G269</f>
        <v>#N/A</v>
      </c>
      <c r="I87" s="24">
        <f>'様式Ⅲ－1(男子)'!C269</f>
        <v>0</v>
      </c>
      <c r="J87" s="24">
        <f>'様式Ⅲ－1(男子)'!K269</f>
        <v>0</v>
      </c>
      <c r="K87" s="24" t="str">
        <f>'様式Ⅲ－1(男子)'!N269</f>
        <v/>
      </c>
      <c r="L87" s="24">
        <f>'様式Ⅲ－1(男子)'!K270</f>
        <v>0</v>
      </c>
      <c r="M87" s="24" t="str">
        <f>'様式Ⅲ－1(男子)'!N270</f>
        <v/>
      </c>
      <c r="N87" s="24">
        <f>'様式Ⅲ－1(男子)'!K271</f>
        <v>0</v>
      </c>
      <c r="O87" s="24" t="str">
        <f>'様式Ⅲ－1(男子)'!N271</f>
        <v/>
      </c>
    </row>
    <row r="88" spans="1:15">
      <c r="A88" s="20">
        <v>87</v>
      </c>
      <c r="B88" s="24" t="str">
        <f>'様式Ⅲ－1(男子)'!H272</f>
        <v/>
      </c>
      <c r="C88" s="24" t="str">
        <f>CONCATENATE('様式Ⅲ－1(男子)'!D272," (",'様式Ⅲ－1(男子)'!F272,")")</f>
        <v xml:space="preserve"> ()</v>
      </c>
      <c r="D88" s="24" t="str">
        <f>'様式Ⅲ－1(男子)'!E272</f>
        <v/>
      </c>
      <c r="E88" s="24">
        <v>1</v>
      </c>
      <c r="F88" s="24">
        <f>基本情報登録!$D$8</f>
        <v>0</v>
      </c>
      <c r="G88" s="24" t="str">
        <f>基本情報登録!$D$10</f>
        <v/>
      </c>
      <c r="H88" s="24" t="e">
        <f>'様式Ⅲ－1(男子)'!G272</f>
        <v>#N/A</v>
      </c>
      <c r="I88" s="24">
        <f>'様式Ⅲ－1(男子)'!C272</f>
        <v>0</v>
      </c>
      <c r="J88" s="24">
        <f>'様式Ⅲ－1(男子)'!K272</f>
        <v>0</v>
      </c>
      <c r="K88" s="24" t="str">
        <f>'様式Ⅲ－1(男子)'!N272</f>
        <v/>
      </c>
      <c r="L88" s="24">
        <f>'様式Ⅲ－1(男子)'!K273</f>
        <v>0</v>
      </c>
      <c r="M88" s="24" t="str">
        <f>'様式Ⅲ－1(男子)'!N273</f>
        <v/>
      </c>
      <c r="N88" s="24">
        <f>'様式Ⅲ－1(男子)'!K274</f>
        <v>0</v>
      </c>
      <c r="O88" s="24" t="str">
        <f>'様式Ⅲ－1(男子)'!N274</f>
        <v/>
      </c>
    </row>
    <row r="89" spans="1:15">
      <c r="A89" s="20">
        <v>88</v>
      </c>
      <c r="B89" s="24" t="str">
        <f>'様式Ⅲ－1(男子)'!H275</f>
        <v/>
      </c>
      <c r="C89" s="24" t="str">
        <f>CONCATENATE('様式Ⅲ－1(男子)'!D275," (",'様式Ⅲ－1(男子)'!F275,")")</f>
        <v xml:space="preserve"> ()</v>
      </c>
      <c r="D89" s="24" t="str">
        <f>'様式Ⅲ－1(男子)'!E275</f>
        <v/>
      </c>
      <c r="E89" s="24">
        <v>1</v>
      </c>
      <c r="F89" s="24">
        <f>基本情報登録!$D$8</f>
        <v>0</v>
      </c>
      <c r="G89" s="24" t="str">
        <f>基本情報登録!$D$10</f>
        <v/>
      </c>
      <c r="H89" s="24" t="e">
        <f>'様式Ⅲ－1(男子)'!G275</f>
        <v>#N/A</v>
      </c>
      <c r="I89" s="24">
        <f>'様式Ⅲ－1(男子)'!C275</f>
        <v>0</v>
      </c>
      <c r="J89" s="24">
        <f>'様式Ⅲ－1(男子)'!K275</f>
        <v>0</v>
      </c>
      <c r="K89" s="24" t="str">
        <f>'様式Ⅲ－1(男子)'!N275</f>
        <v/>
      </c>
      <c r="L89" s="24">
        <f>'様式Ⅲ－1(男子)'!K276</f>
        <v>0</v>
      </c>
      <c r="M89" s="24" t="str">
        <f>'様式Ⅲ－1(男子)'!N276</f>
        <v/>
      </c>
      <c r="N89" s="24">
        <f>'様式Ⅲ－1(男子)'!K277</f>
        <v>0</v>
      </c>
      <c r="O89" s="24" t="str">
        <f>'様式Ⅲ－1(男子)'!N277</f>
        <v/>
      </c>
    </row>
    <row r="90" spans="1:15">
      <c r="A90" s="20">
        <v>89</v>
      </c>
      <c r="B90" s="24" t="str">
        <f>'様式Ⅲ－1(男子)'!H278</f>
        <v/>
      </c>
      <c r="C90" s="24" t="str">
        <f>CONCATENATE('様式Ⅲ－1(男子)'!D278," (",'様式Ⅲ－1(男子)'!F278,")")</f>
        <v xml:space="preserve"> ()</v>
      </c>
      <c r="D90" s="24" t="str">
        <f>'様式Ⅲ－1(男子)'!E278</f>
        <v/>
      </c>
      <c r="E90" s="24">
        <v>1</v>
      </c>
      <c r="F90" s="24">
        <f>基本情報登録!$D$8</f>
        <v>0</v>
      </c>
      <c r="G90" s="24" t="str">
        <f>基本情報登録!$D$10</f>
        <v/>
      </c>
      <c r="H90" s="24" t="e">
        <f>'様式Ⅲ－1(男子)'!G278</f>
        <v>#N/A</v>
      </c>
      <c r="I90" s="24">
        <f>'様式Ⅲ－1(男子)'!C278</f>
        <v>0</v>
      </c>
      <c r="J90" s="24">
        <f>'様式Ⅲ－1(男子)'!K278</f>
        <v>0</v>
      </c>
      <c r="K90" s="24" t="str">
        <f>'様式Ⅲ－1(男子)'!N278</f>
        <v/>
      </c>
      <c r="L90" s="24">
        <f>'様式Ⅲ－1(男子)'!K279</f>
        <v>0</v>
      </c>
      <c r="M90" s="24" t="str">
        <f>'様式Ⅲ－1(男子)'!N279</f>
        <v/>
      </c>
      <c r="N90" s="24">
        <f>'様式Ⅲ－1(男子)'!K280</f>
        <v>0</v>
      </c>
      <c r="O90" s="24" t="str">
        <f>'様式Ⅲ－1(男子)'!N280</f>
        <v/>
      </c>
    </row>
    <row r="91" spans="1:15">
      <c r="A91" s="20">
        <v>90</v>
      </c>
      <c r="B91" s="24" t="str">
        <f>'様式Ⅲ－1(男子)'!H281</f>
        <v/>
      </c>
      <c r="C91" s="24" t="str">
        <f>CONCATENATE('様式Ⅲ－1(男子)'!D281," (",'様式Ⅲ－1(男子)'!F281,")")</f>
        <v xml:space="preserve"> ()</v>
      </c>
      <c r="D91" s="24" t="str">
        <f>'様式Ⅲ－1(男子)'!E281</f>
        <v/>
      </c>
      <c r="E91" s="24">
        <v>1</v>
      </c>
      <c r="F91" s="24">
        <f>基本情報登録!$D$8</f>
        <v>0</v>
      </c>
      <c r="G91" s="24" t="str">
        <f>基本情報登録!$D$10</f>
        <v/>
      </c>
      <c r="H91" s="24" t="e">
        <f>'様式Ⅲ－1(男子)'!G281</f>
        <v>#N/A</v>
      </c>
      <c r="I91" s="24">
        <f>'様式Ⅲ－1(男子)'!C281</f>
        <v>0</v>
      </c>
      <c r="J91" s="24">
        <f>'様式Ⅲ－1(男子)'!K281</f>
        <v>0</v>
      </c>
      <c r="K91" s="24" t="str">
        <f>'様式Ⅲ－1(男子)'!N281</f>
        <v/>
      </c>
      <c r="L91" s="24">
        <f>'様式Ⅲ－1(男子)'!K282</f>
        <v>0</v>
      </c>
      <c r="M91" s="24" t="str">
        <f>'様式Ⅲ－1(男子)'!N282</f>
        <v/>
      </c>
      <c r="N91" s="24">
        <f>'様式Ⅲ－1(男子)'!K283</f>
        <v>0</v>
      </c>
      <c r="O91" s="24" t="str">
        <f>'様式Ⅲ－1(男子)'!N283</f>
        <v/>
      </c>
    </row>
    <row r="92" spans="1:15">
      <c r="A92" s="20">
        <v>91</v>
      </c>
      <c r="B92" s="24" t="str">
        <f>'様式Ⅲ－1(男子)'!H284</f>
        <v/>
      </c>
      <c r="C92" s="24" t="str">
        <f>CONCATENATE('様式Ⅲ－1(男子)'!D284," (",'様式Ⅲ－1(男子)'!F284,")")</f>
        <v xml:space="preserve"> ()</v>
      </c>
      <c r="D92" s="24" t="str">
        <f>'様式Ⅲ－1(男子)'!E284</f>
        <v/>
      </c>
      <c r="E92" s="24">
        <v>1</v>
      </c>
      <c r="F92" s="24">
        <f>基本情報登録!$D$8</f>
        <v>0</v>
      </c>
      <c r="G92" s="24" t="str">
        <f>基本情報登録!$D$10</f>
        <v/>
      </c>
      <c r="H92" s="24" t="e">
        <f>'様式Ⅲ－1(男子)'!G284</f>
        <v>#N/A</v>
      </c>
      <c r="I92" s="24">
        <f>'様式Ⅲ－1(男子)'!C284</f>
        <v>0</v>
      </c>
      <c r="J92" s="24">
        <f>'様式Ⅲ－1(男子)'!K284</f>
        <v>0</v>
      </c>
      <c r="K92" s="24" t="str">
        <f>'様式Ⅲ－1(男子)'!N284</f>
        <v/>
      </c>
      <c r="L92" s="24">
        <f>'様式Ⅲ－1(男子)'!K285</f>
        <v>0</v>
      </c>
      <c r="M92" s="24" t="str">
        <f>'様式Ⅲ－1(男子)'!N285</f>
        <v/>
      </c>
      <c r="N92" s="24">
        <f>'様式Ⅲ－1(男子)'!K286</f>
        <v>0</v>
      </c>
      <c r="O92" s="24" t="str">
        <f>'様式Ⅲ－1(男子)'!N286</f>
        <v/>
      </c>
    </row>
    <row r="93" spans="1:15">
      <c r="A93" s="20">
        <v>92</v>
      </c>
      <c r="B93" s="24" t="str">
        <f>'様式Ⅲ－1(男子)'!H287</f>
        <v/>
      </c>
      <c r="C93" s="24" t="str">
        <f>CONCATENATE('様式Ⅲ－1(男子)'!D287," (",'様式Ⅲ－1(男子)'!F287,")")</f>
        <v xml:space="preserve"> ()</v>
      </c>
      <c r="D93" s="24" t="str">
        <f>'様式Ⅲ－1(男子)'!E287</f>
        <v/>
      </c>
      <c r="E93" s="24">
        <v>1</v>
      </c>
      <c r="F93" s="24">
        <f>基本情報登録!$D$8</f>
        <v>0</v>
      </c>
      <c r="G93" s="24" t="str">
        <f>基本情報登録!$D$10</f>
        <v/>
      </c>
      <c r="H93" s="24" t="e">
        <f>'様式Ⅲ－1(男子)'!G287</f>
        <v>#N/A</v>
      </c>
      <c r="I93" s="24">
        <f>'様式Ⅲ－1(男子)'!C287</f>
        <v>0</v>
      </c>
      <c r="J93" s="24">
        <f>'様式Ⅲ－1(男子)'!K287</f>
        <v>0</v>
      </c>
      <c r="K93" s="24" t="str">
        <f>'様式Ⅲ－1(男子)'!N287</f>
        <v/>
      </c>
      <c r="L93" s="24">
        <f>'様式Ⅲ－1(男子)'!K288</f>
        <v>0</v>
      </c>
      <c r="M93" s="24" t="str">
        <f>'様式Ⅲ－1(男子)'!N288</f>
        <v/>
      </c>
      <c r="N93" s="24">
        <f>'様式Ⅲ－1(男子)'!K289</f>
        <v>0</v>
      </c>
      <c r="O93" s="24" t="str">
        <f>'様式Ⅲ－1(男子)'!N289</f>
        <v/>
      </c>
    </row>
    <row r="94" spans="1:15">
      <c r="A94" s="20">
        <v>93</v>
      </c>
      <c r="B94" s="24" t="str">
        <f>'様式Ⅲ－1(男子)'!H290</f>
        <v/>
      </c>
      <c r="C94" s="24" t="str">
        <f>CONCATENATE('様式Ⅲ－1(男子)'!D290," (",'様式Ⅲ－1(男子)'!F290,")")</f>
        <v xml:space="preserve"> ()</v>
      </c>
      <c r="D94" s="24" t="str">
        <f>'様式Ⅲ－1(男子)'!E290</f>
        <v/>
      </c>
      <c r="E94" s="24">
        <v>1</v>
      </c>
      <c r="F94" s="24">
        <f>基本情報登録!$D$8</f>
        <v>0</v>
      </c>
      <c r="G94" s="24" t="str">
        <f>基本情報登録!$D$10</f>
        <v/>
      </c>
      <c r="H94" s="24" t="e">
        <f>'様式Ⅲ－1(男子)'!G290</f>
        <v>#N/A</v>
      </c>
      <c r="I94" s="24">
        <f>'様式Ⅲ－1(男子)'!C290</f>
        <v>0</v>
      </c>
      <c r="J94" s="24">
        <f>'様式Ⅲ－1(男子)'!K290</f>
        <v>0</v>
      </c>
      <c r="K94" s="24" t="str">
        <f>'様式Ⅲ－1(男子)'!N290</f>
        <v/>
      </c>
      <c r="L94" s="24">
        <f>'様式Ⅲ－1(男子)'!K291</f>
        <v>0</v>
      </c>
      <c r="M94" s="24" t="str">
        <f>'様式Ⅲ－1(男子)'!N291</f>
        <v/>
      </c>
      <c r="N94" s="24">
        <f>'様式Ⅲ－1(男子)'!K292</f>
        <v>0</v>
      </c>
      <c r="O94" s="24" t="str">
        <f>'様式Ⅲ－1(男子)'!N292</f>
        <v/>
      </c>
    </row>
    <row r="95" spans="1:15">
      <c r="A95" s="20">
        <v>94</v>
      </c>
      <c r="B95" s="24" t="str">
        <f>'様式Ⅲ－1(男子)'!H293</f>
        <v/>
      </c>
      <c r="C95" s="24" t="str">
        <f>CONCATENATE('様式Ⅲ－1(男子)'!D293," (",'様式Ⅲ－1(男子)'!F293,")")</f>
        <v xml:space="preserve"> ()</v>
      </c>
      <c r="D95" s="24" t="str">
        <f>'様式Ⅲ－1(男子)'!E293</f>
        <v/>
      </c>
      <c r="E95" s="24">
        <v>1</v>
      </c>
      <c r="F95" s="24">
        <f>基本情報登録!$D$8</f>
        <v>0</v>
      </c>
      <c r="G95" s="24" t="str">
        <f>基本情報登録!$D$10</f>
        <v/>
      </c>
      <c r="H95" s="24" t="e">
        <f>'様式Ⅲ－1(男子)'!G293</f>
        <v>#N/A</v>
      </c>
      <c r="I95" s="24">
        <f>'様式Ⅲ－1(男子)'!C293</f>
        <v>0</v>
      </c>
      <c r="J95" s="24">
        <f>'様式Ⅲ－1(男子)'!K293</f>
        <v>0</v>
      </c>
      <c r="K95" s="24" t="str">
        <f>'様式Ⅲ－1(男子)'!N293</f>
        <v/>
      </c>
      <c r="L95" s="24">
        <f>'様式Ⅲ－1(男子)'!K294</f>
        <v>0</v>
      </c>
      <c r="M95" s="24" t="str">
        <f>'様式Ⅲ－1(男子)'!N294</f>
        <v/>
      </c>
      <c r="N95" s="24">
        <f>'様式Ⅲ－1(男子)'!K295</f>
        <v>0</v>
      </c>
      <c r="O95" s="24" t="str">
        <f>'様式Ⅲ－1(男子)'!N295</f>
        <v/>
      </c>
    </row>
    <row r="96" spans="1:15">
      <c r="A96" s="20">
        <v>95</v>
      </c>
      <c r="B96" s="24" t="str">
        <f>'様式Ⅲ－1(男子)'!H296</f>
        <v/>
      </c>
      <c r="C96" s="24" t="str">
        <f>CONCATENATE('様式Ⅲ－1(男子)'!D296," (",'様式Ⅲ－1(男子)'!F296,")")</f>
        <v xml:space="preserve"> ()</v>
      </c>
      <c r="D96" s="24" t="str">
        <f>'様式Ⅲ－1(男子)'!E296</f>
        <v/>
      </c>
      <c r="E96" s="24">
        <v>1</v>
      </c>
      <c r="F96" s="24">
        <f>基本情報登録!$D$8</f>
        <v>0</v>
      </c>
      <c r="G96" s="24" t="str">
        <f>基本情報登録!$D$10</f>
        <v/>
      </c>
      <c r="H96" s="24" t="e">
        <f>'様式Ⅲ－1(男子)'!G296</f>
        <v>#N/A</v>
      </c>
      <c r="I96" s="24">
        <f>'様式Ⅲ－1(男子)'!C296</f>
        <v>0</v>
      </c>
      <c r="J96" s="24">
        <f>'様式Ⅲ－1(男子)'!K296</f>
        <v>0</v>
      </c>
      <c r="K96" s="24" t="str">
        <f>'様式Ⅲ－1(男子)'!N296</f>
        <v/>
      </c>
      <c r="L96" s="24">
        <f>'様式Ⅲ－1(男子)'!K297</f>
        <v>0</v>
      </c>
      <c r="M96" s="24" t="str">
        <f>'様式Ⅲ－1(男子)'!N297</f>
        <v/>
      </c>
      <c r="N96" s="24">
        <f>'様式Ⅲ－1(男子)'!K298</f>
        <v>0</v>
      </c>
      <c r="O96" s="24" t="str">
        <f>'様式Ⅲ－1(男子)'!N298</f>
        <v/>
      </c>
    </row>
    <row r="97" spans="1:15">
      <c r="A97" s="20">
        <v>96</v>
      </c>
      <c r="B97" s="24" t="str">
        <f>'様式Ⅲ－1(男子)'!H299</f>
        <v/>
      </c>
      <c r="C97" s="24" t="str">
        <f>CONCATENATE('様式Ⅲ－1(男子)'!D299," (",'様式Ⅲ－1(男子)'!F299,")")</f>
        <v xml:space="preserve"> ()</v>
      </c>
      <c r="D97" s="24" t="str">
        <f>'様式Ⅲ－1(男子)'!E299</f>
        <v/>
      </c>
      <c r="E97" s="24">
        <v>1</v>
      </c>
      <c r="F97" s="24">
        <f>基本情報登録!$D$8</f>
        <v>0</v>
      </c>
      <c r="G97" s="24" t="str">
        <f>基本情報登録!$D$10</f>
        <v/>
      </c>
      <c r="H97" s="24" t="e">
        <f>'様式Ⅲ－1(男子)'!G299</f>
        <v>#N/A</v>
      </c>
      <c r="I97" s="24">
        <f>'様式Ⅲ－1(男子)'!C299</f>
        <v>0</v>
      </c>
      <c r="J97" s="24">
        <f>'様式Ⅲ－1(男子)'!K299</f>
        <v>0</v>
      </c>
      <c r="K97" s="24" t="str">
        <f>'様式Ⅲ－1(男子)'!N299</f>
        <v/>
      </c>
      <c r="L97" s="24">
        <f>'様式Ⅲ－1(男子)'!K300</f>
        <v>0</v>
      </c>
      <c r="M97" s="24" t="str">
        <f>'様式Ⅲ－1(男子)'!N300</f>
        <v/>
      </c>
      <c r="N97" s="24">
        <f>'様式Ⅲ－1(男子)'!K301</f>
        <v>0</v>
      </c>
      <c r="O97" s="24" t="str">
        <f>'様式Ⅲ－1(男子)'!N301</f>
        <v/>
      </c>
    </row>
    <row r="98" spans="1:15">
      <c r="A98" s="20">
        <v>97</v>
      </c>
      <c r="B98" s="24" t="str">
        <f>'様式Ⅲ－1(男子)'!H302</f>
        <v/>
      </c>
      <c r="C98" s="24" t="str">
        <f>CONCATENATE('様式Ⅲ－1(男子)'!D302," (",'様式Ⅲ－1(男子)'!F302,")")</f>
        <v xml:space="preserve"> ()</v>
      </c>
      <c r="D98" s="24" t="str">
        <f>'様式Ⅲ－1(男子)'!E302</f>
        <v/>
      </c>
      <c r="E98" s="24">
        <v>1</v>
      </c>
      <c r="F98" s="24">
        <f>基本情報登録!$D$8</f>
        <v>0</v>
      </c>
      <c r="G98" s="24" t="str">
        <f>基本情報登録!$D$10</f>
        <v/>
      </c>
      <c r="H98" s="24" t="e">
        <f>'様式Ⅲ－1(男子)'!G302</f>
        <v>#N/A</v>
      </c>
      <c r="I98" s="24">
        <f>'様式Ⅲ－1(男子)'!C302</f>
        <v>0</v>
      </c>
      <c r="J98" s="24">
        <f>'様式Ⅲ－1(男子)'!K302</f>
        <v>0</v>
      </c>
      <c r="K98" s="24" t="str">
        <f>'様式Ⅲ－1(男子)'!N302</f>
        <v/>
      </c>
      <c r="L98" s="24">
        <f>'様式Ⅲ－1(男子)'!K303</f>
        <v>0</v>
      </c>
      <c r="M98" s="24" t="str">
        <f>'様式Ⅲ－1(男子)'!N303</f>
        <v/>
      </c>
      <c r="N98" s="24">
        <f>'様式Ⅲ－1(男子)'!K304</f>
        <v>0</v>
      </c>
      <c r="O98" s="24" t="str">
        <f>'様式Ⅲ－1(男子)'!N304</f>
        <v/>
      </c>
    </row>
    <row r="99" spans="1:15">
      <c r="A99" s="20">
        <v>98</v>
      </c>
      <c r="B99" s="24" t="str">
        <f>'様式Ⅲ－1(男子)'!H305</f>
        <v/>
      </c>
      <c r="C99" s="24" t="str">
        <f>CONCATENATE('様式Ⅲ－1(男子)'!D305," (",'様式Ⅲ－1(男子)'!F305,")")</f>
        <v xml:space="preserve"> ()</v>
      </c>
      <c r="D99" s="24" t="str">
        <f>'様式Ⅲ－1(男子)'!E305</f>
        <v/>
      </c>
      <c r="E99" s="24">
        <v>1</v>
      </c>
      <c r="F99" s="24">
        <f>基本情報登録!$D$8</f>
        <v>0</v>
      </c>
      <c r="G99" s="24" t="str">
        <f>基本情報登録!$D$10</f>
        <v/>
      </c>
      <c r="H99" s="24" t="e">
        <f>'様式Ⅲ－1(男子)'!G305</f>
        <v>#N/A</v>
      </c>
      <c r="I99" s="24">
        <f>'様式Ⅲ－1(男子)'!C305</f>
        <v>0</v>
      </c>
      <c r="J99" s="24">
        <f>'様式Ⅲ－1(男子)'!K305</f>
        <v>0</v>
      </c>
      <c r="K99" s="24" t="str">
        <f>'様式Ⅲ－1(男子)'!N305</f>
        <v/>
      </c>
      <c r="L99" s="24">
        <f>'様式Ⅲ－1(男子)'!K306</f>
        <v>0</v>
      </c>
      <c r="M99" s="24" t="str">
        <f>'様式Ⅲ－1(男子)'!N306</f>
        <v/>
      </c>
      <c r="N99" s="24">
        <f>'様式Ⅲ－1(男子)'!K307</f>
        <v>0</v>
      </c>
      <c r="O99" s="24" t="str">
        <f>'様式Ⅲ－1(男子)'!N307</f>
        <v/>
      </c>
    </row>
    <row r="100" spans="1:15">
      <c r="A100" s="20">
        <v>99</v>
      </c>
      <c r="B100" s="24" t="str">
        <f>'様式Ⅲ－1(男子)'!H308</f>
        <v/>
      </c>
      <c r="C100" s="24" t="str">
        <f>CONCATENATE('様式Ⅲ－1(男子)'!D308," (",'様式Ⅲ－1(男子)'!F308,")")</f>
        <v xml:space="preserve"> ()</v>
      </c>
      <c r="D100" s="24" t="str">
        <f>'様式Ⅲ－1(男子)'!E308</f>
        <v/>
      </c>
      <c r="E100" s="24">
        <v>1</v>
      </c>
      <c r="F100" s="24">
        <f>基本情報登録!$D$8</f>
        <v>0</v>
      </c>
      <c r="G100" s="24" t="str">
        <f>基本情報登録!$D$10</f>
        <v/>
      </c>
      <c r="H100" s="24" t="e">
        <f>'様式Ⅲ－1(男子)'!G308</f>
        <v>#N/A</v>
      </c>
      <c r="I100" s="24">
        <f>'様式Ⅲ－1(男子)'!C308</f>
        <v>0</v>
      </c>
      <c r="J100" s="24">
        <f>'様式Ⅲ－1(男子)'!K308</f>
        <v>0</v>
      </c>
      <c r="K100" s="24" t="str">
        <f>'様式Ⅲ－1(男子)'!N308</f>
        <v/>
      </c>
      <c r="L100" s="24">
        <f>'様式Ⅲ－1(男子)'!K309</f>
        <v>0</v>
      </c>
      <c r="M100" s="24" t="str">
        <f>'様式Ⅲ－1(男子)'!N309</f>
        <v/>
      </c>
      <c r="N100" s="24">
        <f>'様式Ⅲ－1(男子)'!K310</f>
        <v>0</v>
      </c>
      <c r="O100" s="24" t="str">
        <f>'様式Ⅲ－1(男子)'!N310</f>
        <v/>
      </c>
    </row>
    <row r="101" spans="1:15">
      <c r="A101" s="20">
        <v>100</v>
      </c>
      <c r="B101" s="24" t="str">
        <f>'様式Ⅲ－1(男子)'!H311</f>
        <v/>
      </c>
      <c r="C101" s="24" t="str">
        <f>CONCATENATE('様式Ⅲ－1(男子)'!D311," (",'様式Ⅲ－1(男子)'!F311,")")</f>
        <v xml:space="preserve"> ()</v>
      </c>
      <c r="D101" s="24" t="str">
        <f>'様式Ⅲ－1(男子)'!E311</f>
        <v/>
      </c>
      <c r="E101" s="24">
        <v>1</v>
      </c>
      <c r="F101" s="24">
        <f>基本情報登録!$D$8</f>
        <v>0</v>
      </c>
      <c r="G101" s="24" t="str">
        <f>基本情報登録!$D$10</f>
        <v/>
      </c>
      <c r="H101" s="24" t="e">
        <f>'様式Ⅲ－1(男子)'!G311</f>
        <v>#N/A</v>
      </c>
      <c r="I101" s="24">
        <f>'様式Ⅲ－1(男子)'!C311</f>
        <v>0</v>
      </c>
      <c r="J101" s="24">
        <f>'様式Ⅲ－1(男子)'!K311</f>
        <v>0</v>
      </c>
      <c r="K101" s="24" t="str">
        <f>'様式Ⅲ－1(男子)'!N311</f>
        <v/>
      </c>
      <c r="L101" s="24">
        <f>'様式Ⅲ－1(男子)'!K312</f>
        <v>0</v>
      </c>
      <c r="M101" s="24" t="str">
        <f>'様式Ⅲ－1(男子)'!N312</f>
        <v/>
      </c>
      <c r="N101" s="24">
        <f>'様式Ⅲ－1(男子)'!K313</f>
        <v>0</v>
      </c>
      <c r="O101" s="24" t="str">
        <f>'様式Ⅲ－1(男子)'!N313</f>
        <v/>
      </c>
    </row>
    <row r="102" spans="1:15">
      <c r="A102" s="20">
        <v>101</v>
      </c>
      <c r="B102" s="24" t="str">
        <f>'様式Ⅲ－1(男子)'!H314</f>
        <v/>
      </c>
      <c r="C102" s="24" t="str">
        <f>CONCATENATE('様式Ⅲ－1(男子)'!D314," (",'様式Ⅲ－1(男子)'!F314,")")</f>
        <v xml:space="preserve"> ()</v>
      </c>
      <c r="D102" s="24" t="str">
        <f>'様式Ⅲ－1(男子)'!E314</f>
        <v/>
      </c>
      <c r="E102" s="24">
        <v>1</v>
      </c>
      <c r="F102" s="24">
        <f>基本情報登録!$D$8</f>
        <v>0</v>
      </c>
      <c r="G102" s="24" t="str">
        <f>基本情報登録!$D$10</f>
        <v/>
      </c>
      <c r="H102" s="24" t="e">
        <f>'様式Ⅲ－1(男子)'!G314</f>
        <v>#N/A</v>
      </c>
      <c r="I102" s="24">
        <f>'様式Ⅲ－1(男子)'!C314</f>
        <v>0</v>
      </c>
      <c r="J102" s="24">
        <f>'様式Ⅲ－1(男子)'!K314</f>
        <v>0</v>
      </c>
      <c r="K102" s="24" t="str">
        <f>'様式Ⅲ－1(男子)'!N314</f>
        <v/>
      </c>
      <c r="L102" s="24">
        <f>'様式Ⅲ－1(男子)'!K315</f>
        <v>0</v>
      </c>
      <c r="M102" s="24" t="str">
        <f>'様式Ⅲ－1(男子)'!N315</f>
        <v/>
      </c>
      <c r="N102" s="24">
        <f>'様式Ⅲ－1(男子)'!K316</f>
        <v>0</v>
      </c>
      <c r="O102" s="24" t="str">
        <f>'様式Ⅲ－1(男子)'!N316</f>
        <v/>
      </c>
    </row>
    <row r="103" spans="1:15">
      <c r="A103" s="20">
        <v>102</v>
      </c>
      <c r="B103" s="24" t="str">
        <f>'様式Ⅲ－1(男子)'!H317</f>
        <v/>
      </c>
      <c r="C103" s="24" t="str">
        <f>CONCATENATE('様式Ⅲ－1(男子)'!D317," (",'様式Ⅲ－1(男子)'!F317,")")</f>
        <v xml:space="preserve"> ()</v>
      </c>
      <c r="D103" s="24" t="str">
        <f>'様式Ⅲ－1(男子)'!E317</f>
        <v/>
      </c>
      <c r="E103" s="24">
        <v>1</v>
      </c>
      <c r="F103" s="24">
        <f>基本情報登録!$D$8</f>
        <v>0</v>
      </c>
      <c r="G103" s="24" t="str">
        <f>基本情報登録!$D$10</f>
        <v/>
      </c>
      <c r="H103" s="24" t="e">
        <f>'様式Ⅲ－1(男子)'!G317</f>
        <v>#N/A</v>
      </c>
      <c r="I103" s="24">
        <f>'様式Ⅲ－1(男子)'!C317</f>
        <v>0</v>
      </c>
      <c r="J103" s="24">
        <f>'様式Ⅲ－1(男子)'!K317</f>
        <v>0</v>
      </c>
      <c r="K103" s="24" t="str">
        <f>'様式Ⅲ－1(男子)'!N317</f>
        <v/>
      </c>
      <c r="L103" s="24">
        <f>'様式Ⅲ－1(男子)'!K318</f>
        <v>0</v>
      </c>
      <c r="M103" s="24" t="str">
        <f>'様式Ⅲ－1(男子)'!N318</f>
        <v/>
      </c>
      <c r="N103" s="24">
        <f>'様式Ⅲ－1(男子)'!K319</f>
        <v>0</v>
      </c>
      <c r="O103" s="24" t="str">
        <f>'様式Ⅲ－1(男子)'!N319</f>
        <v/>
      </c>
    </row>
    <row r="104" spans="1:15">
      <c r="A104" s="20">
        <v>103</v>
      </c>
      <c r="B104" s="24" t="str">
        <f>'様式Ⅲ－1(男子)'!H320</f>
        <v/>
      </c>
      <c r="C104" s="24" t="str">
        <f>CONCATENATE('様式Ⅲ－1(男子)'!D320," (",'様式Ⅲ－1(男子)'!F320,")")</f>
        <v xml:space="preserve"> ()</v>
      </c>
      <c r="D104" s="24" t="str">
        <f>'様式Ⅲ－1(男子)'!E320</f>
        <v/>
      </c>
      <c r="E104" s="24">
        <v>1</v>
      </c>
      <c r="F104" s="24">
        <f>基本情報登録!$D$8</f>
        <v>0</v>
      </c>
      <c r="G104" s="24" t="str">
        <f>基本情報登録!$D$10</f>
        <v/>
      </c>
      <c r="H104" s="24" t="e">
        <f>'様式Ⅲ－1(男子)'!G320</f>
        <v>#N/A</v>
      </c>
      <c r="I104" s="24">
        <f>'様式Ⅲ－1(男子)'!C320</f>
        <v>0</v>
      </c>
      <c r="J104" s="24">
        <f>'様式Ⅲ－1(男子)'!K320</f>
        <v>0</v>
      </c>
      <c r="K104" s="24" t="str">
        <f>'様式Ⅲ－1(男子)'!N320</f>
        <v/>
      </c>
      <c r="L104" s="24">
        <f>'様式Ⅲ－1(男子)'!K321</f>
        <v>0</v>
      </c>
      <c r="M104" s="24" t="str">
        <f>'様式Ⅲ－1(男子)'!N321</f>
        <v/>
      </c>
      <c r="N104" s="24">
        <f>'様式Ⅲ－1(男子)'!K322</f>
        <v>0</v>
      </c>
      <c r="O104" s="24" t="str">
        <f>'様式Ⅲ－1(男子)'!N322</f>
        <v/>
      </c>
    </row>
    <row r="105" spans="1:15">
      <c r="A105" s="20">
        <v>104</v>
      </c>
      <c r="B105" s="24" t="str">
        <f>'様式Ⅲ－1(男子)'!H323</f>
        <v/>
      </c>
      <c r="C105" s="24" t="str">
        <f>CONCATENATE('様式Ⅲ－1(男子)'!D323," (",'様式Ⅲ－1(男子)'!F323,")")</f>
        <v xml:space="preserve"> ()</v>
      </c>
      <c r="D105" s="24" t="str">
        <f>'様式Ⅲ－1(男子)'!E323</f>
        <v/>
      </c>
      <c r="E105" s="24">
        <v>1</v>
      </c>
      <c r="F105" s="24">
        <f>基本情報登録!$D$8</f>
        <v>0</v>
      </c>
      <c r="G105" s="24" t="str">
        <f>基本情報登録!$D$10</f>
        <v/>
      </c>
      <c r="H105" s="24" t="e">
        <f>'様式Ⅲ－1(男子)'!G323</f>
        <v>#N/A</v>
      </c>
      <c r="I105" s="24">
        <f>'様式Ⅲ－1(男子)'!C323</f>
        <v>0</v>
      </c>
      <c r="J105" s="24">
        <f>'様式Ⅲ－1(男子)'!K323</f>
        <v>0</v>
      </c>
      <c r="K105" s="24" t="str">
        <f>'様式Ⅲ－1(男子)'!N323</f>
        <v/>
      </c>
      <c r="L105" s="24">
        <f>'様式Ⅲ－1(男子)'!K324</f>
        <v>0</v>
      </c>
      <c r="M105" s="24" t="str">
        <f>'様式Ⅲ－1(男子)'!N324</f>
        <v/>
      </c>
      <c r="N105" s="24">
        <f>'様式Ⅲ－1(男子)'!K325</f>
        <v>0</v>
      </c>
      <c r="O105" s="24" t="str">
        <f>'様式Ⅲ－1(男子)'!N325</f>
        <v/>
      </c>
    </row>
    <row r="106" spans="1:15">
      <c r="A106" s="20">
        <v>105</v>
      </c>
      <c r="B106" s="24" t="str">
        <f>'様式Ⅲ－1(男子)'!H326</f>
        <v/>
      </c>
      <c r="C106" s="24" t="str">
        <f>CONCATENATE('様式Ⅲ－1(男子)'!D326," (",'様式Ⅲ－1(男子)'!F326,")")</f>
        <v xml:space="preserve"> ()</v>
      </c>
      <c r="D106" s="24" t="str">
        <f>'様式Ⅲ－1(男子)'!E326</f>
        <v/>
      </c>
      <c r="E106" s="24">
        <v>1</v>
      </c>
      <c r="F106" s="24">
        <f>基本情報登録!$D$8</f>
        <v>0</v>
      </c>
      <c r="G106" s="24" t="str">
        <f>基本情報登録!$D$10</f>
        <v/>
      </c>
      <c r="H106" s="24" t="e">
        <f>'様式Ⅲ－1(男子)'!G326</f>
        <v>#N/A</v>
      </c>
      <c r="I106" s="24">
        <f>'様式Ⅲ－1(男子)'!C326</f>
        <v>0</v>
      </c>
      <c r="J106" s="24">
        <f>'様式Ⅲ－1(男子)'!K326</f>
        <v>0</v>
      </c>
      <c r="K106" s="24" t="str">
        <f>'様式Ⅲ－1(男子)'!N326</f>
        <v/>
      </c>
      <c r="L106" s="24">
        <f>'様式Ⅲ－1(男子)'!K327</f>
        <v>0</v>
      </c>
      <c r="M106" s="24" t="str">
        <f>'様式Ⅲ－1(男子)'!N327</f>
        <v/>
      </c>
      <c r="N106" s="24">
        <f>'様式Ⅲ－1(男子)'!K328</f>
        <v>0</v>
      </c>
      <c r="O106" s="24" t="str">
        <f>'様式Ⅲ－1(男子)'!N328</f>
        <v/>
      </c>
    </row>
    <row r="107" spans="1:15">
      <c r="A107" s="20">
        <v>106</v>
      </c>
      <c r="B107" s="24" t="str">
        <f>'様式Ⅲ－1(男子)'!H329</f>
        <v/>
      </c>
      <c r="C107" s="24" t="str">
        <f>CONCATENATE('様式Ⅲ－1(男子)'!D329," (",'様式Ⅲ－1(男子)'!F329,")")</f>
        <v xml:space="preserve"> ()</v>
      </c>
      <c r="D107" s="24" t="str">
        <f>'様式Ⅲ－1(男子)'!E329</f>
        <v/>
      </c>
      <c r="E107" s="24">
        <v>1</v>
      </c>
      <c r="F107" s="24">
        <f>基本情報登録!$D$8</f>
        <v>0</v>
      </c>
      <c r="G107" s="24" t="str">
        <f>基本情報登録!$D$10</f>
        <v/>
      </c>
      <c r="H107" s="24" t="e">
        <f>'様式Ⅲ－1(男子)'!G329</f>
        <v>#N/A</v>
      </c>
      <c r="I107" s="24">
        <f>'様式Ⅲ－1(男子)'!C329</f>
        <v>0</v>
      </c>
      <c r="J107" s="24">
        <f>'様式Ⅲ－1(男子)'!K329</f>
        <v>0</v>
      </c>
      <c r="K107" s="24" t="str">
        <f>'様式Ⅲ－1(男子)'!N329</f>
        <v/>
      </c>
      <c r="L107" s="24">
        <f>'様式Ⅲ－1(男子)'!K330</f>
        <v>0</v>
      </c>
      <c r="M107" s="24" t="str">
        <f>'様式Ⅲ－1(男子)'!N330</f>
        <v/>
      </c>
      <c r="N107" s="24">
        <f>'様式Ⅲ－1(男子)'!K331</f>
        <v>0</v>
      </c>
      <c r="O107" s="24" t="str">
        <f>'様式Ⅲ－1(男子)'!N331</f>
        <v/>
      </c>
    </row>
    <row r="108" spans="1:15">
      <c r="A108" s="20">
        <v>107</v>
      </c>
      <c r="B108" s="24" t="str">
        <f>'様式Ⅲ－1(男子)'!H332</f>
        <v/>
      </c>
      <c r="C108" s="24" t="str">
        <f>CONCATENATE('様式Ⅲ－1(男子)'!D332," (",'様式Ⅲ－1(男子)'!F332,")")</f>
        <v xml:space="preserve"> ()</v>
      </c>
      <c r="D108" s="24" t="str">
        <f>'様式Ⅲ－1(男子)'!E332</f>
        <v/>
      </c>
      <c r="E108" s="24">
        <v>1</v>
      </c>
      <c r="F108" s="24">
        <f>基本情報登録!$D$8</f>
        <v>0</v>
      </c>
      <c r="G108" s="24" t="str">
        <f>基本情報登録!$D$10</f>
        <v/>
      </c>
      <c r="H108" s="24" t="e">
        <f>'様式Ⅲ－1(男子)'!G332</f>
        <v>#N/A</v>
      </c>
      <c r="I108" s="24">
        <f>'様式Ⅲ－1(男子)'!C332</f>
        <v>0</v>
      </c>
      <c r="J108" s="24">
        <f>'様式Ⅲ－1(男子)'!K332</f>
        <v>0</v>
      </c>
      <c r="K108" s="24" t="str">
        <f>'様式Ⅲ－1(男子)'!N332</f>
        <v/>
      </c>
      <c r="L108" s="24">
        <f>'様式Ⅲ－1(男子)'!K333</f>
        <v>0</v>
      </c>
      <c r="M108" s="24" t="str">
        <f>'様式Ⅲ－1(男子)'!N333</f>
        <v/>
      </c>
      <c r="N108" s="24">
        <f>'様式Ⅲ－1(男子)'!K334</f>
        <v>0</v>
      </c>
      <c r="O108" s="24" t="str">
        <f>'様式Ⅲ－1(男子)'!N334</f>
        <v/>
      </c>
    </row>
    <row r="109" spans="1:15">
      <c r="A109" s="20">
        <v>108</v>
      </c>
      <c r="B109" s="24" t="str">
        <f>'様式Ⅲ－1(男子)'!H335</f>
        <v/>
      </c>
      <c r="C109" s="24" t="str">
        <f>CONCATENATE('様式Ⅲ－1(男子)'!D335," (",'様式Ⅲ－1(男子)'!F335,")")</f>
        <v xml:space="preserve"> ()</v>
      </c>
      <c r="D109" s="24" t="str">
        <f>'様式Ⅲ－1(男子)'!E335</f>
        <v/>
      </c>
      <c r="E109" s="24">
        <v>1</v>
      </c>
      <c r="F109" s="24">
        <f>基本情報登録!$D$8</f>
        <v>0</v>
      </c>
      <c r="G109" s="24" t="str">
        <f>基本情報登録!$D$10</f>
        <v/>
      </c>
      <c r="H109" s="24" t="e">
        <f>'様式Ⅲ－1(男子)'!G335</f>
        <v>#N/A</v>
      </c>
      <c r="I109" s="24">
        <f>'様式Ⅲ－1(男子)'!C335</f>
        <v>0</v>
      </c>
      <c r="J109" s="24">
        <f>'様式Ⅲ－1(男子)'!K335</f>
        <v>0</v>
      </c>
      <c r="K109" s="24" t="str">
        <f>'様式Ⅲ－1(男子)'!N335</f>
        <v/>
      </c>
      <c r="L109" s="24">
        <f>'様式Ⅲ－1(男子)'!K336</f>
        <v>0</v>
      </c>
      <c r="M109" s="24" t="str">
        <f>'様式Ⅲ－1(男子)'!N336</f>
        <v/>
      </c>
      <c r="N109" s="24">
        <f>'様式Ⅲ－1(男子)'!K337</f>
        <v>0</v>
      </c>
      <c r="O109" s="24" t="str">
        <f>'様式Ⅲ－1(男子)'!N337</f>
        <v/>
      </c>
    </row>
    <row r="110" spans="1:15">
      <c r="A110" s="20">
        <v>109</v>
      </c>
      <c r="B110" s="24" t="str">
        <f>'様式Ⅲ－1(男子)'!H338</f>
        <v/>
      </c>
      <c r="C110" s="24" t="str">
        <f>CONCATENATE('様式Ⅲ－1(男子)'!D338," (",'様式Ⅲ－1(男子)'!F338,")")</f>
        <v xml:space="preserve"> ()</v>
      </c>
      <c r="D110" s="24" t="str">
        <f>'様式Ⅲ－1(男子)'!E338</f>
        <v/>
      </c>
      <c r="E110" s="24">
        <v>1</v>
      </c>
      <c r="F110" s="24">
        <f>基本情報登録!$D$8</f>
        <v>0</v>
      </c>
      <c r="G110" s="24" t="str">
        <f>基本情報登録!$D$10</f>
        <v/>
      </c>
      <c r="H110" s="24" t="e">
        <f>'様式Ⅲ－1(男子)'!G338</f>
        <v>#N/A</v>
      </c>
      <c r="I110" s="24">
        <f>'様式Ⅲ－1(男子)'!C338</f>
        <v>0</v>
      </c>
      <c r="J110" s="24">
        <f>'様式Ⅲ－1(男子)'!K338</f>
        <v>0</v>
      </c>
      <c r="K110" s="24" t="str">
        <f>'様式Ⅲ－1(男子)'!N338</f>
        <v/>
      </c>
      <c r="L110" s="24">
        <f>'様式Ⅲ－1(男子)'!K339</f>
        <v>0</v>
      </c>
      <c r="M110" s="24" t="str">
        <f>'様式Ⅲ－1(男子)'!N339</f>
        <v/>
      </c>
      <c r="N110" s="24">
        <f>'様式Ⅲ－1(男子)'!K340</f>
        <v>0</v>
      </c>
      <c r="O110" s="24" t="str">
        <f>'様式Ⅲ－1(男子)'!N340</f>
        <v/>
      </c>
    </row>
    <row r="111" spans="1:15">
      <c r="A111" s="20">
        <v>110</v>
      </c>
      <c r="B111" s="24" t="str">
        <f>'様式Ⅲ－1(男子)'!H341</f>
        <v/>
      </c>
      <c r="C111" s="24" t="str">
        <f>CONCATENATE('様式Ⅲ－1(男子)'!D341," (",'様式Ⅲ－1(男子)'!F341,")")</f>
        <v xml:space="preserve"> ()</v>
      </c>
      <c r="D111" s="24" t="str">
        <f>'様式Ⅲ－1(男子)'!E341</f>
        <v/>
      </c>
      <c r="E111" s="24">
        <v>1</v>
      </c>
      <c r="F111" s="24">
        <f>基本情報登録!$D$8</f>
        <v>0</v>
      </c>
      <c r="G111" s="24" t="str">
        <f>基本情報登録!$D$10</f>
        <v/>
      </c>
      <c r="H111" s="24" t="e">
        <f>'様式Ⅲ－1(男子)'!G341</f>
        <v>#N/A</v>
      </c>
      <c r="I111" s="24">
        <f>'様式Ⅲ－1(男子)'!C341</f>
        <v>0</v>
      </c>
      <c r="J111" s="24">
        <f>'様式Ⅲ－1(男子)'!K341</f>
        <v>0</v>
      </c>
      <c r="K111" s="24" t="str">
        <f>'様式Ⅲ－1(男子)'!N341</f>
        <v/>
      </c>
      <c r="L111" s="24">
        <f>'様式Ⅲ－1(男子)'!K342</f>
        <v>0</v>
      </c>
      <c r="M111" s="24" t="str">
        <f>'様式Ⅲ－1(男子)'!N342</f>
        <v/>
      </c>
      <c r="N111" s="24">
        <f>'様式Ⅲ－1(男子)'!K343</f>
        <v>0</v>
      </c>
      <c r="O111" s="24" t="str">
        <f>'様式Ⅲ－1(男子)'!N343</f>
        <v/>
      </c>
    </row>
    <row r="112" spans="1:15">
      <c r="A112" s="20">
        <v>111</v>
      </c>
      <c r="B112" s="24" t="str">
        <f>'様式Ⅲ－1(男子)'!H344</f>
        <v/>
      </c>
      <c r="C112" s="24" t="str">
        <f>CONCATENATE('様式Ⅲ－1(男子)'!D344," (",'様式Ⅲ－1(男子)'!F344,")")</f>
        <v xml:space="preserve"> ()</v>
      </c>
      <c r="D112" s="24" t="str">
        <f>'様式Ⅲ－1(男子)'!E344</f>
        <v/>
      </c>
      <c r="E112" s="24">
        <v>1</v>
      </c>
      <c r="F112" s="24">
        <f>基本情報登録!$D$8</f>
        <v>0</v>
      </c>
      <c r="G112" s="24" t="str">
        <f>基本情報登録!$D$10</f>
        <v/>
      </c>
      <c r="H112" s="24" t="e">
        <f>'様式Ⅲ－1(男子)'!G344</f>
        <v>#N/A</v>
      </c>
      <c r="I112" s="24">
        <f>'様式Ⅲ－1(男子)'!C344</f>
        <v>0</v>
      </c>
      <c r="J112" s="24">
        <f>'様式Ⅲ－1(男子)'!K344</f>
        <v>0</v>
      </c>
      <c r="K112" s="24" t="str">
        <f>'様式Ⅲ－1(男子)'!N344</f>
        <v/>
      </c>
      <c r="L112" s="24">
        <f>'様式Ⅲ－1(男子)'!K345</f>
        <v>0</v>
      </c>
      <c r="M112" s="24" t="str">
        <f>'様式Ⅲ－1(男子)'!N345</f>
        <v/>
      </c>
      <c r="N112" s="24">
        <f>'様式Ⅲ－1(男子)'!K346</f>
        <v>0</v>
      </c>
      <c r="O112" s="24" t="str">
        <f>'様式Ⅲ－1(男子)'!N346</f>
        <v/>
      </c>
    </row>
    <row r="113" spans="1:15">
      <c r="A113" s="20">
        <v>112</v>
      </c>
      <c r="B113" s="24" t="str">
        <f>'様式Ⅲ－1(男子)'!H347</f>
        <v/>
      </c>
      <c r="C113" s="24" t="str">
        <f>CONCATENATE('様式Ⅲ－1(男子)'!D347," (",'様式Ⅲ－1(男子)'!F347,")")</f>
        <v xml:space="preserve"> ()</v>
      </c>
      <c r="D113" s="24" t="str">
        <f>'様式Ⅲ－1(男子)'!E347</f>
        <v/>
      </c>
      <c r="E113" s="24">
        <v>1</v>
      </c>
      <c r="F113" s="24">
        <f>基本情報登録!$D$8</f>
        <v>0</v>
      </c>
      <c r="G113" s="24" t="str">
        <f>基本情報登録!$D$10</f>
        <v/>
      </c>
      <c r="H113" s="24" t="e">
        <f>'様式Ⅲ－1(男子)'!G347</f>
        <v>#N/A</v>
      </c>
      <c r="I113" s="24">
        <f>'様式Ⅲ－1(男子)'!C347</f>
        <v>0</v>
      </c>
      <c r="J113" s="24">
        <f>'様式Ⅲ－1(男子)'!K347</f>
        <v>0</v>
      </c>
      <c r="K113" s="24" t="str">
        <f>'様式Ⅲ－1(男子)'!N347</f>
        <v/>
      </c>
      <c r="L113" s="24">
        <f>'様式Ⅲ－1(男子)'!K348</f>
        <v>0</v>
      </c>
      <c r="M113" s="24" t="str">
        <f>'様式Ⅲ－1(男子)'!N348</f>
        <v/>
      </c>
      <c r="N113" s="24">
        <f>'様式Ⅲ－1(男子)'!K349</f>
        <v>0</v>
      </c>
      <c r="O113" s="24" t="str">
        <f>'様式Ⅲ－1(男子)'!N349</f>
        <v/>
      </c>
    </row>
    <row r="114" spans="1:15">
      <c r="A114" s="20">
        <v>113</v>
      </c>
      <c r="B114" s="24" t="str">
        <f>'様式Ⅲ－1(男子)'!H350</f>
        <v/>
      </c>
      <c r="C114" s="24" t="str">
        <f>CONCATENATE('様式Ⅲ－1(男子)'!D350," (",'様式Ⅲ－1(男子)'!F350,")")</f>
        <v xml:space="preserve"> ()</v>
      </c>
      <c r="D114" s="24" t="str">
        <f>'様式Ⅲ－1(男子)'!E350</f>
        <v/>
      </c>
      <c r="E114" s="24">
        <v>1</v>
      </c>
      <c r="F114" s="24">
        <f>基本情報登録!$D$8</f>
        <v>0</v>
      </c>
      <c r="G114" s="24" t="str">
        <f>基本情報登録!$D$10</f>
        <v/>
      </c>
      <c r="H114" s="24" t="e">
        <f>'様式Ⅲ－1(男子)'!G350</f>
        <v>#N/A</v>
      </c>
      <c r="I114" s="24">
        <f>'様式Ⅲ－1(男子)'!C350</f>
        <v>0</v>
      </c>
      <c r="J114" s="24">
        <f>'様式Ⅲ－1(男子)'!K350</f>
        <v>0</v>
      </c>
      <c r="K114" s="24" t="str">
        <f>'様式Ⅲ－1(男子)'!N350</f>
        <v/>
      </c>
      <c r="L114" s="24">
        <f>'様式Ⅲ－1(男子)'!K351</f>
        <v>0</v>
      </c>
      <c r="M114" s="24" t="str">
        <f>'様式Ⅲ－1(男子)'!N351</f>
        <v/>
      </c>
      <c r="N114" s="24">
        <f>'様式Ⅲ－1(男子)'!K352</f>
        <v>0</v>
      </c>
      <c r="O114" s="24" t="str">
        <f>'様式Ⅲ－1(男子)'!N352</f>
        <v/>
      </c>
    </row>
    <row r="115" spans="1:15">
      <c r="A115" s="20">
        <v>114</v>
      </c>
      <c r="B115" s="24" t="str">
        <f>'様式Ⅲ－1(男子)'!H353</f>
        <v/>
      </c>
      <c r="C115" s="24" t="str">
        <f>CONCATENATE('様式Ⅲ－1(男子)'!D353," (",'様式Ⅲ－1(男子)'!F353,")")</f>
        <v xml:space="preserve"> ()</v>
      </c>
      <c r="D115" s="24" t="str">
        <f>'様式Ⅲ－1(男子)'!E353</f>
        <v/>
      </c>
      <c r="E115" s="24">
        <v>1</v>
      </c>
      <c r="F115" s="24">
        <f>基本情報登録!$D$8</f>
        <v>0</v>
      </c>
      <c r="G115" s="24" t="str">
        <f>基本情報登録!$D$10</f>
        <v/>
      </c>
      <c r="H115" s="24" t="e">
        <f>'様式Ⅲ－1(男子)'!G353</f>
        <v>#N/A</v>
      </c>
      <c r="I115" s="24">
        <f>'様式Ⅲ－1(男子)'!C353</f>
        <v>0</v>
      </c>
      <c r="J115" s="24">
        <f>'様式Ⅲ－1(男子)'!K353</f>
        <v>0</v>
      </c>
      <c r="K115" s="24" t="str">
        <f>'様式Ⅲ－1(男子)'!N353</f>
        <v/>
      </c>
      <c r="L115" s="24">
        <f>'様式Ⅲ－1(男子)'!K354</f>
        <v>0</v>
      </c>
      <c r="M115" s="24" t="str">
        <f>'様式Ⅲ－1(男子)'!N354</f>
        <v/>
      </c>
      <c r="N115" s="24">
        <f>'様式Ⅲ－1(男子)'!K355</f>
        <v>0</v>
      </c>
      <c r="O115" s="24" t="str">
        <f>'様式Ⅲ－1(男子)'!N355</f>
        <v/>
      </c>
    </row>
    <row r="116" spans="1:15">
      <c r="A116" s="20">
        <v>115</v>
      </c>
      <c r="B116" s="24" t="str">
        <f>'様式Ⅲ－1(男子)'!H356</f>
        <v/>
      </c>
      <c r="C116" s="24" t="str">
        <f>CONCATENATE('様式Ⅲ－1(男子)'!D356," (",'様式Ⅲ－1(男子)'!F356,")")</f>
        <v xml:space="preserve"> ()</v>
      </c>
      <c r="D116" s="24" t="str">
        <f>'様式Ⅲ－1(男子)'!E356</f>
        <v/>
      </c>
      <c r="E116" s="24">
        <v>1</v>
      </c>
      <c r="F116" s="24">
        <f>基本情報登録!$D$8</f>
        <v>0</v>
      </c>
      <c r="G116" s="24" t="str">
        <f>基本情報登録!$D$10</f>
        <v/>
      </c>
      <c r="H116" s="24" t="e">
        <f>'様式Ⅲ－1(男子)'!G356</f>
        <v>#N/A</v>
      </c>
      <c r="I116" s="24">
        <f>'様式Ⅲ－1(男子)'!C356</f>
        <v>0</v>
      </c>
      <c r="J116" s="24">
        <f>'様式Ⅲ－1(男子)'!K356</f>
        <v>0</v>
      </c>
      <c r="K116" s="24" t="str">
        <f>'様式Ⅲ－1(男子)'!N356</f>
        <v/>
      </c>
      <c r="L116" s="24">
        <f>'様式Ⅲ－1(男子)'!K357</f>
        <v>0</v>
      </c>
      <c r="M116" s="24" t="str">
        <f>'様式Ⅲ－1(男子)'!N357</f>
        <v/>
      </c>
      <c r="N116" s="24">
        <f>'様式Ⅲ－1(男子)'!K358</f>
        <v>0</v>
      </c>
      <c r="O116" s="24" t="str">
        <f>'様式Ⅲ－1(男子)'!N358</f>
        <v/>
      </c>
    </row>
    <row r="117" spans="1:15">
      <c r="A117" s="20">
        <v>116</v>
      </c>
      <c r="B117" s="24" t="str">
        <f>'様式Ⅲ－1(男子)'!H359</f>
        <v/>
      </c>
      <c r="C117" s="24" t="str">
        <f>CONCATENATE('様式Ⅲ－1(男子)'!D359," (",'様式Ⅲ－1(男子)'!F359,")")</f>
        <v xml:space="preserve"> ()</v>
      </c>
      <c r="D117" s="24" t="str">
        <f>'様式Ⅲ－1(男子)'!E359</f>
        <v/>
      </c>
      <c r="E117" s="24">
        <v>1</v>
      </c>
      <c r="F117" s="24">
        <f>基本情報登録!$D$8</f>
        <v>0</v>
      </c>
      <c r="G117" s="24" t="str">
        <f>基本情報登録!$D$10</f>
        <v/>
      </c>
      <c r="H117" s="24" t="e">
        <f>'様式Ⅲ－1(男子)'!G359</f>
        <v>#N/A</v>
      </c>
      <c r="I117" s="24">
        <f>'様式Ⅲ－1(男子)'!C359</f>
        <v>0</v>
      </c>
      <c r="J117" s="24">
        <f>'様式Ⅲ－1(男子)'!K359</f>
        <v>0</v>
      </c>
      <c r="K117" s="24" t="str">
        <f>'様式Ⅲ－1(男子)'!N359</f>
        <v/>
      </c>
      <c r="L117" s="24">
        <f>'様式Ⅲ－1(男子)'!K360</f>
        <v>0</v>
      </c>
      <c r="M117" s="24" t="str">
        <f>'様式Ⅲ－1(男子)'!N360</f>
        <v/>
      </c>
      <c r="N117" s="24">
        <f>'様式Ⅲ－1(男子)'!K361</f>
        <v>0</v>
      </c>
      <c r="O117" s="24" t="str">
        <f>'様式Ⅲ－1(男子)'!N361</f>
        <v/>
      </c>
    </row>
    <row r="118" spans="1:15">
      <c r="A118" s="20">
        <v>117</v>
      </c>
      <c r="B118" s="24" t="str">
        <f>'様式Ⅲ－1(男子)'!H362</f>
        <v/>
      </c>
      <c r="C118" s="24" t="str">
        <f>CONCATENATE('様式Ⅲ－1(男子)'!D362," (",'様式Ⅲ－1(男子)'!F362,")")</f>
        <v xml:space="preserve"> ()</v>
      </c>
      <c r="D118" s="24" t="str">
        <f>'様式Ⅲ－1(男子)'!E362</f>
        <v/>
      </c>
      <c r="E118" s="24">
        <v>1</v>
      </c>
      <c r="F118" s="24">
        <f>基本情報登録!$D$8</f>
        <v>0</v>
      </c>
      <c r="G118" s="24" t="str">
        <f>基本情報登録!$D$10</f>
        <v/>
      </c>
      <c r="H118" s="24" t="e">
        <f>'様式Ⅲ－1(男子)'!G362</f>
        <v>#N/A</v>
      </c>
      <c r="I118" s="24">
        <f>'様式Ⅲ－1(男子)'!C362</f>
        <v>0</v>
      </c>
      <c r="J118" s="24">
        <f>'様式Ⅲ－1(男子)'!K362</f>
        <v>0</v>
      </c>
      <c r="K118" s="24" t="str">
        <f>'様式Ⅲ－1(男子)'!N362</f>
        <v/>
      </c>
      <c r="L118" s="24">
        <f>'様式Ⅲ－1(男子)'!K363</f>
        <v>0</v>
      </c>
      <c r="M118" s="24" t="str">
        <f>'様式Ⅲ－1(男子)'!N363</f>
        <v/>
      </c>
      <c r="N118" s="24">
        <f>'様式Ⅲ－1(男子)'!K364</f>
        <v>0</v>
      </c>
      <c r="O118" s="24" t="str">
        <f>'様式Ⅲ－1(男子)'!N364</f>
        <v/>
      </c>
    </row>
    <row r="119" spans="1:15">
      <c r="A119" s="20">
        <v>118</v>
      </c>
      <c r="B119" s="24" t="str">
        <f>'様式Ⅲ－1(男子)'!H365</f>
        <v/>
      </c>
      <c r="C119" s="24" t="str">
        <f>CONCATENATE('様式Ⅲ－1(男子)'!D365," (",'様式Ⅲ－1(男子)'!F365,")")</f>
        <v xml:space="preserve"> ()</v>
      </c>
      <c r="D119" s="24" t="str">
        <f>'様式Ⅲ－1(男子)'!E365</f>
        <v/>
      </c>
      <c r="E119" s="24">
        <v>1</v>
      </c>
      <c r="F119" s="24">
        <f>基本情報登録!$D$8</f>
        <v>0</v>
      </c>
      <c r="G119" s="24" t="str">
        <f>基本情報登録!$D$10</f>
        <v/>
      </c>
      <c r="H119" s="24" t="e">
        <f>'様式Ⅲ－1(男子)'!G365</f>
        <v>#N/A</v>
      </c>
      <c r="I119" s="24">
        <f>'様式Ⅲ－1(男子)'!C365</f>
        <v>0</v>
      </c>
      <c r="J119" s="24">
        <f>'様式Ⅲ－1(男子)'!K365</f>
        <v>0</v>
      </c>
      <c r="K119" s="24" t="str">
        <f>'様式Ⅲ－1(男子)'!N365</f>
        <v/>
      </c>
      <c r="L119" s="24">
        <f>'様式Ⅲ－1(男子)'!K366</f>
        <v>0</v>
      </c>
      <c r="M119" s="24" t="str">
        <f>'様式Ⅲ－1(男子)'!N366</f>
        <v/>
      </c>
      <c r="N119" s="24">
        <f>'様式Ⅲ－1(男子)'!K367</f>
        <v>0</v>
      </c>
      <c r="O119" s="24" t="str">
        <f>'様式Ⅲ－1(男子)'!N367</f>
        <v/>
      </c>
    </row>
    <row r="120" spans="1:15">
      <c r="A120" s="20">
        <v>119</v>
      </c>
      <c r="B120" s="24" t="str">
        <f>'様式Ⅲ－1(男子)'!H368</f>
        <v/>
      </c>
      <c r="C120" s="24" t="str">
        <f>CONCATENATE('様式Ⅲ－1(男子)'!D368," (",'様式Ⅲ－1(男子)'!F368,")")</f>
        <v xml:space="preserve"> ()</v>
      </c>
      <c r="D120" s="24" t="str">
        <f>'様式Ⅲ－1(男子)'!E368</f>
        <v/>
      </c>
      <c r="E120" s="24">
        <v>1</v>
      </c>
      <c r="F120" s="24">
        <f>基本情報登録!$D$8</f>
        <v>0</v>
      </c>
      <c r="G120" s="24" t="str">
        <f>基本情報登録!$D$10</f>
        <v/>
      </c>
      <c r="H120" s="24" t="e">
        <f>'様式Ⅲ－1(男子)'!G368</f>
        <v>#N/A</v>
      </c>
      <c r="I120" s="24">
        <f>'様式Ⅲ－1(男子)'!C368</f>
        <v>0</v>
      </c>
      <c r="J120" s="24">
        <f>'様式Ⅲ－1(男子)'!K368</f>
        <v>0</v>
      </c>
      <c r="K120" s="24" t="str">
        <f>'様式Ⅲ－1(男子)'!N368</f>
        <v/>
      </c>
      <c r="L120" s="24">
        <f>'様式Ⅲ－1(男子)'!K369</f>
        <v>0</v>
      </c>
      <c r="M120" s="24" t="str">
        <f>'様式Ⅲ－1(男子)'!N369</f>
        <v/>
      </c>
      <c r="N120" s="24">
        <f>'様式Ⅲ－1(男子)'!K370</f>
        <v>0</v>
      </c>
      <c r="O120" s="24" t="str">
        <f>'様式Ⅲ－1(男子)'!N370</f>
        <v/>
      </c>
    </row>
    <row r="121" spans="1:15">
      <c r="A121" s="20">
        <v>120</v>
      </c>
      <c r="B121" s="24" t="str">
        <f>'様式Ⅲ－1(男子)'!H371</f>
        <v/>
      </c>
      <c r="C121" s="24" t="str">
        <f>CONCATENATE('様式Ⅲ－1(男子)'!D371," (",'様式Ⅲ－1(男子)'!F371,")")</f>
        <v xml:space="preserve"> ()</v>
      </c>
      <c r="D121" s="24" t="str">
        <f>'様式Ⅲ－1(男子)'!E371</f>
        <v/>
      </c>
      <c r="E121" s="24">
        <v>1</v>
      </c>
      <c r="F121" s="24">
        <f>基本情報登録!$D$8</f>
        <v>0</v>
      </c>
      <c r="G121" s="24" t="str">
        <f>基本情報登録!$D$10</f>
        <v/>
      </c>
      <c r="H121" s="24" t="e">
        <f>'様式Ⅲ－1(男子)'!G371</f>
        <v>#N/A</v>
      </c>
      <c r="I121" s="24">
        <f>'様式Ⅲ－1(男子)'!C371</f>
        <v>0</v>
      </c>
      <c r="J121" s="24">
        <f>'様式Ⅲ－1(男子)'!K371</f>
        <v>0</v>
      </c>
      <c r="K121" s="24" t="str">
        <f>'様式Ⅲ－1(男子)'!N371</f>
        <v/>
      </c>
      <c r="L121" s="24">
        <f>'様式Ⅲ－1(男子)'!K372</f>
        <v>0</v>
      </c>
      <c r="M121" s="24" t="str">
        <f>'様式Ⅲ－1(男子)'!N372</f>
        <v/>
      </c>
      <c r="N121" s="24">
        <f>'様式Ⅲ－1(男子)'!K373</f>
        <v>0</v>
      </c>
      <c r="O121" s="24" t="str">
        <f>'様式Ⅲ－1(男子)'!N373</f>
        <v/>
      </c>
    </row>
    <row r="122" spans="1:15">
      <c r="A122" s="20">
        <v>121</v>
      </c>
      <c r="B122" s="24" t="str">
        <f>'様式Ⅲ－1(男子)'!H374</f>
        <v/>
      </c>
      <c r="C122" s="24" t="str">
        <f>CONCATENATE('様式Ⅲ－1(男子)'!D374," (",'様式Ⅲ－1(男子)'!F374,")")</f>
        <v xml:space="preserve"> ()</v>
      </c>
      <c r="D122" s="24" t="str">
        <f>'様式Ⅲ－1(男子)'!E374</f>
        <v/>
      </c>
      <c r="E122" s="24">
        <v>1</v>
      </c>
      <c r="F122" s="24">
        <f>基本情報登録!$D$8</f>
        <v>0</v>
      </c>
      <c r="G122" s="24" t="str">
        <f>基本情報登録!$D$10</f>
        <v/>
      </c>
      <c r="H122" s="24" t="e">
        <f>'様式Ⅲ－1(男子)'!G374</f>
        <v>#N/A</v>
      </c>
      <c r="I122" s="24">
        <f>'様式Ⅲ－1(男子)'!C374</f>
        <v>0</v>
      </c>
      <c r="J122" s="24">
        <f>'様式Ⅲ－1(男子)'!K374</f>
        <v>0</v>
      </c>
      <c r="K122" s="24" t="str">
        <f>'様式Ⅲ－1(男子)'!N374</f>
        <v/>
      </c>
      <c r="L122" s="24">
        <f>'様式Ⅲ－1(男子)'!K375</f>
        <v>0</v>
      </c>
      <c r="M122" s="24" t="str">
        <f>'様式Ⅲ－1(男子)'!N375</f>
        <v/>
      </c>
      <c r="N122" s="24">
        <f>'様式Ⅲ－1(男子)'!K376</f>
        <v>0</v>
      </c>
      <c r="O122" s="24" t="str">
        <f>'様式Ⅲ－1(男子)'!N376</f>
        <v/>
      </c>
    </row>
    <row r="123" spans="1:15">
      <c r="A123" s="20">
        <v>122</v>
      </c>
      <c r="B123" s="24" t="str">
        <f>'様式Ⅲ－1(男子)'!H377</f>
        <v/>
      </c>
      <c r="C123" s="24" t="str">
        <f>CONCATENATE('様式Ⅲ－1(男子)'!D377," (",'様式Ⅲ－1(男子)'!F377,")")</f>
        <v xml:space="preserve"> ()</v>
      </c>
      <c r="D123" s="24" t="str">
        <f>'様式Ⅲ－1(男子)'!E377</f>
        <v/>
      </c>
      <c r="E123" s="24">
        <v>1</v>
      </c>
      <c r="F123" s="24">
        <f>基本情報登録!$D$8</f>
        <v>0</v>
      </c>
      <c r="G123" s="24" t="str">
        <f>基本情報登録!$D$10</f>
        <v/>
      </c>
      <c r="H123" s="24" t="e">
        <f>'様式Ⅲ－1(男子)'!G377</f>
        <v>#N/A</v>
      </c>
      <c r="I123" s="24">
        <f>'様式Ⅲ－1(男子)'!C377</f>
        <v>0</v>
      </c>
      <c r="J123" s="24">
        <f>'様式Ⅲ－1(男子)'!K377</f>
        <v>0</v>
      </c>
      <c r="K123" s="24" t="str">
        <f>'様式Ⅲ－1(男子)'!N377</f>
        <v/>
      </c>
      <c r="L123" s="24">
        <f>'様式Ⅲ－1(男子)'!K378</f>
        <v>0</v>
      </c>
      <c r="M123" s="24" t="str">
        <f>'様式Ⅲ－1(男子)'!N378</f>
        <v/>
      </c>
      <c r="N123" s="24">
        <f>'様式Ⅲ－1(男子)'!K379</f>
        <v>0</v>
      </c>
      <c r="O123" s="24" t="str">
        <f>'様式Ⅲ－1(男子)'!N379</f>
        <v/>
      </c>
    </row>
    <row r="124" spans="1:15">
      <c r="A124" s="20">
        <v>123</v>
      </c>
      <c r="B124" s="24" t="str">
        <f>'様式Ⅲ－1(男子)'!H380</f>
        <v/>
      </c>
      <c r="C124" s="24" t="str">
        <f>CONCATENATE('様式Ⅲ－1(男子)'!D380," (",'様式Ⅲ－1(男子)'!F380,")")</f>
        <v xml:space="preserve"> ()</v>
      </c>
      <c r="D124" s="24" t="str">
        <f>'様式Ⅲ－1(男子)'!E380</f>
        <v/>
      </c>
      <c r="E124" s="24">
        <v>1</v>
      </c>
      <c r="F124" s="24">
        <f>基本情報登録!$D$8</f>
        <v>0</v>
      </c>
      <c r="G124" s="24" t="str">
        <f>基本情報登録!$D$10</f>
        <v/>
      </c>
      <c r="H124" s="24" t="e">
        <f>'様式Ⅲ－1(男子)'!G380</f>
        <v>#N/A</v>
      </c>
      <c r="I124" s="24">
        <f>'様式Ⅲ－1(男子)'!C380</f>
        <v>0</v>
      </c>
      <c r="J124" s="24">
        <f>'様式Ⅲ－1(男子)'!K380</f>
        <v>0</v>
      </c>
      <c r="K124" s="24" t="str">
        <f>'様式Ⅲ－1(男子)'!N380</f>
        <v/>
      </c>
      <c r="L124" s="24">
        <f>'様式Ⅲ－1(男子)'!K381</f>
        <v>0</v>
      </c>
      <c r="M124" s="24" t="str">
        <f>'様式Ⅲ－1(男子)'!N381</f>
        <v/>
      </c>
      <c r="N124" s="24">
        <f>'様式Ⅲ－1(男子)'!K382</f>
        <v>0</v>
      </c>
      <c r="O124" s="24" t="str">
        <f>'様式Ⅲ－1(男子)'!N382</f>
        <v/>
      </c>
    </row>
    <row r="125" spans="1:15">
      <c r="A125" s="20">
        <v>124</v>
      </c>
      <c r="B125" s="24" t="str">
        <f>'様式Ⅲ－1(男子)'!H383</f>
        <v/>
      </c>
      <c r="C125" s="24" t="str">
        <f>CONCATENATE('様式Ⅲ－1(男子)'!D383," (",'様式Ⅲ－1(男子)'!F383,")")</f>
        <v xml:space="preserve"> ()</v>
      </c>
      <c r="D125" s="24" t="str">
        <f>'様式Ⅲ－1(男子)'!E383</f>
        <v/>
      </c>
      <c r="E125" s="24">
        <v>1</v>
      </c>
      <c r="F125" s="24">
        <f>基本情報登録!$D$8</f>
        <v>0</v>
      </c>
      <c r="G125" s="24" t="str">
        <f>基本情報登録!$D$10</f>
        <v/>
      </c>
      <c r="H125" s="24" t="e">
        <f>'様式Ⅲ－1(男子)'!G383</f>
        <v>#N/A</v>
      </c>
      <c r="I125" s="24">
        <f>'様式Ⅲ－1(男子)'!C383</f>
        <v>0</v>
      </c>
      <c r="J125" s="24">
        <f>'様式Ⅲ－1(男子)'!K383</f>
        <v>0</v>
      </c>
      <c r="K125" s="24" t="str">
        <f>'様式Ⅲ－1(男子)'!N383</f>
        <v/>
      </c>
      <c r="L125" s="24">
        <f>'様式Ⅲ－1(男子)'!K384</f>
        <v>0</v>
      </c>
      <c r="M125" s="24" t="str">
        <f>'様式Ⅲ－1(男子)'!N384</f>
        <v/>
      </c>
      <c r="N125" s="24">
        <f>'様式Ⅲ－1(男子)'!K385</f>
        <v>0</v>
      </c>
      <c r="O125" s="24" t="str">
        <f>'様式Ⅲ－1(男子)'!N385</f>
        <v/>
      </c>
    </row>
    <row r="126" spans="1:15">
      <c r="A126" s="20">
        <v>125</v>
      </c>
      <c r="B126" s="24" t="str">
        <f>'様式Ⅲ－1(男子)'!H386</f>
        <v/>
      </c>
      <c r="C126" s="24" t="str">
        <f>CONCATENATE('様式Ⅲ－1(男子)'!D386," (",'様式Ⅲ－1(男子)'!F386,")")</f>
        <v xml:space="preserve"> ()</v>
      </c>
      <c r="D126" s="24" t="str">
        <f>'様式Ⅲ－1(男子)'!E386</f>
        <v/>
      </c>
      <c r="E126" s="24">
        <v>1</v>
      </c>
      <c r="F126" s="24">
        <f>基本情報登録!$D$8</f>
        <v>0</v>
      </c>
      <c r="G126" s="24" t="str">
        <f>基本情報登録!$D$10</f>
        <v/>
      </c>
      <c r="H126" s="24" t="e">
        <f>'様式Ⅲ－1(男子)'!G386</f>
        <v>#N/A</v>
      </c>
      <c r="I126" s="24">
        <f>'様式Ⅲ－1(男子)'!C386</f>
        <v>0</v>
      </c>
      <c r="J126" s="24">
        <f>'様式Ⅲ－1(男子)'!K386</f>
        <v>0</v>
      </c>
      <c r="K126" s="24" t="str">
        <f>'様式Ⅲ－1(男子)'!N386</f>
        <v/>
      </c>
      <c r="L126" s="24">
        <f>'様式Ⅲ－1(男子)'!K387</f>
        <v>0</v>
      </c>
      <c r="M126" s="24" t="str">
        <f>'様式Ⅲ－1(男子)'!N387</f>
        <v/>
      </c>
      <c r="N126" s="24">
        <f>'様式Ⅲ－1(男子)'!K388</f>
        <v>0</v>
      </c>
      <c r="O126" s="24" t="str">
        <f>'様式Ⅲ－1(男子)'!N388</f>
        <v/>
      </c>
    </row>
    <row r="127" spans="1:15">
      <c r="A127" s="20">
        <v>126</v>
      </c>
      <c r="B127" s="24" t="str">
        <f>'様式Ⅲ－1(男子)'!H389</f>
        <v/>
      </c>
      <c r="C127" s="24" t="str">
        <f>CONCATENATE('様式Ⅲ－1(男子)'!D389," (",'様式Ⅲ－1(男子)'!F389,")")</f>
        <v xml:space="preserve"> ()</v>
      </c>
      <c r="D127" s="24" t="str">
        <f>'様式Ⅲ－1(男子)'!E389</f>
        <v/>
      </c>
      <c r="E127" s="24">
        <v>1</v>
      </c>
      <c r="F127" s="24">
        <f>基本情報登録!$D$8</f>
        <v>0</v>
      </c>
      <c r="G127" s="24" t="str">
        <f>基本情報登録!$D$10</f>
        <v/>
      </c>
      <c r="H127" s="24" t="e">
        <f>'様式Ⅲ－1(男子)'!G389</f>
        <v>#N/A</v>
      </c>
      <c r="I127" s="24">
        <f>'様式Ⅲ－1(男子)'!C389</f>
        <v>0</v>
      </c>
      <c r="J127" s="24">
        <f>'様式Ⅲ－1(男子)'!K389</f>
        <v>0</v>
      </c>
      <c r="K127" s="24" t="str">
        <f>'様式Ⅲ－1(男子)'!N389</f>
        <v/>
      </c>
      <c r="L127" s="24">
        <f>'様式Ⅲ－1(男子)'!K390</f>
        <v>0</v>
      </c>
      <c r="M127" s="24" t="str">
        <f>'様式Ⅲ－1(男子)'!N390</f>
        <v/>
      </c>
      <c r="N127" s="24">
        <f>'様式Ⅲ－1(男子)'!K391</f>
        <v>0</v>
      </c>
      <c r="O127" s="24" t="str">
        <f>'様式Ⅲ－1(男子)'!N391</f>
        <v/>
      </c>
    </row>
    <row r="128" spans="1:15">
      <c r="A128" s="20">
        <v>127</v>
      </c>
      <c r="B128" s="24" t="str">
        <f>'様式Ⅲ－1(男子)'!H392</f>
        <v/>
      </c>
      <c r="C128" s="24" t="str">
        <f>CONCATENATE('様式Ⅲ－1(男子)'!D392," (",'様式Ⅲ－1(男子)'!F392,")")</f>
        <v xml:space="preserve"> ()</v>
      </c>
      <c r="D128" s="24" t="str">
        <f>'様式Ⅲ－1(男子)'!E392</f>
        <v/>
      </c>
      <c r="E128" s="24">
        <v>1</v>
      </c>
      <c r="F128" s="24">
        <f>基本情報登録!$D$8</f>
        <v>0</v>
      </c>
      <c r="G128" s="24" t="str">
        <f>基本情報登録!$D$10</f>
        <v/>
      </c>
      <c r="H128" s="24" t="e">
        <f>'様式Ⅲ－1(男子)'!G392</f>
        <v>#N/A</v>
      </c>
      <c r="I128" s="24">
        <f>'様式Ⅲ－1(男子)'!C392</f>
        <v>0</v>
      </c>
      <c r="J128" s="24">
        <f>'様式Ⅲ－1(男子)'!K392</f>
        <v>0</v>
      </c>
      <c r="K128" s="24" t="str">
        <f>'様式Ⅲ－1(男子)'!N392</f>
        <v/>
      </c>
      <c r="L128" s="24">
        <f>'様式Ⅲ－1(男子)'!K393</f>
        <v>0</v>
      </c>
      <c r="M128" s="24" t="str">
        <f>'様式Ⅲ－1(男子)'!N393</f>
        <v/>
      </c>
      <c r="N128" s="24">
        <f>'様式Ⅲ－1(男子)'!K394</f>
        <v>0</v>
      </c>
      <c r="O128" s="24" t="str">
        <f>'様式Ⅲ－1(男子)'!N394</f>
        <v/>
      </c>
    </row>
    <row r="129" spans="1:15">
      <c r="A129" s="20">
        <v>128</v>
      </c>
      <c r="B129" s="24" t="str">
        <f>'様式Ⅲ－1(男子)'!H395</f>
        <v/>
      </c>
      <c r="C129" s="24" t="str">
        <f>CONCATENATE('様式Ⅲ－1(男子)'!D395," (",'様式Ⅲ－1(男子)'!F395,")")</f>
        <v xml:space="preserve"> ()</v>
      </c>
      <c r="D129" s="24" t="str">
        <f>'様式Ⅲ－1(男子)'!E395</f>
        <v/>
      </c>
      <c r="E129" s="24">
        <v>1</v>
      </c>
      <c r="F129" s="24">
        <f>基本情報登録!$D$8</f>
        <v>0</v>
      </c>
      <c r="G129" s="24" t="str">
        <f>基本情報登録!$D$10</f>
        <v/>
      </c>
      <c r="H129" s="24" t="e">
        <f>'様式Ⅲ－1(男子)'!G395</f>
        <v>#N/A</v>
      </c>
      <c r="I129" s="24">
        <f>'様式Ⅲ－1(男子)'!C395</f>
        <v>0</v>
      </c>
      <c r="J129" s="24">
        <f>'様式Ⅲ－1(男子)'!K395</f>
        <v>0</v>
      </c>
      <c r="K129" s="24" t="str">
        <f>'様式Ⅲ－1(男子)'!N395</f>
        <v/>
      </c>
      <c r="L129" s="24">
        <f>'様式Ⅲ－1(男子)'!K396</f>
        <v>0</v>
      </c>
      <c r="M129" s="24" t="str">
        <f>'様式Ⅲ－1(男子)'!N396</f>
        <v/>
      </c>
      <c r="N129" s="24">
        <f>'様式Ⅲ－1(男子)'!K397</f>
        <v>0</v>
      </c>
      <c r="O129" s="24" t="str">
        <f>'様式Ⅲ－1(男子)'!N397</f>
        <v/>
      </c>
    </row>
    <row r="130" spans="1:15">
      <c r="A130" s="20">
        <v>129</v>
      </c>
      <c r="B130" s="24" t="str">
        <f>'様式Ⅲ－1(男子)'!H398</f>
        <v/>
      </c>
      <c r="C130" s="24" t="str">
        <f>CONCATENATE('様式Ⅲ－1(男子)'!D398," (",'様式Ⅲ－1(男子)'!F398,")")</f>
        <v xml:space="preserve"> ()</v>
      </c>
      <c r="D130" s="24" t="str">
        <f>'様式Ⅲ－1(男子)'!E398</f>
        <v/>
      </c>
      <c r="E130" s="24">
        <v>1</v>
      </c>
      <c r="F130" s="24">
        <f>基本情報登録!$D$8</f>
        <v>0</v>
      </c>
      <c r="G130" s="24" t="str">
        <f>基本情報登録!$D$10</f>
        <v/>
      </c>
      <c r="H130" s="24" t="e">
        <f>'様式Ⅲ－1(男子)'!G398</f>
        <v>#N/A</v>
      </c>
      <c r="I130" s="24">
        <f>'様式Ⅲ－1(男子)'!C398</f>
        <v>0</v>
      </c>
      <c r="J130" s="24">
        <f>'様式Ⅲ－1(男子)'!K398</f>
        <v>0</v>
      </c>
      <c r="K130" s="24" t="str">
        <f>'様式Ⅲ－1(男子)'!N398</f>
        <v/>
      </c>
      <c r="L130" s="24">
        <f>'様式Ⅲ－1(男子)'!K399</f>
        <v>0</v>
      </c>
      <c r="M130" s="24" t="str">
        <f>'様式Ⅲ－1(男子)'!N399</f>
        <v/>
      </c>
      <c r="N130" s="24">
        <f>'様式Ⅲ－1(男子)'!K400</f>
        <v>0</v>
      </c>
      <c r="O130" s="24" t="str">
        <f>'様式Ⅲ－1(男子)'!N400</f>
        <v/>
      </c>
    </row>
    <row r="131" spans="1:15">
      <c r="A131" s="20">
        <v>130</v>
      </c>
      <c r="B131" s="24" t="str">
        <f>'様式Ⅲ－1(男子)'!H401</f>
        <v/>
      </c>
      <c r="C131" s="24" t="str">
        <f>CONCATENATE('様式Ⅲ－1(男子)'!D401," (",'様式Ⅲ－1(男子)'!F401,")")</f>
        <v xml:space="preserve"> ()</v>
      </c>
      <c r="D131" s="24" t="str">
        <f>'様式Ⅲ－1(男子)'!E401</f>
        <v/>
      </c>
      <c r="E131" s="24">
        <v>1</v>
      </c>
      <c r="F131" s="24">
        <f>基本情報登録!$D$8</f>
        <v>0</v>
      </c>
      <c r="G131" s="24" t="str">
        <f>基本情報登録!$D$10</f>
        <v/>
      </c>
      <c r="H131" s="24" t="e">
        <f>'様式Ⅲ－1(男子)'!G401</f>
        <v>#N/A</v>
      </c>
      <c r="I131" s="24">
        <f>'様式Ⅲ－1(男子)'!C401</f>
        <v>0</v>
      </c>
      <c r="J131" s="24">
        <f>'様式Ⅲ－1(男子)'!K401</f>
        <v>0</v>
      </c>
      <c r="K131" s="24" t="str">
        <f>'様式Ⅲ－1(男子)'!N401</f>
        <v/>
      </c>
      <c r="L131" s="24">
        <f>'様式Ⅲ－1(男子)'!K402</f>
        <v>0</v>
      </c>
      <c r="M131" s="24" t="str">
        <f>'様式Ⅲ－1(男子)'!N402</f>
        <v/>
      </c>
      <c r="N131" s="24">
        <f>'様式Ⅲ－1(男子)'!K403</f>
        <v>0</v>
      </c>
      <c r="O131" s="24" t="str">
        <f>'様式Ⅲ－1(男子)'!N403</f>
        <v/>
      </c>
    </row>
    <row r="132" spans="1:15">
      <c r="A132" s="20">
        <v>131</v>
      </c>
      <c r="B132" s="24" t="str">
        <f>'様式Ⅲ－1(男子)'!H404</f>
        <v/>
      </c>
      <c r="C132" s="24" t="str">
        <f>CONCATENATE('様式Ⅲ－1(男子)'!D404," (",'様式Ⅲ－1(男子)'!F404,")")</f>
        <v xml:space="preserve"> ()</v>
      </c>
      <c r="D132" s="24" t="str">
        <f>'様式Ⅲ－1(男子)'!E404</f>
        <v/>
      </c>
      <c r="E132" s="24">
        <v>1</v>
      </c>
      <c r="F132" s="24">
        <f>基本情報登録!$D$8</f>
        <v>0</v>
      </c>
      <c r="G132" s="24" t="str">
        <f>基本情報登録!$D$10</f>
        <v/>
      </c>
      <c r="H132" s="24" t="e">
        <f>'様式Ⅲ－1(男子)'!G404</f>
        <v>#N/A</v>
      </c>
      <c r="I132" s="24">
        <f>'様式Ⅲ－1(男子)'!C404</f>
        <v>0</v>
      </c>
      <c r="J132" s="24">
        <f>'様式Ⅲ－1(男子)'!K404</f>
        <v>0</v>
      </c>
      <c r="K132" s="24" t="str">
        <f>'様式Ⅲ－1(男子)'!N404</f>
        <v/>
      </c>
      <c r="L132" s="24">
        <f>'様式Ⅲ－1(男子)'!K405</f>
        <v>0</v>
      </c>
      <c r="M132" s="24" t="str">
        <f>'様式Ⅲ－1(男子)'!N405</f>
        <v/>
      </c>
      <c r="N132" s="24">
        <f>'様式Ⅲ－1(男子)'!K406</f>
        <v>0</v>
      </c>
      <c r="O132" s="24" t="str">
        <f>'様式Ⅲ－1(男子)'!N406</f>
        <v/>
      </c>
    </row>
    <row r="133" spans="1:15">
      <c r="A133" s="20">
        <v>132</v>
      </c>
      <c r="B133" s="24" t="str">
        <f>'様式Ⅲ－1(男子)'!H407</f>
        <v/>
      </c>
      <c r="C133" s="24" t="str">
        <f>CONCATENATE('様式Ⅲ－1(男子)'!D407," (",'様式Ⅲ－1(男子)'!F407,")")</f>
        <v xml:space="preserve"> ()</v>
      </c>
      <c r="D133" s="24" t="str">
        <f>'様式Ⅲ－1(男子)'!E407</f>
        <v/>
      </c>
      <c r="E133" s="24">
        <v>1</v>
      </c>
      <c r="F133" s="24">
        <f>基本情報登録!$D$8</f>
        <v>0</v>
      </c>
      <c r="G133" s="24" t="str">
        <f>基本情報登録!$D$10</f>
        <v/>
      </c>
      <c r="H133" s="24" t="e">
        <f>'様式Ⅲ－1(男子)'!G407</f>
        <v>#N/A</v>
      </c>
      <c r="I133" s="24">
        <f>'様式Ⅲ－1(男子)'!C407</f>
        <v>0</v>
      </c>
      <c r="J133" s="24">
        <f>'様式Ⅲ－1(男子)'!K407</f>
        <v>0</v>
      </c>
      <c r="K133" s="24" t="str">
        <f>'様式Ⅲ－1(男子)'!N407</f>
        <v/>
      </c>
      <c r="L133" s="24">
        <f>'様式Ⅲ－1(男子)'!K408</f>
        <v>0</v>
      </c>
      <c r="M133" s="24" t="str">
        <f>'様式Ⅲ－1(男子)'!N408</f>
        <v/>
      </c>
      <c r="N133" s="24">
        <f>'様式Ⅲ－1(男子)'!K409</f>
        <v>0</v>
      </c>
      <c r="O133" s="24" t="str">
        <f>'様式Ⅲ－1(男子)'!N409</f>
        <v/>
      </c>
    </row>
    <row r="134" spans="1:15">
      <c r="A134" s="20">
        <v>133</v>
      </c>
      <c r="B134" s="24" t="str">
        <f>'様式Ⅲ－1(男子)'!H410</f>
        <v/>
      </c>
      <c r="C134" s="24" t="str">
        <f>CONCATENATE('様式Ⅲ－1(男子)'!D410," (",'様式Ⅲ－1(男子)'!F410,")")</f>
        <v xml:space="preserve"> ()</v>
      </c>
      <c r="D134" s="24" t="str">
        <f>'様式Ⅲ－1(男子)'!E410</f>
        <v/>
      </c>
      <c r="E134" s="24">
        <v>1</v>
      </c>
      <c r="F134" s="24">
        <f>基本情報登録!$D$8</f>
        <v>0</v>
      </c>
      <c r="G134" s="24" t="str">
        <f>基本情報登録!$D$10</f>
        <v/>
      </c>
      <c r="H134" s="24" t="e">
        <f>'様式Ⅲ－1(男子)'!G410</f>
        <v>#N/A</v>
      </c>
      <c r="I134" s="24">
        <f>'様式Ⅲ－1(男子)'!C410</f>
        <v>0</v>
      </c>
      <c r="J134" s="24">
        <f>'様式Ⅲ－1(男子)'!K410</f>
        <v>0</v>
      </c>
      <c r="K134" s="24" t="str">
        <f>'様式Ⅲ－1(男子)'!N410</f>
        <v/>
      </c>
      <c r="L134" s="24">
        <f>'様式Ⅲ－1(男子)'!K411</f>
        <v>0</v>
      </c>
      <c r="M134" s="24" t="str">
        <f>'様式Ⅲ－1(男子)'!N411</f>
        <v/>
      </c>
      <c r="N134" s="24">
        <f>'様式Ⅲ－1(男子)'!K412</f>
        <v>0</v>
      </c>
      <c r="O134" s="24" t="str">
        <f>'様式Ⅲ－1(男子)'!N412</f>
        <v/>
      </c>
    </row>
    <row r="135" spans="1:15">
      <c r="A135" s="20">
        <v>134</v>
      </c>
      <c r="B135" s="24" t="str">
        <f>'様式Ⅲ－1(男子)'!H413</f>
        <v/>
      </c>
      <c r="C135" s="24" t="str">
        <f>CONCATENATE('様式Ⅲ－1(男子)'!D413," (",'様式Ⅲ－1(男子)'!F413,")")</f>
        <v xml:space="preserve"> ()</v>
      </c>
      <c r="D135" s="24" t="str">
        <f>'様式Ⅲ－1(男子)'!E413</f>
        <v/>
      </c>
      <c r="E135" s="24">
        <v>1</v>
      </c>
      <c r="F135" s="24">
        <f>基本情報登録!$D$8</f>
        <v>0</v>
      </c>
      <c r="G135" s="24" t="str">
        <f>基本情報登録!$D$10</f>
        <v/>
      </c>
      <c r="H135" s="24" t="e">
        <f>'様式Ⅲ－1(男子)'!G413</f>
        <v>#N/A</v>
      </c>
      <c r="I135" s="24">
        <f>'様式Ⅲ－1(男子)'!C413</f>
        <v>0</v>
      </c>
      <c r="J135" s="24">
        <f>'様式Ⅲ－1(男子)'!K413</f>
        <v>0</v>
      </c>
      <c r="K135" s="24" t="str">
        <f>'様式Ⅲ－1(男子)'!N413</f>
        <v/>
      </c>
      <c r="L135" s="24">
        <f>'様式Ⅲ－1(男子)'!K414</f>
        <v>0</v>
      </c>
      <c r="M135" s="24" t="str">
        <f>'様式Ⅲ－1(男子)'!N414</f>
        <v/>
      </c>
      <c r="N135" s="24">
        <f>'様式Ⅲ－1(男子)'!K415</f>
        <v>0</v>
      </c>
      <c r="O135" s="24" t="str">
        <f>'様式Ⅲ－1(男子)'!N415</f>
        <v/>
      </c>
    </row>
    <row r="136" spans="1:15">
      <c r="A136" s="20">
        <v>135</v>
      </c>
      <c r="B136" s="24" t="str">
        <f>'様式Ⅲ－1(男子)'!H416</f>
        <v/>
      </c>
      <c r="C136" s="24" t="str">
        <f>CONCATENATE('様式Ⅲ－1(男子)'!D416," (",'様式Ⅲ－1(男子)'!F416,")")</f>
        <v xml:space="preserve"> ()</v>
      </c>
      <c r="D136" s="24" t="str">
        <f>'様式Ⅲ－1(男子)'!E416</f>
        <v/>
      </c>
      <c r="E136" s="24">
        <v>1</v>
      </c>
      <c r="F136" s="24">
        <f>基本情報登録!$D$8</f>
        <v>0</v>
      </c>
      <c r="G136" s="24" t="str">
        <f>基本情報登録!$D$10</f>
        <v/>
      </c>
      <c r="H136" s="24" t="e">
        <f>'様式Ⅲ－1(男子)'!G416</f>
        <v>#N/A</v>
      </c>
      <c r="I136" s="24">
        <f>'様式Ⅲ－1(男子)'!C416</f>
        <v>0</v>
      </c>
      <c r="J136" s="24">
        <f>'様式Ⅲ－1(男子)'!K416</f>
        <v>0</v>
      </c>
      <c r="K136" s="24" t="str">
        <f>'様式Ⅲ－1(男子)'!N416</f>
        <v/>
      </c>
      <c r="L136" s="24">
        <f>'様式Ⅲ－1(男子)'!K417</f>
        <v>0</v>
      </c>
      <c r="M136" s="24" t="str">
        <f>'様式Ⅲ－1(男子)'!N417</f>
        <v/>
      </c>
      <c r="N136" s="24">
        <f>'様式Ⅲ－1(男子)'!K418</f>
        <v>0</v>
      </c>
      <c r="O136" s="24" t="str">
        <f>'様式Ⅲ－1(男子)'!N418</f>
        <v/>
      </c>
    </row>
    <row r="137" spans="1:15">
      <c r="A137" s="20">
        <v>136</v>
      </c>
      <c r="B137" s="24" t="str">
        <f>'様式Ⅲ－1(男子)'!H419</f>
        <v/>
      </c>
      <c r="C137" s="24" t="str">
        <f>CONCATENATE('様式Ⅲ－1(男子)'!D419," (",'様式Ⅲ－1(男子)'!F419,")")</f>
        <v xml:space="preserve"> ()</v>
      </c>
      <c r="D137" s="24" t="str">
        <f>'様式Ⅲ－1(男子)'!E419</f>
        <v/>
      </c>
      <c r="E137" s="24">
        <v>1</v>
      </c>
      <c r="F137" s="24">
        <f>基本情報登録!$D$8</f>
        <v>0</v>
      </c>
      <c r="G137" s="24" t="str">
        <f>基本情報登録!$D$10</f>
        <v/>
      </c>
      <c r="H137" s="24" t="e">
        <f>'様式Ⅲ－1(男子)'!G419</f>
        <v>#N/A</v>
      </c>
      <c r="I137" s="24">
        <f>'様式Ⅲ－1(男子)'!C419</f>
        <v>0</v>
      </c>
      <c r="J137" s="24">
        <f>'様式Ⅲ－1(男子)'!K419</f>
        <v>0</v>
      </c>
      <c r="K137" s="24" t="str">
        <f>'様式Ⅲ－1(男子)'!N419</f>
        <v/>
      </c>
      <c r="L137" s="24">
        <f>'様式Ⅲ－1(男子)'!K420</f>
        <v>0</v>
      </c>
      <c r="M137" s="24" t="str">
        <f>'様式Ⅲ－1(男子)'!N420</f>
        <v/>
      </c>
      <c r="N137" s="24">
        <f>'様式Ⅲ－1(男子)'!K421</f>
        <v>0</v>
      </c>
      <c r="O137" s="24" t="str">
        <f>'様式Ⅲ－1(男子)'!N421</f>
        <v/>
      </c>
    </row>
    <row r="138" spans="1:15">
      <c r="A138" s="20">
        <v>137</v>
      </c>
      <c r="B138" s="24" t="str">
        <f>'様式Ⅲ－1(男子)'!H422</f>
        <v/>
      </c>
      <c r="C138" s="24" t="str">
        <f>CONCATENATE('様式Ⅲ－1(男子)'!D422," (",'様式Ⅲ－1(男子)'!F422,")")</f>
        <v xml:space="preserve"> ()</v>
      </c>
      <c r="D138" s="24" t="str">
        <f>'様式Ⅲ－1(男子)'!E422</f>
        <v/>
      </c>
      <c r="E138" s="24">
        <v>1</v>
      </c>
      <c r="F138" s="24">
        <f>基本情報登録!$D$8</f>
        <v>0</v>
      </c>
      <c r="G138" s="24" t="str">
        <f>基本情報登録!$D$10</f>
        <v/>
      </c>
      <c r="H138" s="24" t="e">
        <f>'様式Ⅲ－1(男子)'!G422</f>
        <v>#N/A</v>
      </c>
      <c r="I138" s="24">
        <f>'様式Ⅲ－1(男子)'!C422</f>
        <v>0</v>
      </c>
      <c r="J138" s="24">
        <f>'様式Ⅲ－1(男子)'!K422</f>
        <v>0</v>
      </c>
      <c r="K138" s="24" t="str">
        <f>'様式Ⅲ－1(男子)'!N422</f>
        <v/>
      </c>
      <c r="L138" s="24">
        <f>'様式Ⅲ－1(男子)'!K423</f>
        <v>0</v>
      </c>
      <c r="M138" s="24" t="str">
        <f>'様式Ⅲ－1(男子)'!N423</f>
        <v/>
      </c>
      <c r="N138" s="24">
        <f>'様式Ⅲ－1(男子)'!K424</f>
        <v>0</v>
      </c>
      <c r="O138" s="24" t="str">
        <f>'様式Ⅲ－1(男子)'!N424</f>
        <v/>
      </c>
    </row>
    <row r="139" spans="1:15">
      <c r="A139" s="20">
        <v>138</v>
      </c>
      <c r="B139" s="24" t="str">
        <f>'様式Ⅲ－1(男子)'!H425</f>
        <v/>
      </c>
      <c r="C139" s="24" t="str">
        <f>CONCATENATE('様式Ⅲ－1(男子)'!D425," (",'様式Ⅲ－1(男子)'!F425,")")</f>
        <v xml:space="preserve"> ()</v>
      </c>
      <c r="D139" s="24" t="str">
        <f>'様式Ⅲ－1(男子)'!E425</f>
        <v/>
      </c>
      <c r="E139" s="24">
        <v>1</v>
      </c>
      <c r="F139" s="24">
        <f>基本情報登録!$D$8</f>
        <v>0</v>
      </c>
      <c r="G139" s="24" t="str">
        <f>基本情報登録!$D$10</f>
        <v/>
      </c>
      <c r="H139" s="24" t="e">
        <f>'様式Ⅲ－1(男子)'!G425</f>
        <v>#N/A</v>
      </c>
      <c r="I139" s="24">
        <f>'様式Ⅲ－1(男子)'!C425</f>
        <v>0</v>
      </c>
      <c r="J139" s="24">
        <f>'様式Ⅲ－1(男子)'!K425</f>
        <v>0</v>
      </c>
      <c r="K139" s="24" t="str">
        <f>'様式Ⅲ－1(男子)'!N425</f>
        <v/>
      </c>
      <c r="L139" s="24">
        <f>'様式Ⅲ－1(男子)'!K426</f>
        <v>0</v>
      </c>
      <c r="M139" s="24" t="str">
        <f>'様式Ⅲ－1(男子)'!N426</f>
        <v/>
      </c>
      <c r="N139" s="24">
        <f>'様式Ⅲ－1(男子)'!K427</f>
        <v>0</v>
      </c>
      <c r="O139" s="24" t="str">
        <f>'様式Ⅲ－1(男子)'!N427</f>
        <v/>
      </c>
    </row>
    <row r="140" spans="1:15">
      <c r="A140" s="20">
        <v>139</v>
      </c>
      <c r="B140" s="24" t="str">
        <f>'様式Ⅲ－1(男子)'!H428</f>
        <v/>
      </c>
      <c r="C140" s="24" t="str">
        <f>CONCATENATE('様式Ⅲ－1(男子)'!D428," (",'様式Ⅲ－1(男子)'!F428,")")</f>
        <v xml:space="preserve"> ()</v>
      </c>
      <c r="D140" s="24" t="str">
        <f>'様式Ⅲ－1(男子)'!E428</f>
        <v/>
      </c>
      <c r="E140" s="24">
        <v>1</v>
      </c>
      <c r="F140" s="24">
        <f>基本情報登録!$D$8</f>
        <v>0</v>
      </c>
      <c r="G140" s="24" t="str">
        <f>基本情報登録!$D$10</f>
        <v/>
      </c>
      <c r="H140" s="24" t="e">
        <f>'様式Ⅲ－1(男子)'!G428</f>
        <v>#N/A</v>
      </c>
      <c r="I140" s="24">
        <f>'様式Ⅲ－1(男子)'!C428</f>
        <v>0</v>
      </c>
      <c r="J140" s="24">
        <f>'様式Ⅲ－1(男子)'!K428</f>
        <v>0</v>
      </c>
      <c r="K140" s="24" t="str">
        <f>'様式Ⅲ－1(男子)'!N428</f>
        <v/>
      </c>
      <c r="L140" s="24">
        <f>'様式Ⅲ－1(男子)'!K429</f>
        <v>0</v>
      </c>
      <c r="M140" s="24" t="str">
        <f>'様式Ⅲ－1(男子)'!N429</f>
        <v/>
      </c>
      <c r="N140" s="24">
        <f>'様式Ⅲ－1(男子)'!K430</f>
        <v>0</v>
      </c>
      <c r="O140" s="24" t="str">
        <f>'様式Ⅲ－1(男子)'!N430</f>
        <v/>
      </c>
    </row>
    <row r="141" spans="1:15">
      <c r="A141" s="20">
        <v>140</v>
      </c>
      <c r="B141" s="24" t="str">
        <f>'様式Ⅲ－1(男子)'!H431</f>
        <v/>
      </c>
      <c r="C141" s="24" t="str">
        <f>CONCATENATE('様式Ⅲ－1(男子)'!D431," (",'様式Ⅲ－1(男子)'!F431,")")</f>
        <v xml:space="preserve"> ()</v>
      </c>
      <c r="D141" s="24" t="str">
        <f>'様式Ⅲ－1(男子)'!E431</f>
        <v/>
      </c>
      <c r="E141" s="24">
        <v>1</v>
      </c>
      <c r="F141" s="24">
        <f>基本情報登録!$D$8</f>
        <v>0</v>
      </c>
      <c r="G141" s="24" t="str">
        <f>基本情報登録!$D$10</f>
        <v/>
      </c>
      <c r="H141" s="24" t="e">
        <f>'様式Ⅲ－1(男子)'!G431</f>
        <v>#N/A</v>
      </c>
      <c r="I141" s="24">
        <f>'様式Ⅲ－1(男子)'!C431</f>
        <v>0</v>
      </c>
      <c r="J141" s="24">
        <f>'様式Ⅲ－1(男子)'!K431</f>
        <v>0</v>
      </c>
      <c r="K141" s="24" t="str">
        <f>'様式Ⅲ－1(男子)'!N431</f>
        <v/>
      </c>
      <c r="L141" s="24">
        <f>'様式Ⅲ－1(男子)'!K432</f>
        <v>0</v>
      </c>
      <c r="M141" s="24" t="str">
        <f>'様式Ⅲ－1(男子)'!N432</f>
        <v/>
      </c>
      <c r="N141" s="24">
        <f>'様式Ⅲ－1(男子)'!K433</f>
        <v>0</v>
      </c>
      <c r="O141" s="24" t="str">
        <f>'様式Ⅲ－1(男子)'!N433</f>
        <v/>
      </c>
    </row>
    <row r="142" spans="1:15">
      <c r="A142" s="20">
        <v>141</v>
      </c>
      <c r="B142" s="24" t="str">
        <f>'様式Ⅲ－1(男子)'!H434</f>
        <v/>
      </c>
      <c r="C142" s="24" t="str">
        <f>CONCATENATE('様式Ⅲ－1(男子)'!D434," (",'様式Ⅲ－1(男子)'!F434,")")</f>
        <v xml:space="preserve"> ()</v>
      </c>
      <c r="D142" s="24" t="str">
        <f>'様式Ⅲ－1(男子)'!E434</f>
        <v/>
      </c>
      <c r="E142" s="24">
        <v>1</v>
      </c>
      <c r="F142" s="24">
        <f>基本情報登録!$D$8</f>
        <v>0</v>
      </c>
      <c r="G142" s="24" t="str">
        <f>基本情報登録!$D$10</f>
        <v/>
      </c>
      <c r="H142" s="24" t="e">
        <f>'様式Ⅲ－1(男子)'!G434</f>
        <v>#N/A</v>
      </c>
      <c r="I142" s="24">
        <f>'様式Ⅲ－1(男子)'!C434</f>
        <v>0</v>
      </c>
      <c r="J142" s="24">
        <f>'様式Ⅲ－1(男子)'!K434</f>
        <v>0</v>
      </c>
      <c r="K142" s="24" t="str">
        <f>'様式Ⅲ－1(男子)'!N434</f>
        <v/>
      </c>
      <c r="L142" s="24">
        <f>'様式Ⅲ－1(男子)'!K435</f>
        <v>0</v>
      </c>
      <c r="M142" s="24" t="str">
        <f>'様式Ⅲ－1(男子)'!N435</f>
        <v/>
      </c>
      <c r="N142" s="24">
        <f>'様式Ⅲ－1(男子)'!K436</f>
        <v>0</v>
      </c>
      <c r="O142" s="24" t="str">
        <f>'様式Ⅲ－1(男子)'!N436</f>
        <v/>
      </c>
    </row>
    <row r="143" spans="1:15">
      <c r="A143" s="20">
        <v>142</v>
      </c>
      <c r="B143" s="24" t="str">
        <f>'様式Ⅲ－1(男子)'!H437</f>
        <v/>
      </c>
      <c r="C143" s="24" t="str">
        <f>CONCATENATE('様式Ⅲ－1(男子)'!D437," (",'様式Ⅲ－1(男子)'!F437,")")</f>
        <v xml:space="preserve"> ()</v>
      </c>
      <c r="D143" s="24" t="str">
        <f>'様式Ⅲ－1(男子)'!E437</f>
        <v/>
      </c>
      <c r="E143" s="24">
        <v>1</v>
      </c>
      <c r="F143" s="24">
        <f>基本情報登録!$D$8</f>
        <v>0</v>
      </c>
      <c r="G143" s="24" t="str">
        <f>基本情報登録!$D$10</f>
        <v/>
      </c>
      <c r="H143" s="24" t="e">
        <f>'様式Ⅲ－1(男子)'!G437</f>
        <v>#N/A</v>
      </c>
      <c r="I143" s="24">
        <f>'様式Ⅲ－1(男子)'!C437</f>
        <v>0</v>
      </c>
      <c r="J143" s="24">
        <f>'様式Ⅲ－1(男子)'!K437</f>
        <v>0</v>
      </c>
      <c r="K143" s="24" t="str">
        <f>'様式Ⅲ－1(男子)'!N437</f>
        <v/>
      </c>
      <c r="L143" s="24">
        <f>'様式Ⅲ－1(男子)'!K438</f>
        <v>0</v>
      </c>
      <c r="M143" s="24" t="str">
        <f>'様式Ⅲ－1(男子)'!N438</f>
        <v/>
      </c>
      <c r="N143" s="24">
        <f>'様式Ⅲ－1(男子)'!K439</f>
        <v>0</v>
      </c>
      <c r="O143" s="24" t="str">
        <f>'様式Ⅲ－1(男子)'!N439</f>
        <v/>
      </c>
    </row>
    <row r="144" spans="1:15">
      <c r="A144" s="20">
        <v>143</v>
      </c>
      <c r="B144" s="24" t="str">
        <f>'様式Ⅲ－1(男子)'!H440</f>
        <v/>
      </c>
      <c r="C144" s="24" t="str">
        <f>CONCATENATE('様式Ⅲ－1(男子)'!D440," (",'様式Ⅲ－1(男子)'!F440,")")</f>
        <v xml:space="preserve"> ()</v>
      </c>
      <c r="D144" s="24" t="str">
        <f>'様式Ⅲ－1(男子)'!E440</f>
        <v/>
      </c>
      <c r="E144" s="24">
        <v>1</v>
      </c>
      <c r="F144" s="24">
        <f>基本情報登録!$D$8</f>
        <v>0</v>
      </c>
      <c r="G144" s="24" t="str">
        <f>基本情報登録!$D$10</f>
        <v/>
      </c>
      <c r="H144" s="24" t="e">
        <f>'様式Ⅲ－1(男子)'!G440</f>
        <v>#N/A</v>
      </c>
      <c r="I144" s="24">
        <f>'様式Ⅲ－1(男子)'!C440</f>
        <v>0</v>
      </c>
      <c r="J144" s="24">
        <f>'様式Ⅲ－1(男子)'!K440</f>
        <v>0</v>
      </c>
      <c r="K144" s="24" t="str">
        <f>'様式Ⅲ－1(男子)'!N440</f>
        <v/>
      </c>
      <c r="L144" s="24">
        <f>'様式Ⅲ－1(男子)'!K441</f>
        <v>0</v>
      </c>
      <c r="M144" s="24" t="str">
        <f>'様式Ⅲ－1(男子)'!N441</f>
        <v/>
      </c>
      <c r="N144" s="24">
        <f>'様式Ⅲ－1(男子)'!K442</f>
        <v>0</v>
      </c>
      <c r="O144" s="24" t="str">
        <f>'様式Ⅲ－1(男子)'!N442</f>
        <v/>
      </c>
    </row>
    <row r="145" spans="1:15">
      <c r="A145" s="20">
        <v>144</v>
      </c>
      <c r="B145" s="24" t="str">
        <f>'様式Ⅲ－1(男子)'!H443</f>
        <v/>
      </c>
      <c r="C145" s="24" t="str">
        <f>CONCATENATE('様式Ⅲ－1(男子)'!D443," (",'様式Ⅲ－1(男子)'!F443,")")</f>
        <v xml:space="preserve"> ()</v>
      </c>
      <c r="D145" s="24" t="str">
        <f>'様式Ⅲ－1(男子)'!E443</f>
        <v/>
      </c>
      <c r="E145" s="24">
        <v>1</v>
      </c>
      <c r="F145" s="24">
        <f>基本情報登録!$D$8</f>
        <v>0</v>
      </c>
      <c r="G145" s="24" t="str">
        <f>基本情報登録!$D$10</f>
        <v/>
      </c>
      <c r="H145" s="24" t="e">
        <f>'様式Ⅲ－1(男子)'!G443</f>
        <v>#N/A</v>
      </c>
      <c r="I145" s="24">
        <f>'様式Ⅲ－1(男子)'!C443</f>
        <v>0</v>
      </c>
      <c r="J145" s="24">
        <f>'様式Ⅲ－1(男子)'!K443</f>
        <v>0</v>
      </c>
      <c r="K145" s="24" t="str">
        <f>'様式Ⅲ－1(男子)'!N443</f>
        <v/>
      </c>
      <c r="L145" s="24">
        <f>'様式Ⅲ－1(男子)'!K444</f>
        <v>0</v>
      </c>
      <c r="M145" s="24" t="str">
        <f>'様式Ⅲ－1(男子)'!N444</f>
        <v/>
      </c>
      <c r="N145" s="24">
        <f>'様式Ⅲ－1(男子)'!K445</f>
        <v>0</v>
      </c>
      <c r="O145" s="24" t="str">
        <f>'様式Ⅲ－1(男子)'!N445</f>
        <v/>
      </c>
    </row>
    <row r="146" spans="1:15">
      <c r="A146" s="20">
        <v>145</v>
      </c>
      <c r="B146" s="24" t="str">
        <f>'様式Ⅲ－1(男子)'!H446</f>
        <v/>
      </c>
      <c r="C146" s="24" t="str">
        <f>CONCATENATE('様式Ⅲ－1(男子)'!D446," (",'様式Ⅲ－1(男子)'!F446,")")</f>
        <v xml:space="preserve"> ()</v>
      </c>
      <c r="D146" s="24" t="str">
        <f>'様式Ⅲ－1(男子)'!E446</f>
        <v/>
      </c>
      <c r="E146" s="24">
        <v>1</v>
      </c>
      <c r="F146" s="24">
        <f>基本情報登録!$D$8</f>
        <v>0</v>
      </c>
      <c r="G146" s="24" t="str">
        <f>基本情報登録!$D$10</f>
        <v/>
      </c>
      <c r="H146" s="24" t="e">
        <f>'様式Ⅲ－1(男子)'!G446</f>
        <v>#N/A</v>
      </c>
      <c r="I146" s="24">
        <f>'様式Ⅲ－1(男子)'!C446</f>
        <v>0</v>
      </c>
      <c r="J146" s="24">
        <f>'様式Ⅲ－1(男子)'!K446</f>
        <v>0</v>
      </c>
      <c r="K146" s="24" t="str">
        <f>'様式Ⅲ－1(男子)'!N446</f>
        <v/>
      </c>
      <c r="L146" s="24">
        <f>'様式Ⅲ－1(男子)'!K447</f>
        <v>0</v>
      </c>
      <c r="M146" s="24" t="str">
        <f>'様式Ⅲ－1(男子)'!N447</f>
        <v/>
      </c>
      <c r="N146" s="24">
        <f>'様式Ⅲ－1(男子)'!K448</f>
        <v>0</v>
      </c>
      <c r="O146" s="24" t="str">
        <f>'様式Ⅲ－1(男子)'!N448</f>
        <v/>
      </c>
    </row>
    <row r="147" spans="1:15">
      <c r="A147" s="20">
        <v>146</v>
      </c>
      <c r="B147" s="24" t="str">
        <f>'様式Ⅲ－1(男子)'!H449</f>
        <v/>
      </c>
      <c r="C147" s="24" t="str">
        <f>CONCATENATE('様式Ⅲ－1(男子)'!D449," (",'様式Ⅲ－1(男子)'!F449,")")</f>
        <v xml:space="preserve"> ()</v>
      </c>
      <c r="D147" s="24" t="str">
        <f>'様式Ⅲ－1(男子)'!E449</f>
        <v/>
      </c>
      <c r="E147" s="24">
        <v>1</v>
      </c>
      <c r="F147" s="24">
        <f>基本情報登録!$D$8</f>
        <v>0</v>
      </c>
      <c r="G147" s="24" t="str">
        <f>基本情報登録!$D$10</f>
        <v/>
      </c>
      <c r="H147" s="24" t="e">
        <f>'様式Ⅲ－1(男子)'!G449</f>
        <v>#N/A</v>
      </c>
      <c r="I147" s="24">
        <f>'様式Ⅲ－1(男子)'!C449</f>
        <v>0</v>
      </c>
      <c r="J147" s="24">
        <f>'様式Ⅲ－1(男子)'!K449</f>
        <v>0</v>
      </c>
      <c r="K147" s="24" t="str">
        <f>'様式Ⅲ－1(男子)'!N449</f>
        <v/>
      </c>
      <c r="L147" s="24">
        <f>'様式Ⅲ－1(男子)'!K450</f>
        <v>0</v>
      </c>
      <c r="M147" s="24" t="str">
        <f>'様式Ⅲ－1(男子)'!N450</f>
        <v/>
      </c>
      <c r="N147" s="24">
        <f>'様式Ⅲ－1(男子)'!K451</f>
        <v>0</v>
      </c>
      <c r="O147" s="24" t="str">
        <f>'様式Ⅲ－1(男子)'!N451</f>
        <v/>
      </c>
    </row>
    <row r="148" spans="1:15">
      <c r="A148" s="20">
        <v>147</v>
      </c>
      <c r="B148" s="24" t="str">
        <f>'様式Ⅲ－1(男子)'!H452</f>
        <v/>
      </c>
      <c r="C148" s="24" t="str">
        <f>CONCATENATE('様式Ⅲ－1(男子)'!D452," (",'様式Ⅲ－1(男子)'!F452,")")</f>
        <v xml:space="preserve"> ()</v>
      </c>
      <c r="D148" s="24" t="str">
        <f>'様式Ⅲ－1(男子)'!E452</f>
        <v/>
      </c>
      <c r="E148" s="24">
        <v>1</v>
      </c>
      <c r="F148" s="24">
        <f>基本情報登録!$D$8</f>
        <v>0</v>
      </c>
      <c r="G148" s="24" t="str">
        <f>基本情報登録!$D$10</f>
        <v/>
      </c>
      <c r="H148" s="24" t="e">
        <f>'様式Ⅲ－1(男子)'!G452</f>
        <v>#N/A</v>
      </c>
      <c r="I148" s="24">
        <f>'様式Ⅲ－1(男子)'!C452</f>
        <v>0</v>
      </c>
      <c r="J148" s="24">
        <f>'様式Ⅲ－1(男子)'!K452</f>
        <v>0</v>
      </c>
      <c r="K148" s="24" t="str">
        <f>'様式Ⅲ－1(男子)'!N452</f>
        <v/>
      </c>
      <c r="L148" s="24">
        <f>'様式Ⅲ－1(男子)'!K453</f>
        <v>0</v>
      </c>
      <c r="M148" s="24" t="str">
        <f>'様式Ⅲ－1(男子)'!N453</f>
        <v/>
      </c>
      <c r="N148" s="24">
        <f>'様式Ⅲ－1(男子)'!K454</f>
        <v>0</v>
      </c>
      <c r="O148" s="24" t="str">
        <f>'様式Ⅲ－1(男子)'!N454</f>
        <v/>
      </c>
    </row>
    <row r="149" spans="1:15">
      <c r="A149" s="20">
        <v>148</v>
      </c>
      <c r="B149" s="24" t="str">
        <f>'様式Ⅲ－1(男子)'!H455</f>
        <v/>
      </c>
      <c r="C149" s="24" t="str">
        <f>CONCATENATE('様式Ⅲ－1(男子)'!D455," (",'様式Ⅲ－1(男子)'!F455,")")</f>
        <v xml:space="preserve"> ()</v>
      </c>
      <c r="D149" s="24" t="str">
        <f>'様式Ⅲ－1(男子)'!E455</f>
        <v/>
      </c>
      <c r="E149" s="24">
        <v>1</v>
      </c>
      <c r="F149" s="24">
        <f>基本情報登録!$D$8</f>
        <v>0</v>
      </c>
      <c r="G149" s="24" t="str">
        <f>基本情報登録!$D$10</f>
        <v/>
      </c>
      <c r="H149" s="24" t="e">
        <f>'様式Ⅲ－1(男子)'!G455</f>
        <v>#N/A</v>
      </c>
      <c r="I149" s="24">
        <f>'様式Ⅲ－1(男子)'!C455</f>
        <v>0</v>
      </c>
      <c r="J149" s="24">
        <f>'様式Ⅲ－1(男子)'!K455</f>
        <v>0</v>
      </c>
      <c r="K149" s="24" t="str">
        <f>'様式Ⅲ－1(男子)'!N455</f>
        <v/>
      </c>
      <c r="L149" s="24">
        <f>'様式Ⅲ－1(男子)'!K456</f>
        <v>0</v>
      </c>
      <c r="M149" s="24" t="str">
        <f>'様式Ⅲ－1(男子)'!N456</f>
        <v/>
      </c>
      <c r="N149" s="24">
        <f>'様式Ⅲ－1(男子)'!K457</f>
        <v>0</v>
      </c>
      <c r="O149" s="24" t="str">
        <f>'様式Ⅲ－1(男子)'!N457</f>
        <v/>
      </c>
    </row>
    <row r="150" spans="1:15">
      <c r="A150" s="20">
        <v>149</v>
      </c>
      <c r="B150" s="24" t="str">
        <f>'様式Ⅲ－1(男子)'!H458</f>
        <v/>
      </c>
      <c r="C150" s="24" t="str">
        <f>CONCATENATE('様式Ⅲ－1(男子)'!D458," (",'様式Ⅲ－1(男子)'!F458,")")</f>
        <v xml:space="preserve"> ()</v>
      </c>
      <c r="D150" s="24" t="str">
        <f>'様式Ⅲ－1(男子)'!E458</f>
        <v/>
      </c>
      <c r="E150" s="24">
        <v>1</v>
      </c>
      <c r="F150" s="24">
        <f>基本情報登録!$D$8</f>
        <v>0</v>
      </c>
      <c r="G150" s="24" t="str">
        <f>基本情報登録!$D$10</f>
        <v/>
      </c>
      <c r="H150" s="24" t="e">
        <f>'様式Ⅲ－1(男子)'!G458</f>
        <v>#N/A</v>
      </c>
      <c r="I150" s="24">
        <f>'様式Ⅲ－1(男子)'!C458</f>
        <v>0</v>
      </c>
      <c r="J150" s="24">
        <f>'様式Ⅲ－1(男子)'!K458</f>
        <v>0</v>
      </c>
      <c r="K150" s="24" t="str">
        <f>'様式Ⅲ－1(男子)'!N458</f>
        <v/>
      </c>
      <c r="L150" s="24">
        <f>'様式Ⅲ－1(男子)'!K459</f>
        <v>0</v>
      </c>
      <c r="M150" s="24" t="str">
        <f>'様式Ⅲ－1(男子)'!N459</f>
        <v/>
      </c>
      <c r="N150" s="24">
        <f>'様式Ⅲ－1(男子)'!K460</f>
        <v>0</v>
      </c>
      <c r="O150" s="24" t="str">
        <f>'様式Ⅲ－1(男子)'!N460</f>
        <v/>
      </c>
    </row>
    <row r="151" spans="1:15">
      <c r="A151" s="20">
        <v>150</v>
      </c>
      <c r="B151" s="24" t="str">
        <f>'様式Ⅲ－1(男子)'!H461</f>
        <v/>
      </c>
      <c r="C151" s="24" t="str">
        <f>CONCATENATE('様式Ⅲ－1(男子)'!D461," (",'様式Ⅲ－1(男子)'!F461,")")</f>
        <v xml:space="preserve"> ()</v>
      </c>
      <c r="D151" s="24" t="str">
        <f>'様式Ⅲ－1(男子)'!E461</f>
        <v/>
      </c>
      <c r="E151" s="24">
        <v>1</v>
      </c>
      <c r="F151" s="24">
        <f>基本情報登録!$D$8</f>
        <v>0</v>
      </c>
      <c r="G151" s="24" t="str">
        <f>基本情報登録!$D$10</f>
        <v/>
      </c>
      <c r="H151" s="24" t="e">
        <f>'様式Ⅲ－1(男子)'!G461</f>
        <v>#N/A</v>
      </c>
      <c r="I151" s="24">
        <f>'様式Ⅲ－1(男子)'!C461</f>
        <v>0</v>
      </c>
      <c r="J151" s="24">
        <f>'様式Ⅲ－1(男子)'!K461</f>
        <v>0</v>
      </c>
      <c r="K151" s="24" t="str">
        <f>'様式Ⅲ－1(男子)'!N461</f>
        <v/>
      </c>
      <c r="L151" s="24">
        <f>'様式Ⅲ－1(男子)'!K462</f>
        <v>0</v>
      </c>
      <c r="M151" s="24" t="str">
        <f>'様式Ⅲ－1(男子)'!N462</f>
        <v/>
      </c>
      <c r="N151" s="24">
        <f>'様式Ⅲ－1(男子)'!K463</f>
        <v>0</v>
      </c>
      <c r="O151" s="24" t="str">
        <f>'様式Ⅲ－1(男子)'!N463</f>
        <v/>
      </c>
    </row>
    <row r="157" spans="1:15">
      <c r="N157" s="24">
        <f>'様式Ⅲ－1(男子)'!K465</f>
        <v>0</v>
      </c>
    </row>
  </sheetData>
  <phoneticPr fontId="1"/>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157"/>
  <sheetViews>
    <sheetView zoomScale="93" zoomScaleNormal="93" workbookViewId="0">
      <selection activeCell="O2" sqref="O2"/>
    </sheetView>
  </sheetViews>
  <sheetFormatPr defaultRowHeight="13.5"/>
  <cols>
    <col min="1" max="1" width="7.375" style="20" bestFit="1" customWidth="1"/>
    <col min="2" max="2" width="10.5" style="24" bestFit="1" customWidth="1"/>
    <col min="3" max="3" width="16.125" style="24" bestFit="1" customWidth="1"/>
    <col min="4" max="4" width="10.5" style="24" bestFit="1" customWidth="1"/>
    <col min="5" max="5" width="3.5" style="24" bestFit="1" customWidth="1"/>
    <col min="6" max="6" width="13.875" style="24" bestFit="1" customWidth="1"/>
    <col min="7" max="7" width="7.5" style="24" bestFit="1" customWidth="1"/>
    <col min="8" max="9" width="5.5" style="24" bestFit="1" customWidth="1"/>
    <col min="10" max="10" width="9" style="24"/>
    <col min="11" max="11" width="15" style="24" bestFit="1" customWidth="1"/>
    <col min="12" max="12" width="9" style="24"/>
    <col min="13" max="13" width="15" style="24" bestFit="1" customWidth="1"/>
    <col min="14" max="14" width="9" style="24"/>
    <col min="15" max="15" width="15" style="24" bestFit="1" customWidth="1"/>
  </cols>
  <sheetData>
    <row r="1" spans="1:15">
      <c r="A1" s="20" t="s">
        <v>202</v>
      </c>
      <c r="B1" s="104" t="s">
        <v>203</v>
      </c>
      <c r="C1" s="104" t="s">
        <v>204</v>
      </c>
      <c r="D1" s="104" t="s">
        <v>205</v>
      </c>
      <c r="E1" s="104" t="s">
        <v>206</v>
      </c>
      <c r="F1" s="104" t="s">
        <v>207</v>
      </c>
      <c r="G1" s="104" t="s">
        <v>208</v>
      </c>
      <c r="H1" s="104" t="s">
        <v>4</v>
      </c>
      <c r="I1" s="104" t="s">
        <v>209</v>
      </c>
      <c r="J1" s="104" t="s">
        <v>210</v>
      </c>
      <c r="K1" s="104" t="s">
        <v>211</v>
      </c>
      <c r="L1" s="104" t="s">
        <v>212</v>
      </c>
      <c r="M1" s="104" t="s">
        <v>213</v>
      </c>
      <c r="N1" s="104" t="s">
        <v>214</v>
      </c>
      <c r="O1" s="104" t="s">
        <v>215</v>
      </c>
    </row>
    <row r="2" spans="1:15">
      <c r="A2" s="20">
        <v>1</v>
      </c>
      <c r="B2" s="24" t="str">
        <f>'様式Ⅲ－1(女子)'!H14</f>
        <v/>
      </c>
      <c r="C2" s="24" t="str">
        <f>CONCATENATE('様式Ⅲ－1(女子)'!D14," (",'様式Ⅲ－1(女子)'!F14,")")</f>
        <v xml:space="preserve"> ()</v>
      </c>
      <c r="D2" s="24" t="str">
        <f>'様式Ⅲ－1(女子)'!E14</f>
        <v/>
      </c>
      <c r="E2" s="24">
        <v>2</v>
      </c>
      <c r="F2" s="24">
        <f>基本情報登録!$D$8</f>
        <v>0</v>
      </c>
      <c r="G2" s="24" t="str">
        <f>基本情報登録!$D$10</f>
        <v/>
      </c>
      <c r="H2" s="24" t="e">
        <f>'様式Ⅲ－1(女子)'!G14</f>
        <v>#N/A</v>
      </c>
      <c r="I2" s="24">
        <f>'様式Ⅲ－1(女子)'!C14</f>
        <v>0</v>
      </c>
      <c r="J2" s="24">
        <f>'様式Ⅲ－1(女子)'!K14</f>
        <v>0</v>
      </c>
      <c r="K2" s="24" t="str">
        <f>'様式Ⅲ－1(女子)'!O14</f>
        <v/>
      </c>
      <c r="L2" s="24">
        <f>'様式Ⅲ－1(女子)'!K15</f>
        <v>0</v>
      </c>
      <c r="M2" s="24" t="str">
        <f>'様式Ⅲ－1(女子)'!O15</f>
        <v/>
      </c>
      <c r="N2" s="24">
        <f>'様式Ⅲ－1(女子)'!K16</f>
        <v>0</v>
      </c>
      <c r="O2" s="24" t="str">
        <f>'様式Ⅲ－1(女子)'!O16</f>
        <v/>
      </c>
    </row>
    <row r="3" spans="1:15">
      <c r="A3" s="20">
        <v>2</v>
      </c>
      <c r="B3" s="24" t="str">
        <f>'様式Ⅲ－1(女子)'!H17</f>
        <v/>
      </c>
      <c r="C3" s="24" t="str">
        <f>CONCATENATE('様式Ⅲ－1(女子)'!D17," (",'様式Ⅲ－1(女子)'!F17,")")</f>
        <v xml:space="preserve"> ()</v>
      </c>
      <c r="D3" s="24" t="str">
        <f>'様式Ⅲ－1(女子)'!E17</f>
        <v/>
      </c>
      <c r="E3" s="24">
        <v>2</v>
      </c>
      <c r="F3" s="24">
        <f>基本情報登録!$D$8</f>
        <v>0</v>
      </c>
      <c r="G3" s="24" t="str">
        <f>基本情報登録!$D$10</f>
        <v/>
      </c>
      <c r="H3" s="24" t="e">
        <f>'様式Ⅲ－1(女子)'!G17</f>
        <v>#N/A</v>
      </c>
      <c r="I3" s="24">
        <f>'様式Ⅲ－1(女子)'!C17</f>
        <v>0</v>
      </c>
      <c r="J3" s="24">
        <f>'様式Ⅲ－1(女子)'!K17</f>
        <v>0</v>
      </c>
      <c r="K3" s="24" t="str">
        <f>'様式Ⅲ－1(女子)'!O17</f>
        <v/>
      </c>
      <c r="L3" s="24">
        <f>'様式Ⅲ－1(女子)'!K18</f>
        <v>0</v>
      </c>
      <c r="M3" s="24" t="str">
        <f>'様式Ⅲ－1(女子)'!O18</f>
        <v/>
      </c>
      <c r="N3" s="24">
        <f>'様式Ⅲ－1(女子)'!K19</f>
        <v>0</v>
      </c>
      <c r="O3" s="24" t="str">
        <f>'様式Ⅲ－1(女子)'!O19</f>
        <v/>
      </c>
    </row>
    <row r="4" spans="1:15">
      <c r="A4" s="20">
        <v>3</v>
      </c>
      <c r="B4" s="24" t="str">
        <f>'様式Ⅲ－1(女子)'!H20</f>
        <v/>
      </c>
      <c r="C4" s="24" t="str">
        <f>CONCATENATE('様式Ⅲ－1(女子)'!D20," (",'様式Ⅲ－1(女子)'!F20,")")</f>
        <v xml:space="preserve"> ()</v>
      </c>
      <c r="D4" s="24" t="str">
        <f>'様式Ⅲ－1(女子)'!E20</f>
        <v/>
      </c>
      <c r="E4" s="24">
        <v>2</v>
      </c>
      <c r="F4" s="24">
        <f>基本情報登録!$D$8</f>
        <v>0</v>
      </c>
      <c r="G4" s="24" t="str">
        <f>基本情報登録!$D$10</f>
        <v/>
      </c>
      <c r="H4" s="24" t="e">
        <f>'様式Ⅲ－1(女子)'!G20</f>
        <v>#N/A</v>
      </c>
      <c r="I4" s="24">
        <f>'様式Ⅲ－1(女子)'!C20</f>
        <v>0</v>
      </c>
      <c r="J4" s="24">
        <f>'様式Ⅲ－1(女子)'!K20</f>
        <v>0</v>
      </c>
      <c r="K4" s="24" t="str">
        <f>'様式Ⅲ－1(女子)'!O20</f>
        <v/>
      </c>
      <c r="L4" s="24">
        <f>'様式Ⅲ－1(女子)'!K21</f>
        <v>0</v>
      </c>
      <c r="M4" s="24" t="str">
        <f>'様式Ⅲ－1(女子)'!O21</f>
        <v/>
      </c>
      <c r="N4" s="24">
        <f>'様式Ⅲ－1(女子)'!K22</f>
        <v>0</v>
      </c>
      <c r="O4" s="24" t="str">
        <f>'様式Ⅲ－1(女子)'!O22</f>
        <v/>
      </c>
    </row>
    <row r="5" spans="1:15">
      <c r="A5" s="20">
        <v>4</v>
      </c>
      <c r="B5" s="24" t="str">
        <f>'様式Ⅲ－1(女子)'!H23</f>
        <v/>
      </c>
      <c r="C5" s="24" t="str">
        <f>CONCATENATE('様式Ⅲ－1(女子)'!D23," (",'様式Ⅲ－1(女子)'!F23,")")</f>
        <v xml:space="preserve"> ()</v>
      </c>
      <c r="D5" s="24" t="str">
        <f>'様式Ⅲ－1(女子)'!E23</f>
        <v/>
      </c>
      <c r="E5" s="24">
        <v>2</v>
      </c>
      <c r="F5" s="24">
        <f>基本情報登録!$D$8</f>
        <v>0</v>
      </c>
      <c r="G5" s="24" t="str">
        <f>基本情報登録!$D$10</f>
        <v/>
      </c>
      <c r="H5" s="24" t="e">
        <f>'様式Ⅲ－1(女子)'!G23</f>
        <v>#N/A</v>
      </c>
      <c r="I5" s="24">
        <f>'様式Ⅲ－1(女子)'!C23</f>
        <v>0</v>
      </c>
      <c r="J5" s="24">
        <f>'様式Ⅲ－1(女子)'!K23</f>
        <v>0</v>
      </c>
      <c r="K5" s="24" t="str">
        <f>'様式Ⅲ－1(女子)'!O23</f>
        <v/>
      </c>
      <c r="L5" s="24">
        <f>'様式Ⅲ－1(女子)'!K24</f>
        <v>0</v>
      </c>
      <c r="M5" s="24" t="str">
        <f>'様式Ⅲ－1(女子)'!O24</f>
        <v/>
      </c>
      <c r="N5" s="24">
        <f>'様式Ⅲ－1(女子)'!K25</f>
        <v>0</v>
      </c>
      <c r="O5" s="24" t="str">
        <f>'様式Ⅲ－1(女子)'!O25</f>
        <v/>
      </c>
    </row>
    <row r="6" spans="1:15">
      <c r="A6" s="20">
        <v>5</v>
      </c>
      <c r="B6" s="24" t="str">
        <f>'様式Ⅲ－1(女子)'!H26</f>
        <v/>
      </c>
      <c r="C6" s="24" t="str">
        <f>CONCATENATE('様式Ⅲ－1(女子)'!D26," (",'様式Ⅲ－1(女子)'!F26,")")</f>
        <v xml:space="preserve"> ()</v>
      </c>
      <c r="D6" s="24" t="str">
        <f>'様式Ⅲ－1(女子)'!E26</f>
        <v/>
      </c>
      <c r="E6" s="24">
        <v>2</v>
      </c>
      <c r="F6" s="24">
        <f>基本情報登録!$D$8</f>
        <v>0</v>
      </c>
      <c r="G6" s="24" t="str">
        <f>基本情報登録!$D$10</f>
        <v/>
      </c>
      <c r="H6" s="24" t="e">
        <f>'様式Ⅲ－1(女子)'!G26</f>
        <v>#N/A</v>
      </c>
      <c r="I6" s="24">
        <f>'様式Ⅲ－1(女子)'!C26</f>
        <v>0</v>
      </c>
      <c r="J6" s="24">
        <f>'様式Ⅲ－1(女子)'!K26</f>
        <v>0</v>
      </c>
      <c r="K6" s="24" t="str">
        <f>'様式Ⅲ－1(女子)'!O26</f>
        <v/>
      </c>
      <c r="L6" s="24">
        <f>'様式Ⅲ－1(女子)'!K27</f>
        <v>0</v>
      </c>
      <c r="M6" s="24" t="str">
        <f>'様式Ⅲ－1(女子)'!O27</f>
        <v/>
      </c>
      <c r="N6" s="24">
        <f>'様式Ⅲ－1(女子)'!K28</f>
        <v>0</v>
      </c>
      <c r="O6" s="24" t="str">
        <f>'様式Ⅲ－1(女子)'!O28</f>
        <v/>
      </c>
    </row>
    <row r="7" spans="1:15">
      <c r="A7" s="20">
        <v>6</v>
      </c>
      <c r="B7" s="24" t="str">
        <f>'様式Ⅲ－1(女子)'!H29</f>
        <v/>
      </c>
      <c r="C7" s="24" t="str">
        <f>CONCATENATE('様式Ⅲ－1(女子)'!D29," (",'様式Ⅲ－1(女子)'!F29,")")</f>
        <v xml:space="preserve"> ()</v>
      </c>
      <c r="D7" s="24" t="str">
        <f>'様式Ⅲ－1(女子)'!E29</f>
        <v/>
      </c>
      <c r="E7" s="24">
        <v>2</v>
      </c>
      <c r="F7" s="24">
        <f>基本情報登録!$D$8</f>
        <v>0</v>
      </c>
      <c r="G7" s="24" t="str">
        <f>基本情報登録!$D$10</f>
        <v/>
      </c>
      <c r="H7" s="24" t="e">
        <f>'様式Ⅲ－1(女子)'!G29</f>
        <v>#N/A</v>
      </c>
      <c r="I7" s="24">
        <f>'様式Ⅲ－1(女子)'!C29</f>
        <v>0</v>
      </c>
      <c r="J7" s="24">
        <f>'様式Ⅲ－1(女子)'!K29</f>
        <v>0</v>
      </c>
      <c r="K7" s="24" t="str">
        <f>'様式Ⅲ－1(女子)'!O29</f>
        <v/>
      </c>
      <c r="L7" s="24">
        <f>'様式Ⅲ－1(女子)'!K30</f>
        <v>0</v>
      </c>
      <c r="M7" s="24" t="str">
        <f>'様式Ⅲ－1(女子)'!O30</f>
        <v/>
      </c>
      <c r="N7" s="24">
        <f>'様式Ⅲ－1(女子)'!K31</f>
        <v>0</v>
      </c>
      <c r="O7" s="24" t="str">
        <f>'様式Ⅲ－1(女子)'!O31</f>
        <v/>
      </c>
    </row>
    <row r="8" spans="1:15">
      <c r="A8" s="20">
        <v>7</v>
      </c>
      <c r="B8" s="24" t="str">
        <f>'様式Ⅲ－1(女子)'!H32</f>
        <v/>
      </c>
      <c r="C8" s="24" t="str">
        <f>CONCATENATE('様式Ⅲ－1(女子)'!D32," (",'様式Ⅲ－1(女子)'!F32,")")</f>
        <v xml:space="preserve"> ()</v>
      </c>
      <c r="D8" s="24" t="str">
        <f>'様式Ⅲ－1(女子)'!E32</f>
        <v/>
      </c>
      <c r="E8" s="24">
        <v>2</v>
      </c>
      <c r="F8" s="24">
        <f>基本情報登録!$D$8</f>
        <v>0</v>
      </c>
      <c r="G8" s="24" t="str">
        <f>基本情報登録!$D$10</f>
        <v/>
      </c>
      <c r="H8" s="24" t="e">
        <f>'様式Ⅲ－1(女子)'!G32</f>
        <v>#N/A</v>
      </c>
      <c r="I8" s="24">
        <f>'様式Ⅲ－1(女子)'!C32</f>
        <v>0</v>
      </c>
      <c r="J8" s="24">
        <f>'様式Ⅲ－1(女子)'!K32</f>
        <v>0</v>
      </c>
      <c r="K8" s="24" t="str">
        <f>'様式Ⅲ－1(女子)'!O32</f>
        <v/>
      </c>
      <c r="L8" s="24">
        <f>'様式Ⅲ－1(女子)'!K33</f>
        <v>0</v>
      </c>
      <c r="M8" s="24" t="str">
        <f>'様式Ⅲ－1(女子)'!O33</f>
        <v/>
      </c>
      <c r="N8" s="24">
        <f>'様式Ⅲ－1(女子)'!K34</f>
        <v>0</v>
      </c>
      <c r="O8" s="24" t="str">
        <f>'様式Ⅲ－1(女子)'!O34</f>
        <v/>
      </c>
    </row>
    <row r="9" spans="1:15">
      <c r="A9" s="20">
        <v>8</v>
      </c>
      <c r="B9" s="24" t="str">
        <f>'様式Ⅲ－1(女子)'!H35</f>
        <v/>
      </c>
      <c r="C9" s="24" t="str">
        <f>CONCATENATE('様式Ⅲ－1(女子)'!D35," (",'様式Ⅲ－1(女子)'!F35,")")</f>
        <v xml:space="preserve"> ()</v>
      </c>
      <c r="D9" s="24" t="str">
        <f>'様式Ⅲ－1(女子)'!E35</f>
        <v/>
      </c>
      <c r="E9" s="24">
        <v>2</v>
      </c>
      <c r="F9" s="24">
        <f>基本情報登録!$D$8</f>
        <v>0</v>
      </c>
      <c r="G9" s="24" t="str">
        <f>基本情報登録!$D$10</f>
        <v/>
      </c>
      <c r="H9" s="24" t="e">
        <f>'様式Ⅲ－1(女子)'!G35</f>
        <v>#N/A</v>
      </c>
      <c r="I9" s="24">
        <f>'様式Ⅲ－1(女子)'!C35</f>
        <v>0</v>
      </c>
      <c r="J9" s="24">
        <f>'様式Ⅲ－1(女子)'!K35</f>
        <v>0</v>
      </c>
      <c r="K9" s="24" t="str">
        <f>'様式Ⅲ－1(女子)'!O35</f>
        <v/>
      </c>
      <c r="L9" s="24">
        <f>'様式Ⅲ－1(女子)'!K36</f>
        <v>0</v>
      </c>
      <c r="M9" s="24" t="str">
        <f>'様式Ⅲ－1(女子)'!O36</f>
        <v/>
      </c>
      <c r="N9" s="24">
        <f>'様式Ⅲ－1(女子)'!K37</f>
        <v>0</v>
      </c>
      <c r="O9" s="24" t="str">
        <f>'様式Ⅲ－1(女子)'!O37</f>
        <v/>
      </c>
    </row>
    <row r="10" spans="1:15">
      <c r="A10" s="20">
        <v>9</v>
      </c>
      <c r="B10" s="24" t="str">
        <f>'様式Ⅲ－1(女子)'!H38</f>
        <v/>
      </c>
      <c r="C10" s="24" t="str">
        <f>CONCATENATE('様式Ⅲ－1(女子)'!D38," (",'様式Ⅲ－1(女子)'!F38,")")</f>
        <v xml:space="preserve"> ()</v>
      </c>
      <c r="D10" s="24" t="str">
        <f>'様式Ⅲ－1(女子)'!E38</f>
        <v/>
      </c>
      <c r="E10" s="24">
        <v>2</v>
      </c>
      <c r="F10" s="24">
        <f>基本情報登録!$D$8</f>
        <v>0</v>
      </c>
      <c r="G10" s="24" t="str">
        <f>基本情報登録!$D$10</f>
        <v/>
      </c>
      <c r="H10" s="24" t="e">
        <f>'様式Ⅲ－1(女子)'!G38</f>
        <v>#N/A</v>
      </c>
      <c r="I10" s="24">
        <f>'様式Ⅲ－1(女子)'!C38</f>
        <v>0</v>
      </c>
      <c r="J10" s="24">
        <f>'様式Ⅲ－1(女子)'!K38</f>
        <v>0</v>
      </c>
      <c r="K10" s="24" t="str">
        <f>'様式Ⅲ－1(女子)'!O38</f>
        <v/>
      </c>
      <c r="L10" s="24">
        <f>'様式Ⅲ－1(女子)'!K39</f>
        <v>0</v>
      </c>
      <c r="M10" s="24" t="str">
        <f>'様式Ⅲ－1(女子)'!O39</f>
        <v/>
      </c>
      <c r="N10" s="24">
        <f>'様式Ⅲ－1(女子)'!K40</f>
        <v>0</v>
      </c>
      <c r="O10" s="24" t="str">
        <f>'様式Ⅲ－1(女子)'!O40</f>
        <v/>
      </c>
    </row>
    <row r="11" spans="1:15">
      <c r="A11" s="20">
        <v>10</v>
      </c>
      <c r="B11" s="24" t="str">
        <f>'様式Ⅲ－1(女子)'!H41</f>
        <v/>
      </c>
      <c r="C11" s="24" t="str">
        <f>CONCATENATE('様式Ⅲ－1(女子)'!D41," (",'様式Ⅲ－1(女子)'!F41,")")</f>
        <v xml:space="preserve"> ()</v>
      </c>
      <c r="D11" s="24" t="str">
        <f>'様式Ⅲ－1(女子)'!E41</f>
        <v/>
      </c>
      <c r="E11" s="24">
        <v>2</v>
      </c>
      <c r="F11" s="24">
        <f>基本情報登録!$D$8</f>
        <v>0</v>
      </c>
      <c r="G11" s="24" t="str">
        <f>基本情報登録!$D$10</f>
        <v/>
      </c>
      <c r="H11" s="24" t="e">
        <f>'様式Ⅲ－1(女子)'!G41</f>
        <v>#N/A</v>
      </c>
      <c r="I11" s="24">
        <f>'様式Ⅲ－1(女子)'!C41</f>
        <v>0</v>
      </c>
      <c r="J11" s="24">
        <f>'様式Ⅲ－1(女子)'!K41</f>
        <v>0</v>
      </c>
      <c r="K11" s="24" t="str">
        <f>'様式Ⅲ－1(女子)'!O41</f>
        <v/>
      </c>
      <c r="L11" s="24">
        <f>'様式Ⅲ－1(女子)'!K42</f>
        <v>0</v>
      </c>
      <c r="M11" s="24" t="str">
        <f>'様式Ⅲ－1(女子)'!O42</f>
        <v/>
      </c>
      <c r="N11" s="24">
        <f>'様式Ⅲ－1(女子)'!K43</f>
        <v>0</v>
      </c>
      <c r="O11" s="24" t="str">
        <f>'様式Ⅲ－1(女子)'!O43</f>
        <v/>
      </c>
    </row>
    <row r="12" spans="1:15">
      <c r="A12" s="20">
        <v>11</v>
      </c>
      <c r="B12" s="24" t="str">
        <f>'様式Ⅲ－1(女子)'!H44</f>
        <v/>
      </c>
      <c r="C12" s="24" t="str">
        <f>CONCATENATE('様式Ⅲ－1(女子)'!D44," (",'様式Ⅲ－1(女子)'!F44,")")</f>
        <v xml:space="preserve"> ()</v>
      </c>
      <c r="D12" s="24" t="str">
        <f>'様式Ⅲ－1(女子)'!E44</f>
        <v/>
      </c>
      <c r="E12" s="24">
        <v>2</v>
      </c>
      <c r="F12" s="24">
        <f>基本情報登録!$D$8</f>
        <v>0</v>
      </c>
      <c r="G12" s="24" t="str">
        <f>基本情報登録!$D$10</f>
        <v/>
      </c>
      <c r="H12" s="24" t="e">
        <f>'様式Ⅲ－1(女子)'!G44</f>
        <v>#N/A</v>
      </c>
      <c r="I12" s="24">
        <f>'様式Ⅲ－1(女子)'!C44</f>
        <v>0</v>
      </c>
      <c r="J12" s="24">
        <f>'様式Ⅲ－1(女子)'!K44</f>
        <v>0</v>
      </c>
      <c r="K12" s="24" t="str">
        <f>'様式Ⅲ－1(女子)'!O44</f>
        <v/>
      </c>
      <c r="L12" s="24">
        <f>'様式Ⅲ－1(女子)'!K45</f>
        <v>0</v>
      </c>
      <c r="M12" s="24" t="str">
        <f>'様式Ⅲ－1(女子)'!O45</f>
        <v/>
      </c>
      <c r="N12" s="24">
        <f>'様式Ⅲ－1(女子)'!K46</f>
        <v>0</v>
      </c>
      <c r="O12" s="24" t="str">
        <f>'様式Ⅲ－1(女子)'!O46</f>
        <v/>
      </c>
    </row>
    <row r="13" spans="1:15">
      <c r="A13" s="20">
        <v>12</v>
      </c>
      <c r="B13" s="24" t="str">
        <f>'様式Ⅲ－1(女子)'!H47</f>
        <v/>
      </c>
      <c r="C13" s="24" t="str">
        <f>CONCATENATE('様式Ⅲ－1(女子)'!D47," (",'様式Ⅲ－1(女子)'!F47,")")</f>
        <v xml:space="preserve"> ()</v>
      </c>
      <c r="D13" s="24" t="str">
        <f>'様式Ⅲ－1(女子)'!E47</f>
        <v/>
      </c>
      <c r="E13" s="24">
        <v>2</v>
      </c>
      <c r="F13" s="24">
        <f>基本情報登録!$D$8</f>
        <v>0</v>
      </c>
      <c r="G13" s="24" t="str">
        <f>基本情報登録!$D$10</f>
        <v/>
      </c>
      <c r="H13" s="24" t="e">
        <f>'様式Ⅲ－1(女子)'!G47</f>
        <v>#N/A</v>
      </c>
      <c r="I13" s="24">
        <f>'様式Ⅲ－1(女子)'!C47</f>
        <v>0</v>
      </c>
      <c r="J13" s="24">
        <f>'様式Ⅲ－1(女子)'!K47</f>
        <v>0</v>
      </c>
      <c r="K13" s="24" t="str">
        <f>'様式Ⅲ－1(女子)'!O47</f>
        <v/>
      </c>
      <c r="L13" s="24">
        <f>'様式Ⅲ－1(女子)'!K48</f>
        <v>0</v>
      </c>
      <c r="M13" s="24" t="str">
        <f>'様式Ⅲ－1(女子)'!O48</f>
        <v/>
      </c>
      <c r="N13" s="24">
        <f>'様式Ⅲ－1(女子)'!K49</f>
        <v>0</v>
      </c>
      <c r="O13" s="24" t="str">
        <f>'様式Ⅲ－1(女子)'!O49</f>
        <v/>
      </c>
    </row>
    <row r="14" spans="1:15">
      <c r="A14" s="20">
        <v>13</v>
      </c>
      <c r="B14" s="24" t="str">
        <f>'様式Ⅲ－1(女子)'!H50</f>
        <v/>
      </c>
      <c r="C14" s="24" t="str">
        <f>CONCATENATE('様式Ⅲ－1(女子)'!D50," (",'様式Ⅲ－1(女子)'!F50,")")</f>
        <v xml:space="preserve"> ()</v>
      </c>
      <c r="D14" s="24" t="str">
        <f>'様式Ⅲ－1(女子)'!E50</f>
        <v/>
      </c>
      <c r="E14" s="24">
        <v>2</v>
      </c>
      <c r="F14" s="24">
        <f>基本情報登録!$D$8</f>
        <v>0</v>
      </c>
      <c r="G14" s="24" t="str">
        <f>基本情報登録!$D$10</f>
        <v/>
      </c>
      <c r="H14" s="24" t="e">
        <f>'様式Ⅲ－1(女子)'!G50</f>
        <v>#N/A</v>
      </c>
      <c r="I14" s="24">
        <f>'様式Ⅲ－1(女子)'!C50</f>
        <v>0</v>
      </c>
      <c r="J14" s="24">
        <f>'様式Ⅲ－1(女子)'!K50</f>
        <v>0</v>
      </c>
      <c r="K14" s="24" t="str">
        <f>'様式Ⅲ－1(女子)'!O50</f>
        <v/>
      </c>
      <c r="L14" s="24">
        <f>'様式Ⅲ－1(女子)'!K51</f>
        <v>0</v>
      </c>
      <c r="M14" s="24" t="str">
        <f>'様式Ⅲ－1(女子)'!O51</f>
        <v/>
      </c>
      <c r="N14" s="24">
        <f>'様式Ⅲ－1(女子)'!K52</f>
        <v>0</v>
      </c>
      <c r="O14" s="24" t="str">
        <f>'様式Ⅲ－1(女子)'!O52</f>
        <v/>
      </c>
    </row>
    <row r="15" spans="1:15">
      <c r="A15" s="20">
        <v>14</v>
      </c>
      <c r="B15" s="24" t="str">
        <f>'様式Ⅲ－1(女子)'!H53</f>
        <v/>
      </c>
      <c r="C15" s="24" t="str">
        <f>CONCATENATE('様式Ⅲ－1(女子)'!D53," (",'様式Ⅲ－1(女子)'!F53,")")</f>
        <v xml:space="preserve"> ()</v>
      </c>
      <c r="D15" s="24" t="str">
        <f>'様式Ⅲ－1(女子)'!E53</f>
        <v/>
      </c>
      <c r="E15" s="24">
        <v>2</v>
      </c>
      <c r="F15" s="24">
        <f>基本情報登録!$D$8</f>
        <v>0</v>
      </c>
      <c r="G15" s="24" t="str">
        <f>基本情報登録!$D$10</f>
        <v/>
      </c>
      <c r="H15" s="24" t="e">
        <f>'様式Ⅲ－1(女子)'!G53</f>
        <v>#N/A</v>
      </c>
      <c r="I15" s="24">
        <f>'様式Ⅲ－1(女子)'!C53</f>
        <v>0</v>
      </c>
      <c r="J15" s="24">
        <f>'様式Ⅲ－1(女子)'!K53</f>
        <v>0</v>
      </c>
      <c r="K15" s="24" t="str">
        <f>'様式Ⅲ－1(女子)'!O53</f>
        <v/>
      </c>
      <c r="L15" s="24">
        <f>'様式Ⅲ－1(女子)'!K54</f>
        <v>0</v>
      </c>
      <c r="M15" s="24" t="str">
        <f>'様式Ⅲ－1(女子)'!O54</f>
        <v/>
      </c>
      <c r="N15" s="24">
        <f>'様式Ⅲ－1(女子)'!K55</f>
        <v>0</v>
      </c>
      <c r="O15" s="24" t="str">
        <f>'様式Ⅲ－1(女子)'!O55</f>
        <v/>
      </c>
    </row>
    <row r="16" spans="1:15">
      <c r="A16" s="20">
        <v>15</v>
      </c>
      <c r="B16" s="24" t="str">
        <f>'様式Ⅲ－1(女子)'!H56</f>
        <v/>
      </c>
      <c r="C16" s="24" t="str">
        <f>CONCATENATE('様式Ⅲ－1(女子)'!D56," (",'様式Ⅲ－1(女子)'!F56,")")</f>
        <v xml:space="preserve"> ()</v>
      </c>
      <c r="D16" s="24" t="str">
        <f>'様式Ⅲ－1(女子)'!E56</f>
        <v/>
      </c>
      <c r="E16" s="24">
        <v>2</v>
      </c>
      <c r="F16" s="24">
        <f>基本情報登録!$D$8</f>
        <v>0</v>
      </c>
      <c r="G16" s="24" t="str">
        <f>基本情報登録!$D$10</f>
        <v/>
      </c>
      <c r="H16" s="24" t="e">
        <f>'様式Ⅲ－1(女子)'!G56</f>
        <v>#N/A</v>
      </c>
      <c r="I16" s="24">
        <f>'様式Ⅲ－1(女子)'!C56</f>
        <v>0</v>
      </c>
      <c r="J16" s="24">
        <f>'様式Ⅲ－1(女子)'!K56</f>
        <v>0</v>
      </c>
      <c r="K16" s="24" t="str">
        <f>'様式Ⅲ－1(女子)'!O56</f>
        <v/>
      </c>
      <c r="L16" s="24">
        <f>'様式Ⅲ－1(女子)'!K57</f>
        <v>0</v>
      </c>
      <c r="M16" s="24" t="str">
        <f>'様式Ⅲ－1(女子)'!O57</f>
        <v/>
      </c>
      <c r="N16" s="24">
        <f>'様式Ⅲ－1(女子)'!K58</f>
        <v>0</v>
      </c>
      <c r="O16" s="24" t="str">
        <f>'様式Ⅲ－1(女子)'!O58</f>
        <v/>
      </c>
    </row>
    <row r="17" spans="1:15">
      <c r="A17" s="20">
        <v>16</v>
      </c>
      <c r="B17" s="24" t="str">
        <f>'様式Ⅲ－1(女子)'!H59</f>
        <v/>
      </c>
      <c r="C17" s="24" t="str">
        <f>CONCATENATE('様式Ⅲ－1(女子)'!D59," (",'様式Ⅲ－1(女子)'!F59,")")</f>
        <v xml:space="preserve"> ()</v>
      </c>
      <c r="D17" s="24" t="str">
        <f>'様式Ⅲ－1(女子)'!E59</f>
        <v/>
      </c>
      <c r="E17" s="24">
        <v>2</v>
      </c>
      <c r="F17" s="24">
        <f>基本情報登録!$D$8</f>
        <v>0</v>
      </c>
      <c r="G17" s="24" t="str">
        <f>基本情報登録!$D$10</f>
        <v/>
      </c>
      <c r="H17" s="24" t="e">
        <f>'様式Ⅲ－1(女子)'!G59</f>
        <v>#N/A</v>
      </c>
      <c r="I17" s="24">
        <f>'様式Ⅲ－1(女子)'!C59</f>
        <v>0</v>
      </c>
      <c r="J17" s="24">
        <f>'様式Ⅲ－1(女子)'!K59</f>
        <v>0</v>
      </c>
      <c r="K17" s="24" t="str">
        <f>'様式Ⅲ－1(女子)'!O59</f>
        <v/>
      </c>
      <c r="L17" s="24">
        <f>'様式Ⅲ－1(女子)'!K60</f>
        <v>0</v>
      </c>
      <c r="M17" s="24" t="str">
        <f>'様式Ⅲ－1(女子)'!O60</f>
        <v/>
      </c>
      <c r="N17" s="24">
        <f>'様式Ⅲ－1(女子)'!K61</f>
        <v>0</v>
      </c>
      <c r="O17" s="24" t="str">
        <f>'様式Ⅲ－1(女子)'!O61</f>
        <v/>
      </c>
    </row>
    <row r="18" spans="1:15">
      <c r="A18" s="20">
        <v>17</v>
      </c>
      <c r="B18" s="24" t="str">
        <f>'様式Ⅲ－1(女子)'!H62</f>
        <v/>
      </c>
      <c r="C18" s="24" t="str">
        <f>CONCATENATE('様式Ⅲ－1(女子)'!D62," (",'様式Ⅲ－1(女子)'!F62,")")</f>
        <v xml:space="preserve"> ()</v>
      </c>
      <c r="D18" s="24" t="str">
        <f>'様式Ⅲ－1(女子)'!E62</f>
        <v/>
      </c>
      <c r="E18" s="24">
        <v>2</v>
      </c>
      <c r="F18" s="24">
        <f>基本情報登録!$D$8</f>
        <v>0</v>
      </c>
      <c r="G18" s="24" t="str">
        <f>基本情報登録!$D$10</f>
        <v/>
      </c>
      <c r="H18" s="24" t="e">
        <f>'様式Ⅲ－1(女子)'!G62</f>
        <v>#N/A</v>
      </c>
      <c r="I18" s="24">
        <f>'様式Ⅲ－1(女子)'!C62</f>
        <v>0</v>
      </c>
      <c r="J18" s="24">
        <f>'様式Ⅲ－1(女子)'!K62</f>
        <v>0</v>
      </c>
      <c r="K18" s="24" t="str">
        <f>'様式Ⅲ－1(女子)'!O62</f>
        <v/>
      </c>
      <c r="L18" s="24">
        <f>'様式Ⅲ－1(女子)'!K63</f>
        <v>0</v>
      </c>
      <c r="M18" s="24" t="str">
        <f>'様式Ⅲ－1(女子)'!O63</f>
        <v/>
      </c>
      <c r="N18" s="24">
        <f>'様式Ⅲ－1(女子)'!K64</f>
        <v>0</v>
      </c>
      <c r="O18" s="24" t="str">
        <f>'様式Ⅲ－1(女子)'!O64</f>
        <v/>
      </c>
    </row>
    <row r="19" spans="1:15">
      <c r="A19" s="20">
        <v>18</v>
      </c>
      <c r="B19" s="24" t="str">
        <f>'様式Ⅲ－1(女子)'!H65</f>
        <v/>
      </c>
      <c r="C19" s="24" t="str">
        <f>CONCATENATE('様式Ⅲ－1(女子)'!D65," (",'様式Ⅲ－1(女子)'!F65,")")</f>
        <v xml:space="preserve"> ()</v>
      </c>
      <c r="D19" s="24" t="str">
        <f>'様式Ⅲ－1(女子)'!E65</f>
        <v/>
      </c>
      <c r="E19" s="24">
        <v>2</v>
      </c>
      <c r="F19" s="24">
        <f>基本情報登録!$D$8</f>
        <v>0</v>
      </c>
      <c r="G19" s="24" t="str">
        <f>基本情報登録!$D$10</f>
        <v/>
      </c>
      <c r="H19" s="24" t="e">
        <f>'様式Ⅲ－1(女子)'!G65</f>
        <v>#N/A</v>
      </c>
      <c r="I19" s="24">
        <f>'様式Ⅲ－1(女子)'!C65</f>
        <v>0</v>
      </c>
      <c r="J19" s="24">
        <f>'様式Ⅲ－1(女子)'!K65</f>
        <v>0</v>
      </c>
      <c r="K19" s="24" t="str">
        <f>'様式Ⅲ－1(女子)'!O65</f>
        <v/>
      </c>
      <c r="L19" s="24">
        <f>'様式Ⅲ－1(女子)'!K66</f>
        <v>0</v>
      </c>
      <c r="M19" s="24" t="str">
        <f>'様式Ⅲ－1(女子)'!O66</f>
        <v/>
      </c>
      <c r="N19" s="24">
        <f>'様式Ⅲ－1(女子)'!K67</f>
        <v>0</v>
      </c>
      <c r="O19" s="24" t="str">
        <f>'様式Ⅲ－1(女子)'!O67</f>
        <v/>
      </c>
    </row>
    <row r="20" spans="1:15">
      <c r="A20" s="20">
        <v>19</v>
      </c>
      <c r="B20" s="24" t="str">
        <f>'様式Ⅲ－1(女子)'!H68</f>
        <v/>
      </c>
      <c r="C20" s="24" t="str">
        <f>CONCATENATE('様式Ⅲ－1(女子)'!D68," (",'様式Ⅲ－1(女子)'!F68,")")</f>
        <v xml:space="preserve"> ()</v>
      </c>
      <c r="D20" s="24" t="str">
        <f>'様式Ⅲ－1(女子)'!E68</f>
        <v/>
      </c>
      <c r="E20" s="24">
        <v>2</v>
      </c>
      <c r="F20" s="24">
        <f>基本情報登録!$D$8</f>
        <v>0</v>
      </c>
      <c r="G20" s="24" t="str">
        <f>基本情報登録!$D$10</f>
        <v/>
      </c>
      <c r="H20" s="24" t="e">
        <f>'様式Ⅲ－1(女子)'!G68</f>
        <v>#N/A</v>
      </c>
      <c r="I20" s="24">
        <f>'様式Ⅲ－1(女子)'!C68</f>
        <v>0</v>
      </c>
      <c r="J20" s="24">
        <f>'様式Ⅲ－1(女子)'!K68</f>
        <v>0</v>
      </c>
      <c r="K20" s="24" t="str">
        <f>'様式Ⅲ－1(女子)'!O68</f>
        <v/>
      </c>
      <c r="L20" s="24">
        <f>'様式Ⅲ－1(女子)'!K69</f>
        <v>0</v>
      </c>
      <c r="M20" s="24" t="str">
        <f>'様式Ⅲ－1(女子)'!O69</f>
        <v/>
      </c>
      <c r="N20" s="24">
        <f>'様式Ⅲ－1(女子)'!K70</f>
        <v>0</v>
      </c>
      <c r="O20" s="24" t="str">
        <f>'様式Ⅲ－1(女子)'!O70</f>
        <v/>
      </c>
    </row>
    <row r="21" spans="1:15">
      <c r="A21" s="20">
        <v>20</v>
      </c>
      <c r="B21" s="24" t="str">
        <f>'様式Ⅲ－1(女子)'!H71</f>
        <v/>
      </c>
      <c r="C21" s="24" t="str">
        <f>CONCATENATE('様式Ⅲ－1(女子)'!D71," (",'様式Ⅲ－1(女子)'!F71,")")</f>
        <v xml:space="preserve"> ()</v>
      </c>
      <c r="D21" s="24" t="str">
        <f>'様式Ⅲ－1(女子)'!E71</f>
        <v/>
      </c>
      <c r="E21" s="24">
        <v>2</v>
      </c>
      <c r="F21" s="24">
        <f>基本情報登録!$D$8</f>
        <v>0</v>
      </c>
      <c r="G21" s="24" t="str">
        <f>基本情報登録!$D$10</f>
        <v/>
      </c>
      <c r="H21" s="24" t="e">
        <f>'様式Ⅲ－1(女子)'!G71</f>
        <v>#N/A</v>
      </c>
      <c r="I21" s="24">
        <f>'様式Ⅲ－1(女子)'!C71</f>
        <v>0</v>
      </c>
      <c r="J21" s="24">
        <f>'様式Ⅲ－1(女子)'!K71</f>
        <v>0</v>
      </c>
      <c r="K21" s="24" t="str">
        <f>'様式Ⅲ－1(女子)'!O71</f>
        <v/>
      </c>
      <c r="L21" s="24">
        <f>'様式Ⅲ－1(女子)'!K72</f>
        <v>0</v>
      </c>
      <c r="M21" s="24" t="str">
        <f>'様式Ⅲ－1(女子)'!O72</f>
        <v/>
      </c>
      <c r="N21" s="24">
        <f>'様式Ⅲ－1(女子)'!K73</f>
        <v>0</v>
      </c>
      <c r="O21" s="24" t="str">
        <f>'様式Ⅲ－1(女子)'!O73</f>
        <v/>
      </c>
    </row>
    <row r="22" spans="1:15">
      <c r="A22" s="20">
        <v>21</v>
      </c>
      <c r="B22" s="24" t="str">
        <f>'様式Ⅲ－1(女子)'!H74</f>
        <v/>
      </c>
      <c r="C22" s="24" t="str">
        <f>CONCATENATE('様式Ⅲ－1(女子)'!D74," (",'様式Ⅲ－1(女子)'!F74,")")</f>
        <v xml:space="preserve"> ()</v>
      </c>
      <c r="D22" s="24" t="str">
        <f>'様式Ⅲ－1(女子)'!E74</f>
        <v/>
      </c>
      <c r="E22" s="24">
        <v>2</v>
      </c>
      <c r="F22" s="24">
        <f>基本情報登録!$D$8</f>
        <v>0</v>
      </c>
      <c r="G22" s="24" t="str">
        <f>基本情報登録!$D$10</f>
        <v/>
      </c>
      <c r="H22" s="24" t="e">
        <f>'様式Ⅲ－1(女子)'!G74</f>
        <v>#N/A</v>
      </c>
      <c r="I22" s="24">
        <f>'様式Ⅲ－1(女子)'!C74</f>
        <v>0</v>
      </c>
      <c r="J22" s="24">
        <f>'様式Ⅲ－1(女子)'!K74</f>
        <v>0</v>
      </c>
      <c r="K22" s="24" t="str">
        <f>'様式Ⅲ－1(女子)'!O74</f>
        <v/>
      </c>
      <c r="L22" s="24">
        <f>'様式Ⅲ－1(女子)'!K75</f>
        <v>0</v>
      </c>
      <c r="M22" s="24" t="str">
        <f>'様式Ⅲ－1(女子)'!O75</f>
        <v/>
      </c>
      <c r="N22" s="24">
        <f>'様式Ⅲ－1(女子)'!K76</f>
        <v>0</v>
      </c>
      <c r="O22" s="24" t="str">
        <f>'様式Ⅲ－1(女子)'!O76</f>
        <v/>
      </c>
    </row>
    <row r="23" spans="1:15">
      <c r="A23" s="20">
        <v>22</v>
      </c>
      <c r="B23" s="24" t="str">
        <f>'様式Ⅲ－1(女子)'!H77</f>
        <v/>
      </c>
      <c r="C23" s="24" t="str">
        <f>CONCATENATE('様式Ⅲ－1(女子)'!D77," (",'様式Ⅲ－1(女子)'!F77,")")</f>
        <v xml:space="preserve"> ()</v>
      </c>
      <c r="D23" s="24" t="str">
        <f>'様式Ⅲ－1(女子)'!E77</f>
        <v/>
      </c>
      <c r="E23" s="24">
        <v>2</v>
      </c>
      <c r="F23" s="24">
        <f>基本情報登録!$D$8</f>
        <v>0</v>
      </c>
      <c r="G23" s="24" t="str">
        <f>基本情報登録!$D$10</f>
        <v/>
      </c>
      <c r="H23" s="24" t="e">
        <f>'様式Ⅲ－1(女子)'!G77</f>
        <v>#N/A</v>
      </c>
      <c r="I23" s="24">
        <f>'様式Ⅲ－1(女子)'!C77</f>
        <v>0</v>
      </c>
      <c r="J23" s="24">
        <f>'様式Ⅲ－1(女子)'!K77</f>
        <v>0</v>
      </c>
      <c r="K23" s="24" t="str">
        <f>'様式Ⅲ－1(女子)'!O77</f>
        <v/>
      </c>
      <c r="L23" s="24">
        <f>'様式Ⅲ－1(女子)'!K78</f>
        <v>0</v>
      </c>
      <c r="M23" s="24" t="str">
        <f>'様式Ⅲ－1(女子)'!O78</f>
        <v/>
      </c>
      <c r="N23" s="24">
        <f>'様式Ⅲ－1(女子)'!K79</f>
        <v>0</v>
      </c>
      <c r="O23" s="24" t="str">
        <f>'様式Ⅲ－1(女子)'!O79</f>
        <v/>
      </c>
    </row>
    <row r="24" spans="1:15">
      <c r="A24" s="20">
        <v>23</v>
      </c>
      <c r="B24" s="24" t="str">
        <f>'様式Ⅲ－1(女子)'!H80</f>
        <v/>
      </c>
      <c r="C24" s="24" t="str">
        <f>CONCATENATE('様式Ⅲ－1(女子)'!D80," (",'様式Ⅲ－1(女子)'!F80,")")</f>
        <v xml:space="preserve"> ()</v>
      </c>
      <c r="D24" s="24" t="str">
        <f>'様式Ⅲ－1(女子)'!E80</f>
        <v/>
      </c>
      <c r="E24" s="24">
        <v>2</v>
      </c>
      <c r="F24" s="24">
        <f>基本情報登録!$D$8</f>
        <v>0</v>
      </c>
      <c r="G24" s="24" t="str">
        <f>基本情報登録!$D$10</f>
        <v/>
      </c>
      <c r="H24" s="24" t="e">
        <f>'様式Ⅲ－1(女子)'!G80</f>
        <v>#N/A</v>
      </c>
      <c r="I24" s="24">
        <f>'様式Ⅲ－1(女子)'!C80</f>
        <v>0</v>
      </c>
      <c r="J24" s="24">
        <f>'様式Ⅲ－1(女子)'!K80</f>
        <v>0</v>
      </c>
      <c r="K24" s="24" t="str">
        <f>'様式Ⅲ－1(女子)'!O80</f>
        <v/>
      </c>
      <c r="L24" s="24">
        <f>'様式Ⅲ－1(女子)'!K81</f>
        <v>0</v>
      </c>
      <c r="M24" s="24" t="str">
        <f>'様式Ⅲ－1(女子)'!O81</f>
        <v/>
      </c>
      <c r="N24" s="24">
        <f>'様式Ⅲ－1(女子)'!K82</f>
        <v>0</v>
      </c>
      <c r="O24" s="24" t="str">
        <f>'様式Ⅲ－1(女子)'!O82</f>
        <v/>
      </c>
    </row>
    <row r="25" spans="1:15">
      <c r="A25" s="20">
        <v>24</v>
      </c>
      <c r="B25" s="24" t="str">
        <f>'様式Ⅲ－1(女子)'!H83</f>
        <v/>
      </c>
      <c r="C25" s="24" t="str">
        <f>CONCATENATE('様式Ⅲ－1(女子)'!D83," (",'様式Ⅲ－1(女子)'!F83,")")</f>
        <v xml:space="preserve"> ()</v>
      </c>
      <c r="D25" s="24" t="str">
        <f>'様式Ⅲ－1(女子)'!E83</f>
        <v/>
      </c>
      <c r="E25" s="24">
        <v>2</v>
      </c>
      <c r="F25" s="24">
        <f>基本情報登録!$D$8</f>
        <v>0</v>
      </c>
      <c r="G25" s="24" t="str">
        <f>基本情報登録!$D$10</f>
        <v/>
      </c>
      <c r="H25" s="24" t="e">
        <f>'様式Ⅲ－1(女子)'!G83</f>
        <v>#N/A</v>
      </c>
      <c r="I25" s="24">
        <f>'様式Ⅲ－1(女子)'!C83</f>
        <v>0</v>
      </c>
      <c r="J25" s="24">
        <f>'様式Ⅲ－1(女子)'!K83</f>
        <v>0</v>
      </c>
      <c r="K25" s="24" t="str">
        <f>'様式Ⅲ－1(女子)'!O83</f>
        <v/>
      </c>
      <c r="L25" s="24">
        <f>'様式Ⅲ－1(女子)'!K84</f>
        <v>0</v>
      </c>
      <c r="M25" s="24" t="str">
        <f>'様式Ⅲ－1(女子)'!O84</f>
        <v/>
      </c>
      <c r="N25" s="24">
        <f>'様式Ⅲ－1(女子)'!K85</f>
        <v>0</v>
      </c>
      <c r="O25" s="24" t="str">
        <f>'様式Ⅲ－1(女子)'!O85</f>
        <v/>
      </c>
    </row>
    <row r="26" spans="1:15">
      <c r="A26" s="20">
        <v>25</v>
      </c>
      <c r="B26" s="24" t="str">
        <f>'様式Ⅲ－1(女子)'!H86</f>
        <v/>
      </c>
      <c r="C26" s="24" t="str">
        <f>CONCATENATE('様式Ⅲ－1(女子)'!D86," (",'様式Ⅲ－1(女子)'!F86,")")</f>
        <v xml:space="preserve"> ()</v>
      </c>
      <c r="D26" s="24" t="str">
        <f>'様式Ⅲ－1(女子)'!E86</f>
        <v/>
      </c>
      <c r="E26" s="24">
        <v>2</v>
      </c>
      <c r="F26" s="24">
        <f>基本情報登録!$D$8</f>
        <v>0</v>
      </c>
      <c r="G26" s="24" t="str">
        <f>基本情報登録!$D$10</f>
        <v/>
      </c>
      <c r="H26" s="24" t="e">
        <f>'様式Ⅲ－1(女子)'!G86</f>
        <v>#N/A</v>
      </c>
      <c r="I26" s="24">
        <f>'様式Ⅲ－1(女子)'!C86</f>
        <v>0</v>
      </c>
      <c r="J26" s="24">
        <f>'様式Ⅲ－1(女子)'!K86</f>
        <v>0</v>
      </c>
      <c r="K26" s="24" t="str">
        <f>'様式Ⅲ－1(女子)'!O86</f>
        <v/>
      </c>
      <c r="L26" s="24">
        <f>'様式Ⅲ－1(女子)'!K87</f>
        <v>0</v>
      </c>
      <c r="M26" s="24" t="str">
        <f>'様式Ⅲ－1(女子)'!O87</f>
        <v/>
      </c>
      <c r="N26" s="24">
        <f>'様式Ⅲ－1(女子)'!K88</f>
        <v>0</v>
      </c>
      <c r="O26" s="24" t="str">
        <f>'様式Ⅲ－1(女子)'!O88</f>
        <v/>
      </c>
    </row>
    <row r="27" spans="1:15">
      <c r="A27" s="20">
        <v>26</v>
      </c>
      <c r="B27" s="24" t="str">
        <f>'様式Ⅲ－1(女子)'!H89</f>
        <v/>
      </c>
      <c r="C27" s="24" t="str">
        <f>CONCATENATE('様式Ⅲ－1(女子)'!D89," (",'様式Ⅲ－1(女子)'!F89,")")</f>
        <v xml:space="preserve"> ()</v>
      </c>
      <c r="D27" s="24" t="str">
        <f>'様式Ⅲ－1(女子)'!E89</f>
        <v/>
      </c>
      <c r="E27" s="24">
        <v>2</v>
      </c>
      <c r="F27" s="24">
        <f>基本情報登録!$D$8</f>
        <v>0</v>
      </c>
      <c r="G27" s="24" t="str">
        <f>基本情報登録!$D$10</f>
        <v/>
      </c>
      <c r="H27" s="24" t="e">
        <f>'様式Ⅲ－1(女子)'!G89</f>
        <v>#N/A</v>
      </c>
      <c r="I27" s="24">
        <f>'様式Ⅲ－1(女子)'!C89</f>
        <v>0</v>
      </c>
      <c r="J27" s="24">
        <f>'様式Ⅲ－1(女子)'!K89</f>
        <v>0</v>
      </c>
      <c r="K27" s="24" t="str">
        <f>'様式Ⅲ－1(女子)'!O89</f>
        <v/>
      </c>
      <c r="L27" s="24">
        <f>'様式Ⅲ－1(女子)'!K90</f>
        <v>0</v>
      </c>
      <c r="M27" s="24" t="str">
        <f>'様式Ⅲ－1(女子)'!O90</f>
        <v/>
      </c>
      <c r="N27" s="24">
        <f>'様式Ⅲ－1(女子)'!K91</f>
        <v>0</v>
      </c>
      <c r="O27" s="24" t="str">
        <f>'様式Ⅲ－1(女子)'!O91</f>
        <v/>
      </c>
    </row>
    <row r="28" spans="1:15">
      <c r="A28" s="20">
        <v>27</v>
      </c>
      <c r="B28" s="24" t="str">
        <f>'様式Ⅲ－1(女子)'!H92</f>
        <v/>
      </c>
      <c r="C28" s="24" t="str">
        <f>CONCATENATE('様式Ⅲ－1(女子)'!D92," (",'様式Ⅲ－1(女子)'!F92,")")</f>
        <v xml:space="preserve"> ()</v>
      </c>
      <c r="D28" s="24" t="str">
        <f>'様式Ⅲ－1(女子)'!E92</f>
        <v/>
      </c>
      <c r="E28" s="24">
        <v>2</v>
      </c>
      <c r="F28" s="24">
        <f>基本情報登録!$D$8</f>
        <v>0</v>
      </c>
      <c r="G28" s="24" t="str">
        <f>基本情報登録!$D$10</f>
        <v/>
      </c>
      <c r="H28" s="24" t="e">
        <f>'様式Ⅲ－1(女子)'!G92</f>
        <v>#N/A</v>
      </c>
      <c r="I28" s="24">
        <f>'様式Ⅲ－1(女子)'!C92</f>
        <v>0</v>
      </c>
      <c r="J28" s="24">
        <f>'様式Ⅲ－1(女子)'!K92</f>
        <v>0</v>
      </c>
      <c r="K28" s="24" t="str">
        <f>'様式Ⅲ－1(女子)'!O92</f>
        <v/>
      </c>
      <c r="L28" s="24">
        <f>'様式Ⅲ－1(女子)'!K93</f>
        <v>0</v>
      </c>
      <c r="M28" s="24" t="str">
        <f>'様式Ⅲ－1(女子)'!O93</f>
        <v/>
      </c>
      <c r="N28" s="24">
        <f>'様式Ⅲ－1(女子)'!K94</f>
        <v>0</v>
      </c>
      <c r="O28" s="24" t="str">
        <f>'様式Ⅲ－1(女子)'!O94</f>
        <v/>
      </c>
    </row>
    <row r="29" spans="1:15">
      <c r="A29" s="20">
        <v>28</v>
      </c>
      <c r="B29" s="24" t="str">
        <f>'様式Ⅲ－1(女子)'!H95</f>
        <v/>
      </c>
      <c r="C29" s="24" t="str">
        <f>CONCATENATE('様式Ⅲ－1(女子)'!D95," (",'様式Ⅲ－1(女子)'!F95,")")</f>
        <v xml:space="preserve"> ()</v>
      </c>
      <c r="D29" s="24" t="str">
        <f>'様式Ⅲ－1(女子)'!E95</f>
        <v/>
      </c>
      <c r="E29" s="24">
        <v>2</v>
      </c>
      <c r="F29" s="24">
        <f>基本情報登録!$D$8</f>
        <v>0</v>
      </c>
      <c r="G29" s="24" t="str">
        <f>基本情報登録!$D$10</f>
        <v/>
      </c>
      <c r="H29" s="24" t="e">
        <f>'様式Ⅲ－1(女子)'!G95</f>
        <v>#N/A</v>
      </c>
      <c r="I29" s="24">
        <f>'様式Ⅲ－1(女子)'!C95</f>
        <v>0</v>
      </c>
      <c r="J29" s="24">
        <f>'様式Ⅲ－1(女子)'!K95</f>
        <v>0</v>
      </c>
      <c r="K29" s="24" t="str">
        <f>'様式Ⅲ－1(女子)'!O95</f>
        <v/>
      </c>
      <c r="L29" s="24">
        <f>'様式Ⅲ－1(女子)'!K96</f>
        <v>0</v>
      </c>
      <c r="M29" s="24" t="str">
        <f>'様式Ⅲ－1(女子)'!O96</f>
        <v/>
      </c>
      <c r="N29" s="24">
        <f>'様式Ⅲ－1(女子)'!K97</f>
        <v>0</v>
      </c>
      <c r="O29" s="24" t="str">
        <f>'様式Ⅲ－1(女子)'!O97</f>
        <v/>
      </c>
    </row>
    <row r="30" spans="1:15">
      <c r="A30" s="20">
        <v>29</v>
      </c>
      <c r="B30" s="24" t="str">
        <f>'様式Ⅲ－1(女子)'!H98</f>
        <v/>
      </c>
      <c r="C30" s="24" t="str">
        <f>CONCATENATE('様式Ⅲ－1(女子)'!D98," (",'様式Ⅲ－1(女子)'!F98,")")</f>
        <v xml:space="preserve"> ()</v>
      </c>
      <c r="D30" s="24" t="str">
        <f>'様式Ⅲ－1(女子)'!E98</f>
        <v/>
      </c>
      <c r="E30" s="24">
        <v>2</v>
      </c>
      <c r="F30" s="24">
        <f>基本情報登録!$D$8</f>
        <v>0</v>
      </c>
      <c r="G30" s="24" t="str">
        <f>基本情報登録!$D$10</f>
        <v/>
      </c>
      <c r="H30" s="24" t="e">
        <f>'様式Ⅲ－1(女子)'!G98</f>
        <v>#N/A</v>
      </c>
      <c r="I30" s="24">
        <f>'様式Ⅲ－1(女子)'!C98</f>
        <v>0</v>
      </c>
      <c r="J30" s="24">
        <f>'様式Ⅲ－1(女子)'!K98</f>
        <v>0</v>
      </c>
      <c r="K30" s="24" t="str">
        <f>'様式Ⅲ－1(女子)'!O98</f>
        <v/>
      </c>
      <c r="L30" s="24">
        <f>'様式Ⅲ－1(女子)'!K99</f>
        <v>0</v>
      </c>
      <c r="M30" s="24" t="str">
        <f>'様式Ⅲ－1(女子)'!O99</f>
        <v/>
      </c>
      <c r="N30" s="24">
        <f>'様式Ⅲ－1(女子)'!K100</f>
        <v>0</v>
      </c>
      <c r="O30" s="24" t="str">
        <f>'様式Ⅲ－1(女子)'!O100</f>
        <v/>
      </c>
    </row>
    <row r="31" spans="1:15">
      <c r="A31" s="20">
        <v>30</v>
      </c>
      <c r="B31" s="24" t="str">
        <f>'様式Ⅲ－1(女子)'!H101</f>
        <v/>
      </c>
      <c r="C31" s="24" t="str">
        <f>CONCATENATE('様式Ⅲ－1(女子)'!D101," (",'様式Ⅲ－1(女子)'!F101,")")</f>
        <v xml:space="preserve"> ()</v>
      </c>
      <c r="D31" s="24" t="str">
        <f>'様式Ⅲ－1(女子)'!E101</f>
        <v/>
      </c>
      <c r="E31" s="24">
        <v>2</v>
      </c>
      <c r="F31" s="24">
        <f>基本情報登録!$D$8</f>
        <v>0</v>
      </c>
      <c r="G31" s="24" t="str">
        <f>基本情報登録!$D$10</f>
        <v/>
      </c>
      <c r="H31" s="24" t="e">
        <f>'様式Ⅲ－1(女子)'!G101</f>
        <v>#N/A</v>
      </c>
      <c r="I31" s="24">
        <f>'様式Ⅲ－1(女子)'!C101</f>
        <v>0</v>
      </c>
      <c r="J31" s="24">
        <f>'様式Ⅲ－1(女子)'!K101</f>
        <v>0</v>
      </c>
      <c r="K31" s="24" t="str">
        <f>'様式Ⅲ－1(女子)'!O101</f>
        <v/>
      </c>
      <c r="L31" s="24">
        <f>'様式Ⅲ－1(女子)'!K102</f>
        <v>0</v>
      </c>
      <c r="M31" s="24" t="str">
        <f>'様式Ⅲ－1(女子)'!O102</f>
        <v/>
      </c>
      <c r="N31" s="24">
        <f>'様式Ⅲ－1(女子)'!K103</f>
        <v>0</v>
      </c>
      <c r="O31" s="24" t="str">
        <f>'様式Ⅲ－1(女子)'!O103</f>
        <v/>
      </c>
    </row>
    <row r="32" spans="1:15">
      <c r="A32" s="20">
        <v>31</v>
      </c>
      <c r="B32" s="24" t="str">
        <f>'様式Ⅲ－1(女子)'!H104</f>
        <v/>
      </c>
      <c r="C32" s="24" t="str">
        <f>CONCATENATE('様式Ⅲ－1(女子)'!D104," (",'様式Ⅲ－1(女子)'!F104,")")</f>
        <v xml:space="preserve"> ()</v>
      </c>
      <c r="D32" s="24" t="str">
        <f>'様式Ⅲ－1(女子)'!E104</f>
        <v/>
      </c>
      <c r="E32" s="24">
        <v>2</v>
      </c>
      <c r="F32" s="24">
        <f>基本情報登録!$D$8</f>
        <v>0</v>
      </c>
      <c r="G32" s="24" t="str">
        <f>基本情報登録!$D$10</f>
        <v/>
      </c>
      <c r="H32" s="24" t="e">
        <f>'様式Ⅲ－1(女子)'!G104</f>
        <v>#N/A</v>
      </c>
      <c r="I32" s="24">
        <f>'様式Ⅲ－1(女子)'!C104</f>
        <v>0</v>
      </c>
      <c r="J32" s="24">
        <f>'様式Ⅲ－1(女子)'!K104</f>
        <v>0</v>
      </c>
      <c r="K32" s="24" t="str">
        <f>'様式Ⅲ－1(女子)'!O104</f>
        <v/>
      </c>
      <c r="L32" s="24">
        <f>'様式Ⅲ－1(女子)'!K105</f>
        <v>0</v>
      </c>
      <c r="M32" s="24" t="str">
        <f>'様式Ⅲ－1(女子)'!O105</f>
        <v/>
      </c>
      <c r="N32" s="24">
        <f>'様式Ⅲ－1(女子)'!K106</f>
        <v>0</v>
      </c>
      <c r="O32" s="24" t="str">
        <f>'様式Ⅲ－1(女子)'!O106</f>
        <v/>
      </c>
    </row>
    <row r="33" spans="1:19">
      <c r="A33" s="20">
        <v>32</v>
      </c>
      <c r="B33" s="24" t="str">
        <f>'様式Ⅲ－1(女子)'!H107</f>
        <v/>
      </c>
      <c r="C33" s="24" t="str">
        <f>CONCATENATE('様式Ⅲ－1(女子)'!D107," (",'様式Ⅲ－1(女子)'!F107,")")</f>
        <v xml:space="preserve"> ()</v>
      </c>
      <c r="D33" s="24" t="str">
        <f>'様式Ⅲ－1(女子)'!E107</f>
        <v/>
      </c>
      <c r="E33" s="24">
        <v>2</v>
      </c>
      <c r="F33" s="24">
        <f>基本情報登録!$D$8</f>
        <v>0</v>
      </c>
      <c r="G33" s="24" t="str">
        <f>基本情報登録!$D$10</f>
        <v/>
      </c>
      <c r="H33" s="24" t="e">
        <f>'様式Ⅲ－1(女子)'!G107</f>
        <v>#N/A</v>
      </c>
      <c r="I33" s="24">
        <f>'様式Ⅲ－1(女子)'!C107</f>
        <v>0</v>
      </c>
      <c r="J33" s="24">
        <f>'様式Ⅲ－1(女子)'!K107</f>
        <v>0</v>
      </c>
      <c r="K33" s="24" t="str">
        <f>'様式Ⅲ－1(女子)'!O107</f>
        <v/>
      </c>
      <c r="L33" s="24">
        <f>'様式Ⅲ－1(女子)'!K108</f>
        <v>0</v>
      </c>
      <c r="M33" s="24" t="str">
        <f>'様式Ⅲ－1(女子)'!O108</f>
        <v/>
      </c>
      <c r="N33" s="24">
        <f>'様式Ⅲ－1(女子)'!K109</f>
        <v>0</v>
      </c>
      <c r="O33" s="24" t="str">
        <f>'様式Ⅲ－1(女子)'!O109</f>
        <v/>
      </c>
    </row>
    <row r="34" spans="1:19">
      <c r="A34" s="20">
        <v>33</v>
      </c>
      <c r="B34" s="24" t="str">
        <f>'様式Ⅲ－1(女子)'!H110</f>
        <v/>
      </c>
      <c r="C34" s="24" t="str">
        <f>CONCATENATE('様式Ⅲ－1(女子)'!D110," (",'様式Ⅲ－1(女子)'!F110,")")</f>
        <v xml:space="preserve"> ()</v>
      </c>
      <c r="D34" s="24" t="str">
        <f>'様式Ⅲ－1(女子)'!E110</f>
        <v/>
      </c>
      <c r="E34" s="24">
        <v>2</v>
      </c>
      <c r="F34" s="24">
        <f>基本情報登録!$D$8</f>
        <v>0</v>
      </c>
      <c r="G34" s="24" t="str">
        <f>基本情報登録!$D$10</f>
        <v/>
      </c>
      <c r="H34" s="24" t="e">
        <f>'様式Ⅲ－1(女子)'!G110</f>
        <v>#N/A</v>
      </c>
      <c r="I34" s="24">
        <f>'様式Ⅲ－1(女子)'!C110</f>
        <v>0</v>
      </c>
      <c r="J34" s="24">
        <f>'様式Ⅲ－1(女子)'!K110</f>
        <v>0</v>
      </c>
      <c r="K34" s="24" t="str">
        <f>'様式Ⅲ－1(女子)'!O110</f>
        <v/>
      </c>
      <c r="L34" s="24">
        <f>'様式Ⅲ－1(女子)'!K111</f>
        <v>0</v>
      </c>
      <c r="M34" s="24" t="str">
        <f>'様式Ⅲ－1(女子)'!O111</f>
        <v/>
      </c>
      <c r="N34" s="24">
        <f>'様式Ⅲ－1(女子)'!K112</f>
        <v>0</v>
      </c>
      <c r="O34" s="24" t="str">
        <f>'様式Ⅲ－1(女子)'!O112</f>
        <v/>
      </c>
    </row>
    <row r="35" spans="1:19">
      <c r="A35" s="20">
        <v>34</v>
      </c>
      <c r="B35" s="24" t="str">
        <f>'様式Ⅲ－1(女子)'!H113</f>
        <v/>
      </c>
      <c r="C35" s="24" t="str">
        <f>CONCATENATE('様式Ⅲ－1(女子)'!D113," (",'様式Ⅲ－1(女子)'!F113,")")</f>
        <v xml:space="preserve"> ()</v>
      </c>
      <c r="D35" s="24" t="str">
        <f>'様式Ⅲ－1(女子)'!E113</f>
        <v/>
      </c>
      <c r="E35" s="24">
        <v>2</v>
      </c>
      <c r="F35" s="24">
        <f>基本情報登録!$D$8</f>
        <v>0</v>
      </c>
      <c r="G35" s="24" t="str">
        <f>基本情報登録!$D$10</f>
        <v/>
      </c>
      <c r="H35" s="24" t="e">
        <f>'様式Ⅲ－1(女子)'!G113</f>
        <v>#N/A</v>
      </c>
      <c r="I35" s="24">
        <f>'様式Ⅲ－1(女子)'!C113</f>
        <v>0</v>
      </c>
      <c r="J35" s="24">
        <f>'様式Ⅲ－1(女子)'!K113</f>
        <v>0</v>
      </c>
      <c r="K35" s="24" t="str">
        <f>'様式Ⅲ－1(女子)'!O113</f>
        <v/>
      </c>
      <c r="L35" s="24">
        <f>'様式Ⅲ－1(女子)'!K114</f>
        <v>0</v>
      </c>
      <c r="M35" s="24" t="str">
        <f>'様式Ⅲ－1(女子)'!O114</f>
        <v/>
      </c>
      <c r="N35" s="24">
        <f>'様式Ⅲ－1(女子)'!K115</f>
        <v>0</v>
      </c>
      <c r="O35" s="24" t="str">
        <f>'様式Ⅲ－1(女子)'!O115</f>
        <v/>
      </c>
    </row>
    <row r="36" spans="1:19">
      <c r="A36" s="20">
        <v>35</v>
      </c>
      <c r="B36" s="24" t="str">
        <f>'様式Ⅲ－1(女子)'!H116</f>
        <v/>
      </c>
      <c r="C36" s="24" t="str">
        <f>CONCATENATE('様式Ⅲ－1(女子)'!D116," (",'様式Ⅲ－1(女子)'!F116,")")</f>
        <v xml:space="preserve"> ()</v>
      </c>
      <c r="D36" s="24" t="str">
        <f>'様式Ⅲ－1(女子)'!E116</f>
        <v/>
      </c>
      <c r="E36" s="24">
        <v>2</v>
      </c>
      <c r="F36" s="24">
        <f>基本情報登録!$D$8</f>
        <v>0</v>
      </c>
      <c r="G36" s="24" t="str">
        <f>基本情報登録!$D$10</f>
        <v/>
      </c>
      <c r="H36" s="24" t="e">
        <f>'様式Ⅲ－1(女子)'!G116</f>
        <v>#N/A</v>
      </c>
      <c r="I36" s="24">
        <f>'様式Ⅲ－1(女子)'!C116</f>
        <v>0</v>
      </c>
      <c r="J36" s="24">
        <f>'様式Ⅲ－1(女子)'!K116</f>
        <v>0</v>
      </c>
      <c r="K36" s="24" t="str">
        <f>'様式Ⅲ－1(女子)'!O116</f>
        <v/>
      </c>
      <c r="L36" s="24">
        <f>'様式Ⅲ－1(女子)'!K117</f>
        <v>0</v>
      </c>
      <c r="M36" s="24" t="str">
        <f>'様式Ⅲ－1(女子)'!O117</f>
        <v/>
      </c>
      <c r="N36" s="24">
        <f>'様式Ⅲ－1(女子)'!K118</f>
        <v>0</v>
      </c>
      <c r="O36" s="24" t="str">
        <f>'様式Ⅲ－1(女子)'!O118</f>
        <v/>
      </c>
    </row>
    <row r="37" spans="1:19">
      <c r="A37" s="20">
        <v>36</v>
      </c>
      <c r="B37" s="24" t="str">
        <f>'様式Ⅲ－1(女子)'!H119</f>
        <v/>
      </c>
      <c r="C37" s="24" t="str">
        <f>CONCATENATE('様式Ⅲ－1(女子)'!D119," (",'様式Ⅲ－1(女子)'!F119,")")</f>
        <v xml:space="preserve"> ()</v>
      </c>
      <c r="D37" s="24" t="str">
        <f>'様式Ⅲ－1(女子)'!E119</f>
        <v/>
      </c>
      <c r="E37" s="24">
        <v>2</v>
      </c>
      <c r="F37" s="24">
        <f>基本情報登録!$D$8</f>
        <v>0</v>
      </c>
      <c r="G37" s="24" t="str">
        <f>基本情報登録!$D$10</f>
        <v/>
      </c>
      <c r="H37" s="24" t="e">
        <f>'様式Ⅲ－1(女子)'!G119</f>
        <v>#N/A</v>
      </c>
      <c r="I37" s="24">
        <f>'様式Ⅲ－1(女子)'!C119</f>
        <v>0</v>
      </c>
      <c r="J37" s="24">
        <f>'様式Ⅲ－1(女子)'!K119</f>
        <v>0</v>
      </c>
      <c r="K37" s="24" t="str">
        <f>'様式Ⅲ－1(女子)'!O119</f>
        <v/>
      </c>
      <c r="L37" s="24">
        <f>'様式Ⅲ－1(女子)'!K120</f>
        <v>0</v>
      </c>
      <c r="M37" s="24" t="str">
        <f>'様式Ⅲ－1(女子)'!O120</f>
        <v/>
      </c>
      <c r="N37" s="24">
        <f>'様式Ⅲ－1(女子)'!K121</f>
        <v>0</v>
      </c>
      <c r="O37" s="24" t="str">
        <f>'様式Ⅲ－1(女子)'!O121</f>
        <v/>
      </c>
    </row>
    <row r="38" spans="1:19">
      <c r="A38" s="20">
        <v>37</v>
      </c>
      <c r="B38" s="24" t="str">
        <f>'様式Ⅲ－1(女子)'!H122</f>
        <v/>
      </c>
      <c r="C38" s="24" t="str">
        <f>CONCATENATE('様式Ⅲ－1(女子)'!D122," (",'様式Ⅲ－1(女子)'!F122,")")</f>
        <v xml:space="preserve"> ()</v>
      </c>
      <c r="D38" s="24" t="str">
        <f>'様式Ⅲ－1(女子)'!E122</f>
        <v/>
      </c>
      <c r="E38" s="24">
        <v>2</v>
      </c>
      <c r="F38" s="24">
        <f>基本情報登録!$D$8</f>
        <v>0</v>
      </c>
      <c r="G38" s="24" t="str">
        <f>基本情報登録!$D$10</f>
        <v/>
      </c>
      <c r="H38" s="24" t="e">
        <f>'様式Ⅲ－1(女子)'!G122</f>
        <v>#N/A</v>
      </c>
      <c r="I38" s="24">
        <f>'様式Ⅲ－1(女子)'!C122</f>
        <v>0</v>
      </c>
      <c r="J38" s="24">
        <f>'様式Ⅲ－1(女子)'!K122</f>
        <v>0</v>
      </c>
      <c r="K38" s="24" t="str">
        <f>'様式Ⅲ－1(女子)'!O122</f>
        <v/>
      </c>
      <c r="L38" s="24">
        <f>'様式Ⅲ－1(女子)'!K123</f>
        <v>0</v>
      </c>
      <c r="M38" s="24" t="str">
        <f>'様式Ⅲ－1(女子)'!O123</f>
        <v/>
      </c>
      <c r="N38" s="24">
        <f>'様式Ⅲ－1(女子)'!K124</f>
        <v>0</v>
      </c>
      <c r="O38" s="24" t="str">
        <f>'様式Ⅲ－1(女子)'!O124</f>
        <v/>
      </c>
    </row>
    <row r="39" spans="1:19" ht="12.75" customHeight="1">
      <c r="A39" s="20">
        <v>38</v>
      </c>
      <c r="B39" s="24" t="str">
        <f>'様式Ⅲ－1(女子)'!H125</f>
        <v/>
      </c>
      <c r="C39" s="24" t="str">
        <f>CONCATENATE('様式Ⅲ－1(女子)'!D125," (",'様式Ⅲ－1(女子)'!F125,")")</f>
        <v xml:space="preserve"> ()</v>
      </c>
      <c r="D39" s="24" t="str">
        <f>'様式Ⅲ－1(女子)'!E125</f>
        <v/>
      </c>
      <c r="E39" s="24">
        <v>2</v>
      </c>
      <c r="F39" s="24">
        <f>基本情報登録!$D$8</f>
        <v>0</v>
      </c>
      <c r="G39" s="24" t="str">
        <f>基本情報登録!$D$10</f>
        <v/>
      </c>
      <c r="H39" s="24" t="e">
        <f>'様式Ⅲ－1(女子)'!G125</f>
        <v>#N/A</v>
      </c>
      <c r="I39" s="24">
        <f>'様式Ⅲ－1(女子)'!C125</f>
        <v>0</v>
      </c>
      <c r="J39" s="24">
        <f>'様式Ⅲ－1(女子)'!K125</f>
        <v>0</v>
      </c>
      <c r="K39" s="24" t="str">
        <f>'様式Ⅲ－1(女子)'!O125</f>
        <v/>
      </c>
      <c r="L39" s="24">
        <f>'様式Ⅲ－1(女子)'!K126</f>
        <v>0</v>
      </c>
      <c r="M39" s="24" t="str">
        <f>'様式Ⅲ－1(女子)'!O126</f>
        <v/>
      </c>
      <c r="N39" s="24">
        <f>'様式Ⅲ－1(女子)'!K127</f>
        <v>0</v>
      </c>
      <c r="O39" s="24" t="str">
        <f>'様式Ⅲ－1(女子)'!O127</f>
        <v/>
      </c>
    </row>
    <row r="40" spans="1:19">
      <c r="A40" s="20">
        <v>39</v>
      </c>
      <c r="B40" s="24" t="str">
        <f>'様式Ⅲ－1(女子)'!H128</f>
        <v/>
      </c>
      <c r="C40" s="24" t="str">
        <f>CONCATENATE('様式Ⅲ－1(女子)'!D128," (",'様式Ⅲ－1(女子)'!F128,")")</f>
        <v xml:space="preserve"> ()</v>
      </c>
      <c r="D40" s="24" t="str">
        <f>'様式Ⅲ－1(女子)'!E128</f>
        <v/>
      </c>
      <c r="E40" s="24">
        <v>2</v>
      </c>
      <c r="F40" s="24">
        <f>基本情報登録!$D$8</f>
        <v>0</v>
      </c>
      <c r="G40" s="24" t="str">
        <f>基本情報登録!$D$10</f>
        <v/>
      </c>
      <c r="H40" s="24" t="e">
        <f>'様式Ⅲ－1(女子)'!G128</f>
        <v>#N/A</v>
      </c>
      <c r="I40" s="24">
        <f>'様式Ⅲ－1(女子)'!C128</f>
        <v>0</v>
      </c>
      <c r="J40" s="24">
        <f>'様式Ⅲ－1(女子)'!K128</f>
        <v>0</v>
      </c>
      <c r="K40" s="24" t="str">
        <f>'様式Ⅲ－1(女子)'!O128</f>
        <v/>
      </c>
      <c r="L40" s="24">
        <f>'様式Ⅲ－1(女子)'!K129</f>
        <v>0</v>
      </c>
      <c r="M40" s="24" t="str">
        <f>'様式Ⅲ－1(女子)'!O129</f>
        <v/>
      </c>
      <c r="N40" s="24">
        <f>'様式Ⅲ－1(女子)'!K130</f>
        <v>0</v>
      </c>
      <c r="O40" s="24" t="str">
        <f>'様式Ⅲ－1(女子)'!O130</f>
        <v/>
      </c>
    </row>
    <row r="41" spans="1:19">
      <c r="A41" s="20">
        <v>40</v>
      </c>
      <c r="B41" s="24" t="str">
        <f>'様式Ⅲ－1(女子)'!H131</f>
        <v/>
      </c>
      <c r="C41" s="24" t="str">
        <f>CONCATENATE('様式Ⅲ－1(女子)'!D131," (",'様式Ⅲ－1(女子)'!F131,")")</f>
        <v xml:space="preserve"> ()</v>
      </c>
      <c r="D41" s="24" t="str">
        <f>'様式Ⅲ－1(女子)'!E131</f>
        <v/>
      </c>
      <c r="E41" s="24">
        <v>2</v>
      </c>
      <c r="F41" s="24">
        <f>基本情報登録!$D$8</f>
        <v>0</v>
      </c>
      <c r="G41" s="24" t="str">
        <f>基本情報登録!$D$10</f>
        <v/>
      </c>
      <c r="H41" s="24" t="e">
        <f>'様式Ⅲ－1(女子)'!G131</f>
        <v>#N/A</v>
      </c>
      <c r="I41" s="24">
        <f>'様式Ⅲ－1(女子)'!C131</f>
        <v>0</v>
      </c>
      <c r="J41" s="24">
        <f>'様式Ⅲ－1(女子)'!K131</f>
        <v>0</v>
      </c>
      <c r="K41" s="24" t="str">
        <f>'様式Ⅲ－1(女子)'!O131</f>
        <v/>
      </c>
      <c r="L41" s="24">
        <f>'様式Ⅲ－1(女子)'!K132</f>
        <v>0</v>
      </c>
      <c r="M41" s="24" t="str">
        <f>'様式Ⅲ－1(女子)'!O132</f>
        <v/>
      </c>
      <c r="N41" s="24">
        <f>'様式Ⅲ－1(女子)'!K133</f>
        <v>0</v>
      </c>
      <c r="O41" s="24" t="str">
        <f>'様式Ⅲ－1(女子)'!O133</f>
        <v/>
      </c>
    </row>
    <row r="42" spans="1:19">
      <c r="A42" s="20">
        <v>41</v>
      </c>
      <c r="B42" s="24" t="str">
        <f>'様式Ⅲ－1(女子)'!H134</f>
        <v/>
      </c>
      <c r="C42" s="24" t="str">
        <f>CONCATENATE('様式Ⅲ－1(女子)'!D134," (",'様式Ⅲ－1(女子)'!F134,")")</f>
        <v xml:space="preserve"> ()</v>
      </c>
      <c r="D42" s="24" t="str">
        <f>'様式Ⅲ－1(女子)'!E134</f>
        <v/>
      </c>
      <c r="E42" s="24">
        <v>2</v>
      </c>
      <c r="F42" s="24">
        <f>基本情報登録!$D$8</f>
        <v>0</v>
      </c>
      <c r="G42" s="24" t="str">
        <f>基本情報登録!$D$10</f>
        <v/>
      </c>
      <c r="H42" s="24" t="e">
        <f>'様式Ⅲ－1(女子)'!G134</f>
        <v>#N/A</v>
      </c>
      <c r="I42" s="24">
        <f>'様式Ⅲ－1(女子)'!C134</f>
        <v>0</v>
      </c>
      <c r="J42" s="24">
        <f>'様式Ⅲ－1(女子)'!K134</f>
        <v>0</v>
      </c>
      <c r="K42" s="24" t="str">
        <f>'様式Ⅲ－1(女子)'!O134</f>
        <v/>
      </c>
      <c r="L42" s="24">
        <f>'様式Ⅲ－1(女子)'!K135</f>
        <v>0</v>
      </c>
      <c r="M42" s="24" t="str">
        <f>'様式Ⅲ－1(女子)'!O135</f>
        <v/>
      </c>
      <c r="N42" s="24">
        <f>'様式Ⅲ－1(女子)'!K136</f>
        <v>0</v>
      </c>
      <c r="O42" s="24" t="str">
        <f>'様式Ⅲ－1(女子)'!O136</f>
        <v/>
      </c>
    </row>
    <row r="43" spans="1:19">
      <c r="A43" s="20">
        <v>42</v>
      </c>
      <c r="B43" s="24" t="str">
        <f>'様式Ⅲ－1(女子)'!H137</f>
        <v/>
      </c>
      <c r="C43" s="24" t="str">
        <f>CONCATENATE('様式Ⅲ－1(女子)'!D137," (",'様式Ⅲ－1(女子)'!F137,")")</f>
        <v xml:space="preserve"> ()</v>
      </c>
      <c r="D43" s="24" t="str">
        <f>'様式Ⅲ－1(女子)'!E137</f>
        <v/>
      </c>
      <c r="E43" s="24">
        <v>2</v>
      </c>
      <c r="F43" s="24">
        <f>基本情報登録!$D$8</f>
        <v>0</v>
      </c>
      <c r="G43" s="24" t="str">
        <f>基本情報登録!$D$10</f>
        <v/>
      </c>
      <c r="H43" s="24" t="e">
        <f>'様式Ⅲ－1(女子)'!G137</f>
        <v>#N/A</v>
      </c>
      <c r="I43" s="24">
        <f>'様式Ⅲ－1(女子)'!C137</f>
        <v>0</v>
      </c>
      <c r="J43" s="24">
        <f>'様式Ⅲ－1(女子)'!K137</f>
        <v>0</v>
      </c>
      <c r="K43" s="24" t="str">
        <f>'様式Ⅲ－1(女子)'!O137</f>
        <v/>
      </c>
      <c r="L43" s="24">
        <f>'様式Ⅲ－1(女子)'!K138</f>
        <v>0</v>
      </c>
      <c r="M43" s="24" t="str">
        <f>'様式Ⅲ－1(女子)'!O138</f>
        <v/>
      </c>
      <c r="N43" s="24">
        <f>'様式Ⅲ－1(女子)'!K139</f>
        <v>0</v>
      </c>
      <c r="O43" s="24" t="str">
        <f>'様式Ⅲ－1(女子)'!O139</f>
        <v/>
      </c>
    </row>
    <row r="44" spans="1:19">
      <c r="A44" s="20">
        <v>43</v>
      </c>
      <c r="B44" s="24" t="str">
        <f>'様式Ⅲ－1(女子)'!H140</f>
        <v/>
      </c>
      <c r="C44" s="24" t="str">
        <f>CONCATENATE('様式Ⅲ－1(女子)'!D140," (",'様式Ⅲ－1(女子)'!F140,")")</f>
        <v xml:space="preserve"> ()</v>
      </c>
      <c r="D44" s="24" t="str">
        <f>'様式Ⅲ－1(女子)'!E140</f>
        <v/>
      </c>
      <c r="E44" s="24">
        <v>2</v>
      </c>
      <c r="F44" s="24">
        <f>基本情報登録!$D$8</f>
        <v>0</v>
      </c>
      <c r="G44" s="24" t="str">
        <f>基本情報登録!$D$10</f>
        <v/>
      </c>
      <c r="H44" s="24" t="e">
        <f>'様式Ⅲ－1(女子)'!G140</f>
        <v>#N/A</v>
      </c>
      <c r="I44" s="24">
        <f>'様式Ⅲ－1(女子)'!C140</f>
        <v>0</v>
      </c>
      <c r="J44" s="24">
        <f>'様式Ⅲ－1(女子)'!K140</f>
        <v>0</v>
      </c>
      <c r="K44" s="24" t="str">
        <f>'様式Ⅲ－1(女子)'!O140</f>
        <v/>
      </c>
      <c r="L44" s="24">
        <f>'様式Ⅲ－1(女子)'!K141</f>
        <v>0</v>
      </c>
      <c r="M44" s="24" t="str">
        <f>'様式Ⅲ－1(女子)'!O141</f>
        <v/>
      </c>
      <c r="N44" s="24">
        <f>'様式Ⅲ－1(女子)'!K142</f>
        <v>0</v>
      </c>
      <c r="O44" s="24" t="str">
        <f>'様式Ⅲ－1(女子)'!O142</f>
        <v/>
      </c>
    </row>
    <row r="45" spans="1:19">
      <c r="A45" s="20">
        <v>44</v>
      </c>
      <c r="B45" s="24" t="str">
        <f>'様式Ⅲ－1(女子)'!H143</f>
        <v/>
      </c>
      <c r="C45" s="24" t="str">
        <f>CONCATENATE('様式Ⅲ－1(女子)'!D143," (",'様式Ⅲ－1(女子)'!F143,")")</f>
        <v xml:space="preserve"> ()</v>
      </c>
      <c r="D45" s="24" t="str">
        <f>'様式Ⅲ－1(女子)'!E143</f>
        <v/>
      </c>
      <c r="E45" s="24">
        <v>2</v>
      </c>
      <c r="F45" s="24">
        <f>基本情報登録!$D$8</f>
        <v>0</v>
      </c>
      <c r="G45" s="24" t="str">
        <f>基本情報登録!$D$10</f>
        <v/>
      </c>
      <c r="H45" s="24" t="e">
        <f>'様式Ⅲ－1(女子)'!G143</f>
        <v>#N/A</v>
      </c>
      <c r="I45" s="24">
        <f>'様式Ⅲ－1(女子)'!C143</f>
        <v>0</v>
      </c>
      <c r="J45" s="24">
        <f>'様式Ⅲ－1(女子)'!K143</f>
        <v>0</v>
      </c>
      <c r="K45" s="24" t="str">
        <f>'様式Ⅲ－1(女子)'!O143</f>
        <v/>
      </c>
      <c r="L45" s="24">
        <f>'様式Ⅲ－1(女子)'!K144</f>
        <v>0</v>
      </c>
      <c r="M45" s="24" t="str">
        <f>'様式Ⅲ－1(女子)'!O144</f>
        <v/>
      </c>
      <c r="N45" s="24">
        <f>'様式Ⅲ－1(女子)'!K145</f>
        <v>0</v>
      </c>
      <c r="O45" s="24" t="str">
        <f>'様式Ⅲ－1(女子)'!O145</f>
        <v/>
      </c>
    </row>
    <row r="46" spans="1:19">
      <c r="A46" s="20">
        <v>45</v>
      </c>
      <c r="B46" s="24" t="str">
        <f>'様式Ⅲ－1(女子)'!H146</f>
        <v/>
      </c>
      <c r="C46" s="24" t="str">
        <f>CONCATENATE('様式Ⅲ－1(女子)'!D146," (",'様式Ⅲ－1(女子)'!F146,")")</f>
        <v xml:space="preserve"> ()</v>
      </c>
      <c r="D46" s="24" t="str">
        <f>'様式Ⅲ－1(女子)'!E146</f>
        <v/>
      </c>
      <c r="E46" s="24">
        <v>2</v>
      </c>
      <c r="F46" s="24">
        <f>基本情報登録!$D$8</f>
        <v>0</v>
      </c>
      <c r="G46" s="24" t="str">
        <f>基本情報登録!$D$10</f>
        <v/>
      </c>
      <c r="H46" s="24" t="e">
        <f>'様式Ⅲ－1(女子)'!G146</f>
        <v>#N/A</v>
      </c>
      <c r="I46" s="24">
        <f>'様式Ⅲ－1(女子)'!C146</f>
        <v>0</v>
      </c>
      <c r="J46" s="24">
        <f>'様式Ⅲ－1(女子)'!K146</f>
        <v>0</v>
      </c>
      <c r="K46" s="24" t="str">
        <f>'様式Ⅲ－1(女子)'!O146</f>
        <v/>
      </c>
      <c r="L46" s="24">
        <f>'様式Ⅲ－1(女子)'!K147</f>
        <v>0</v>
      </c>
      <c r="M46" s="24" t="str">
        <f>'様式Ⅲ－1(女子)'!O147</f>
        <v/>
      </c>
      <c r="N46" s="24">
        <f>'様式Ⅲ－1(女子)'!K148</f>
        <v>0</v>
      </c>
      <c r="O46" s="24" t="str">
        <f>'様式Ⅲ－1(女子)'!O148</f>
        <v/>
      </c>
    </row>
    <row r="47" spans="1:19">
      <c r="A47" s="20">
        <v>46</v>
      </c>
      <c r="B47" s="24" t="str">
        <f>'様式Ⅲ－1(女子)'!H149</f>
        <v/>
      </c>
      <c r="C47" s="24" t="str">
        <f>CONCATENATE('様式Ⅲ－1(女子)'!D149," (",'様式Ⅲ－1(女子)'!F149,")")</f>
        <v xml:space="preserve"> ()</v>
      </c>
      <c r="D47" s="24" t="str">
        <f>'様式Ⅲ－1(女子)'!E149</f>
        <v/>
      </c>
      <c r="E47" s="24">
        <v>2</v>
      </c>
      <c r="F47" s="24">
        <f>基本情報登録!$D$8</f>
        <v>0</v>
      </c>
      <c r="G47" s="24" t="str">
        <f>基本情報登録!$D$10</f>
        <v/>
      </c>
      <c r="H47" s="24" t="e">
        <f>'様式Ⅲ－1(女子)'!G149</f>
        <v>#N/A</v>
      </c>
      <c r="I47" s="24">
        <f>'様式Ⅲ－1(女子)'!C149</f>
        <v>0</v>
      </c>
      <c r="J47" s="24">
        <f>'様式Ⅲ－1(女子)'!K149</f>
        <v>0</v>
      </c>
      <c r="K47" s="24" t="str">
        <f>'様式Ⅲ－1(女子)'!O149</f>
        <v/>
      </c>
      <c r="L47" s="24">
        <f>'様式Ⅲ－1(女子)'!K150</f>
        <v>0</v>
      </c>
      <c r="M47" s="24" t="str">
        <f>'様式Ⅲ－1(女子)'!O150</f>
        <v/>
      </c>
      <c r="N47" s="24">
        <f>'様式Ⅲ－1(女子)'!K151</f>
        <v>0</v>
      </c>
      <c r="O47" s="24" t="str">
        <f>'様式Ⅲ－1(女子)'!O151</f>
        <v/>
      </c>
    </row>
    <row r="48" spans="1:19">
      <c r="A48" s="20">
        <v>47</v>
      </c>
      <c r="B48" s="24" t="str">
        <f>'様式Ⅲ－1(女子)'!H152</f>
        <v/>
      </c>
      <c r="C48" s="24" t="str">
        <f>CONCATENATE('様式Ⅲ－1(女子)'!D152," (",'様式Ⅲ－1(女子)'!F152,")")</f>
        <v xml:space="preserve"> ()</v>
      </c>
      <c r="D48" s="24" t="str">
        <f>'様式Ⅲ－1(女子)'!E152</f>
        <v/>
      </c>
      <c r="E48" s="24">
        <v>2</v>
      </c>
      <c r="F48" s="24">
        <f>基本情報登録!$D$8</f>
        <v>0</v>
      </c>
      <c r="G48" s="24" t="str">
        <f>基本情報登録!$D$10</f>
        <v/>
      </c>
      <c r="H48" s="24" t="e">
        <f>'様式Ⅲ－1(女子)'!G152</f>
        <v>#N/A</v>
      </c>
      <c r="I48" s="24">
        <f>'様式Ⅲ－1(女子)'!C152</f>
        <v>0</v>
      </c>
      <c r="J48" s="24">
        <f>'様式Ⅲ－1(女子)'!K152</f>
        <v>0</v>
      </c>
      <c r="K48" s="24" t="str">
        <f>'様式Ⅲ－1(女子)'!O152</f>
        <v/>
      </c>
      <c r="L48" s="24">
        <f>'様式Ⅲ－1(女子)'!K153</f>
        <v>0</v>
      </c>
      <c r="M48" s="24" t="str">
        <f>'様式Ⅲ－1(女子)'!O153</f>
        <v/>
      </c>
      <c r="N48" s="24">
        <f>'様式Ⅲ－1(女子)'!K154</f>
        <v>0</v>
      </c>
      <c r="O48" s="24" t="str">
        <f>'様式Ⅲ－1(女子)'!O154</f>
        <v/>
      </c>
      <c r="S48" s="24"/>
    </row>
    <row r="49" spans="1:19">
      <c r="A49" s="20">
        <v>48</v>
      </c>
      <c r="B49" s="24" t="str">
        <f>'様式Ⅲ－1(女子)'!H155</f>
        <v/>
      </c>
      <c r="C49" s="24" t="str">
        <f>CONCATENATE('様式Ⅲ－1(女子)'!D155," (",'様式Ⅲ－1(女子)'!F155,")")</f>
        <v xml:space="preserve"> ()</v>
      </c>
      <c r="D49" s="24" t="str">
        <f>'様式Ⅲ－1(女子)'!E155</f>
        <v/>
      </c>
      <c r="E49" s="24">
        <v>2</v>
      </c>
      <c r="F49" s="24">
        <f>基本情報登録!$D$8</f>
        <v>0</v>
      </c>
      <c r="G49" s="24" t="str">
        <f>基本情報登録!$D$10</f>
        <v/>
      </c>
      <c r="H49" s="24" t="e">
        <f>'様式Ⅲ－1(女子)'!G155</f>
        <v>#N/A</v>
      </c>
      <c r="I49" s="24">
        <f>'様式Ⅲ－1(女子)'!C155</f>
        <v>0</v>
      </c>
      <c r="J49" s="24">
        <f>'様式Ⅲ－1(女子)'!K155</f>
        <v>0</v>
      </c>
      <c r="K49" s="24" t="str">
        <f>'様式Ⅲ－1(女子)'!O155</f>
        <v/>
      </c>
      <c r="L49" s="24">
        <f>'様式Ⅲ－1(女子)'!K156</f>
        <v>0</v>
      </c>
      <c r="M49" s="24" t="str">
        <f>'様式Ⅲ－1(女子)'!O156</f>
        <v/>
      </c>
      <c r="N49" s="24">
        <f>'様式Ⅲ－1(女子)'!K157</f>
        <v>0</v>
      </c>
      <c r="O49" s="24" t="str">
        <f>'様式Ⅲ－1(女子)'!O157</f>
        <v/>
      </c>
      <c r="S49" s="24"/>
    </row>
    <row r="50" spans="1:19">
      <c r="A50" s="20">
        <v>49</v>
      </c>
      <c r="B50" s="24" t="str">
        <f>'様式Ⅲ－1(女子)'!H158</f>
        <v/>
      </c>
      <c r="C50" s="24" t="str">
        <f>CONCATENATE('様式Ⅲ－1(女子)'!D158," (",'様式Ⅲ－1(女子)'!F158,")")</f>
        <v xml:space="preserve"> ()</v>
      </c>
      <c r="D50" s="24" t="str">
        <f>'様式Ⅲ－1(女子)'!E158</f>
        <v/>
      </c>
      <c r="E50" s="24">
        <v>2</v>
      </c>
      <c r="F50" s="24">
        <f>基本情報登録!$D$8</f>
        <v>0</v>
      </c>
      <c r="G50" s="24" t="str">
        <f>基本情報登録!$D$10</f>
        <v/>
      </c>
      <c r="H50" s="24" t="e">
        <f>'様式Ⅲ－1(女子)'!G158</f>
        <v>#N/A</v>
      </c>
      <c r="I50" s="24">
        <f>'様式Ⅲ－1(女子)'!C158</f>
        <v>0</v>
      </c>
      <c r="J50" s="24">
        <f>'様式Ⅲ－1(女子)'!K158</f>
        <v>0</v>
      </c>
      <c r="K50" s="24" t="str">
        <f>'様式Ⅲ－1(女子)'!O158</f>
        <v/>
      </c>
      <c r="L50" s="24">
        <f>'様式Ⅲ－1(女子)'!K159</f>
        <v>0</v>
      </c>
      <c r="M50" s="24" t="str">
        <f>'様式Ⅲ－1(女子)'!O159</f>
        <v/>
      </c>
      <c r="N50" s="24">
        <f>'様式Ⅲ－1(女子)'!K160</f>
        <v>0</v>
      </c>
      <c r="O50" s="24" t="str">
        <f>'様式Ⅲ－1(女子)'!O160</f>
        <v/>
      </c>
      <c r="S50" s="24"/>
    </row>
    <row r="51" spans="1:19">
      <c r="A51" s="20">
        <v>50</v>
      </c>
      <c r="B51" s="24" t="str">
        <f>'様式Ⅲ－1(女子)'!H161</f>
        <v/>
      </c>
      <c r="C51" s="24" t="str">
        <f>CONCATENATE('様式Ⅲ－1(女子)'!D161," (",'様式Ⅲ－1(女子)'!F161,")")</f>
        <v xml:space="preserve"> ()</v>
      </c>
      <c r="D51" s="24" t="str">
        <f>'様式Ⅲ－1(女子)'!E161</f>
        <v/>
      </c>
      <c r="E51" s="24">
        <v>2</v>
      </c>
      <c r="F51" s="24">
        <f>基本情報登録!$D$8</f>
        <v>0</v>
      </c>
      <c r="G51" s="24" t="str">
        <f>基本情報登録!$D$10</f>
        <v/>
      </c>
      <c r="H51" s="24" t="e">
        <f>'様式Ⅲ－1(女子)'!G161</f>
        <v>#N/A</v>
      </c>
      <c r="I51" s="24">
        <f>'様式Ⅲ－1(女子)'!C161</f>
        <v>0</v>
      </c>
      <c r="J51" s="24">
        <f>'様式Ⅲ－1(女子)'!K161</f>
        <v>0</v>
      </c>
      <c r="K51" s="24" t="str">
        <f>'様式Ⅲ－1(女子)'!O161</f>
        <v/>
      </c>
      <c r="L51" s="24">
        <f>'様式Ⅲ－1(女子)'!K162</f>
        <v>0</v>
      </c>
      <c r="M51" s="24" t="str">
        <f>'様式Ⅲ－1(女子)'!O162</f>
        <v/>
      </c>
      <c r="N51" s="24">
        <f>'様式Ⅲ－1(女子)'!K163</f>
        <v>0</v>
      </c>
      <c r="O51" s="24" t="str">
        <f>'様式Ⅲ－1(女子)'!O163</f>
        <v/>
      </c>
      <c r="S51" s="24"/>
    </row>
    <row r="52" spans="1:19">
      <c r="A52" s="20">
        <v>51</v>
      </c>
      <c r="B52" s="24" t="str">
        <f>'様式Ⅲ－1(女子)'!H164</f>
        <v/>
      </c>
      <c r="C52" s="24" t="str">
        <f>CONCATENATE('様式Ⅲ－1(女子)'!D164," (",'様式Ⅲ－1(女子)'!F164,")")</f>
        <v xml:space="preserve"> ()</v>
      </c>
      <c r="D52" s="24" t="str">
        <f>'様式Ⅲ－1(女子)'!E164</f>
        <v/>
      </c>
      <c r="E52" s="24">
        <v>2</v>
      </c>
      <c r="F52" s="24">
        <f>基本情報登録!$D$8</f>
        <v>0</v>
      </c>
      <c r="G52" s="24" t="str">
        <f>基本情報登録!$D$10</f>
        <v/>
      </c>
      <c r="H52" s="24" t="e">
        <f>'様式Ⅲ－1(女子)'!G164</f>
        <v>#N/A</v>
      </c>
      <c r="I52" s="24">
        <f>'様式Ⅲ－1(女子)'!C164</f>
        <v>0</v>
      </c>
      <c r="J52" s="24">
        <f>'様式Ⅲ－1(女子)'!K164</f>
        <v>0</v>
      </c>
      <c r="K52" s="24" t="str">
        <f>'様式Ⅲ－1(女子)'!O164</f>
        <v/>
      </c>
      <c r="L52" s="24">
        <f>'様式Ⅲ－1(女子)'!K165</f>
        <v>0</v>
      </c>
      <c r="M52" s="24" t="str">
        <f>'様式Ⅲ－1(女子)'!O165</f>
        <v/>
      </c>
      <c r="N52" s="24">
        <f>'様式Ⅲ－1(女子)'!K166</f>
        <v>0</v>
      </c>
      <c r="O52" s="24" t="str">
        <f>'様式Ⅲ－1(女子)'!O166</f>
        <v/>
      </c>
    </row>
    <row r="53" spans="1:19">
      <c r="A53" s="20">
        <v>52</v>
      </c>
      <c r="B53" s="24" t="str">
        <f>'様式Ⅲ－1(女子)'!H167</f>
        <v/>
      </c>
      <c r="C53" s="24" t="str">
        <f>CONCATENATE('様式Ⅲ－1(女子)'!D167," (",'様式Ⅲ－1(女子)'!F167,")")</f>
        <v xml:space="preserve"> ()</v>
      </c>
      <c r="D53" s="24" t="str">
        <f>'様式Ⅲ－1(女子)'!E167</f>
        <v/>
      </c>
      <c r="E53" s="24">
        <v>2</v>
      </c>
      <c r="F53" s="24">
        <f>基本情報登録!$D$8</f>
        <v>0</v>
      </c>
      <c r="G53" s="24" t="str">
        <f>基本情報登録!$D$10</f>
        <v/>
      </c>
      <c r="H53" s="24" t="e">
        <f>'様式Ⅲ－1(女子)'!G167</f>
        <v>#N/A</v>
      </c>
      <c r="I53" s="24">
        <f>'様式Ⅲ－1(女子)'!C167</f>
        <v>0</v>
      </c>
      <c r="J53" s="24">
        <f>'様式Ⅲ－1(女子)'!K167</f>
        <v>0</v>
      </c>
      <c r="K53" s="24" t="str">
        <f>'様式Ⅲ－1(女子)'!O167</f>
        <v/>
      </c>
      <c r="L53" s="24">
        <f>'様式Ⅲ－1(女子)'!K168</f>
        <v>0</v>
      </c>
      <c r="M53" s="24" t="str">
        <f>'様式Ⅲ－1(女子)'!O168</f>
        <v/>
      </c>
      <c r="N53" s="24">
        <f>'様式Ⅲ－1(女子)'!K169</f>
        <v>0</v>
      </c>
      <c r="O53" s="24" t="str">
        <f>'様式Ⅲ－1(女子)'!O169</f>
        <v/>
      </c>
    </row>
    <row r="54" spans="1:19">
      <c r="A54" s="20">
        <v>53</v>
      </c>
      <c r="B54" s="24" t="str">
        <f>'様式Ⅲ－1(女子)'!H170</f>
        <v/>
      </c>
      <c r="C54" s="24" t="str">
        <f>CONCATENATE('様式Ⅲ－1(女子)'!D170," (",'様式Ⅲ－1(女子)'!F170,")")</f>
        <v xml:space="preserve"> ()</v>
      </c>
      <c r="D54" s="24" t="str">
        <f>'様式Ⅲ－1(女子)'!E170</f>
        <v/>
      </c>
      <c r="E54" s="24">
        <v>2</v>
      </c>
      <c r="F54" s="24">
        <f>基本情報登録!$D$8</f>
        <v>0</v>
      </c>
      <c r="G54" s="24" t="str">
        <f>基本情報登録!$D$10</f>
        <v/>
      </c>
      <c r="H54" s="24" t="e">
        <f>'様式Ⅲ－1(女子)'!G170</f>
        <v>#N/A</v>
      </c>
      <c r="I54" s="24">
        <f>'様式Ⅲ－1(女子)'!C170</f>
        <v>0</v>
      </c>
      <c r="J54" s="24">
        <f>'様式Ⅲ－1(女子)'!K170</f>
        <v>0</v>
      </c>
      <c r="K54" s="24" t="str">
        <f>'様式Ⅲ－1(女子)'!O170</f>
        <v/>
      </c>
      <c r="L54" s="24">
        <f>'様式Ⅲ－1(女子)'!K171</f>
        <v>0</v>
      </c>
      <c r="M54" s="24" t="str">
        <f>'様式Ⅲ－1(女子)'!O171</f>
        <v/>
      </c>
      <c r="N54" s="24">
        <f>'様式Ⅲ－1(女子)'!K172</f>
        <v>0</v>
      </c>
      <c r="O54" s="24" t="str">
        <f>'様式Ⅲ－1(女子)'!O172</f>
        <v/>
      </c>
      <c r="S54" s="24"/>
    </row>
    <row r="55" spans="1:19">
      <c r="A55" s="20">
        <v>54</v>
      </c>
      <c r="B55" s="24" t="str">
        <f>'様式Ⅲ－1(女子)'!H173</f>
        <v/>
      </c>
      <c r="C55" s="24" t="str">
        <f>CONCATENATE('様式Ⅲ－1(女子)'!D173," (",'様式Ⅲ－1(女子)'!F173,")")</f>
        <v xml:space="preserve"> ()</v>
      </c>
      <c r="D55" s="24" t="str">
        <f>'様式Ⅲ－1(女子)'!E173</f>
        <v/>
      </c>
      <c r="E55" s="24">
        <v>2</v>
      </c>
      <c r="F55" s="24">
        <f>基本情報登録!$D$8</f>
        <v>0</v>
      </c>
      <c r="G55" s="24" t="str">
        <f>基本情報登録!$D$10</f>
        <v/>
      </c>
      <c r="H55" s="24" t="e">
        <f>'様式Ⅲ－1(女子)'!G173</f>
        <v>#N/A</v>
      </c>
      <c r="I55" s="24">
        <f>'様式Ⅲ－1(女子)'!C173</f>
        <v>0</v>
      </c>
      <c r="J55" s="24">
        <f>'様式Ⅲ－1(女子)'!K173</f>
        <v>0</v>
      </c>
      <c r="K55" s="24" t="str">
        <f>'様式Ⅲ－1(女子)'!O173</f>
        <v/>
      </c>
      <c r="L55" s="24">
        <f>'様式Ⅲ－1(女子)'!K174</f>
        <v>0</v>
      </c>
      <c r="M55" s="24" t="str">
        <f>'様式Ⅲ－1(女子)'!O174</f>
        <v/>
      </c>
      <c r="N55" s="24">
        <f>'様式Ⅲ－1(女子)'!K175</f>
        <v>0</v>
      </c>
      <c r="O55" s="24" t="str">
        <f>'様式Ⅲ－1(女子)'!O175</f>
        <v/>
      </c>
    </row>
    <row r="56" spans="1:19">
      <c r="A56" s="20">
        <v>55</v>
      </c>
      <c r="B56" s="24" t="str">
        <f>'様式Ⅲ－1(女子)'!H176</f>
        <v/>
      </c>
      <c r="C56" s="24" t="str">
        <f>CONCATENATE('様式Ⅲ－1(女子)'!D176," (",'様式Ⅲ－1(女子)'!F176,")")</f>
        <v xml:space="preserve"> ()</v>
      </c>
      <c r="D56" s="24" t="str">
        <f>'様式Ⅲ－1(女子)'!E176</f>
        <v/>
      </c>
      <c r="E56" s="24">
        <v>2</v>
      </c>
      <c r="F56" s="24">
        <f>基本情報登録!$D$8</f>
        <v>0</v>
      </c>
      <c r="G56" s="24" t="str">
        <f>基本情報登録!$D$10</f>
        <v/>
      </c>
      <c r="H56" s="24" t="e">
        <f>'様式Ⅲ－1(女子)'!G176</f>
        <v>#N/A</v>
      </c>
      <c r="I56" s="24">
        <f>'様式Ⅲ－1(女子)'!C176</f>
        <v>0</v>
      </c>
      <c r="J56" s="24">
        <f>'様式Ⅲ－1(女子)'!K176</f>
        <v>0</v>
      </c>
      <c r="K56" s="24" t="str">
        <f>'様式Ⅲ－1(女子)'!O176</f>
        <v/>
      </c>
      <c r="L56" s="24">
        <f>'様式Ⅲ－1(女子)'!K177</f>
        <v>0</v>
      </c>
      <c r="M56" s="24" t="str">
        <f>'様式Ⅲ－1(女子)'!O177</f>
        <v/>
      </c>
      <c r="N56" s="24">
        <f>'様式Ⅲ－1(女子)'!K178</f>
        <v>0</v>
      </c>
      <c r="O56" s="24" t="str">
        <f>'様式Ⅲ－1(女子)'!O178</f>
        <v/>
      </c>
    </row>
    <row r="57" spans="1:19">
      <c r="A57" s="20">
        <v>56</v>
      </c>
      <c r="B57" s="24" t="str">
        <f>'様式Ⅲ－1(女子)'!H179</f>
        <v/>
      </c>
      <c r="C57" s="24" t="str">
        <f>CONCATENATE('様式Ⅲ－1(女子)'!D179," (",'様式Ⅲ－1(女子)'!F179,")")</f>
        <v xml:space="preserve"> ()</v>
      </c>
      <c r="D57" s="24" t="str">
        <f>'様式Ⅲ－1(女子)'!E179</f>
        <v/>
      </c>
      <c r="E57" s="24">
        <v>2</v>
      </c>
      <c r="F57" s="24">
        <f>基本情報登録!$D$8</f>
        <v>0</v>
      </c>
      <c r="G57" s="24" t="str">
        <f>基本情報登録!$D$10</f>
        <v/>
      </c>
      <c r="H57" s="24" t="e">
        <f>'様式Ⅲ－1(女子)'!G179</f>
        <v>#N/A</v>
      </c>
      <c r="I57" s="24">
        <f>'様式Ⅲ－1(女子)'!C179</f>
        <v>0</v>
      </c>
      <c r="J57" s="24">
        <f>'様式Ⅲ－1(女子)'!K179</f>
        <v>0</v>
      </c>
      <c r="K57" s="24" t="str">
        <f>'様式Ⅲ－1(女子)'!O179</f>
        <v/>
      </c>
      <c r="L57" s="24">
        <f>'様式Ⅲ－1(女子)'!K180</f>
        <v>0</v>
      </c>
      <c r="M57" s="24" t="str">
        <f>'様式Ⅲ－1(女子)'!O180</f>
        <v/>
      </c>
      <c r="N57" s="24">
        <f>'様式Ⅲ－1(女子)'!K181</f>
        <v>0</v>
      </c>
      <c r="O57" s="24" t="str">
        <f>'様式Ⅲ－1(女子)'!O181</f>
        <v/>
      </c>
      <c r="S57" s="24"/>
    </row>
    <row r="58" spans="1:19">
      <c r="A58" s="20">
        <v>57</v>
      </c>
      <c r="B58" s="24" t="str">
        <f>'様式Ⅲ－1(女子)'!H182</f>
        <v/>
      </c>
      <c r="C58" s="24" t="str">
        <f>CONCATENATE('様式Ⅲ－1(女子)'!D182," (",'様式Ⅲ－1(女子)'!F182,")")</f>
        <v xml:space="preserve"> ()</v>
      </c>
      <c r="D58" s="24" t="str">
        <f>'様式Ⅲ－1(女子)'!E182</f>
        <v/>
      </c>
      <c r="E58" s="24">
        <v>2</v>
      </c>
      <c r="F58" s="24">
        <f>基本情報登録!$D$8</f>
        <v>0</v>
      </c>
      <c r="G58" s="24" t="str">
        <f>基本情報登録!$D$10</f>
        <v/>
      </c>
      <c r="H58" s="24" t="e">
        <f>'様式Ⅲ－1(女子)'!G182</f>
        <v>#N/A</v>
      </c>
      <c r="I58" s="24">
        <f>'様式Ⅲ－1(女子)'!C182</f>
        <v>0</v>
      </c>
      <c r="J58" s="24">
        <f>'様式Ⅲ－1(女子)'!K182</f>
        <v>0</v>
      </c>
      <c r="K58" s="24" t="str">
        <f>'様式Ⅲ－1(女子)'!O182</f>
        <v/>
      </c>
      <c r="L58" s="24">
        <f>'様式Ⅲ－1(女子)'!K183</f>
        <v>0</v>
      </c>
      <c r="M58" s="24" t="str">
        <f>'様式Ⅲ－1(女子)'!O183</f>
        <v/>
      </c>
      <c r="N58" s="24">
        <f>'様式Ⅲ－1(女子)'!K184</f>
        <v>0</v>
      </c>
      <c r="O58" s="24" t="str">
        <f>'様式Ⅲ－1(女子)'!O184</f>
        <v/>
      </c>
    </row>
    <row r="59" spans="1:19">
      <c r="A59" s="20">
        <v>58</v>
      </c>
      <c r="B59" s="24" t="str">
        <f>'様式Ⅲ－1(女子)'!H185</f>
        <v/>
      </c>
      <c r="C59" s="24" t="str">
        <f>CONCATENATE('様式Ⅲ－1(女子)'!D185," (",'様式Ⅲ－1(女子)'!F185,")")</f>
        <v xml:space="preserve"> ()</v>
      </c>
      <c r="D59" s="24" t="str">
        <f>'様式Ⅲ－1(女子)'!E185</f>
        <v/>
      </c>
      <c r="E59" s="24">
        <v>2</v>
      </c>
      <c r="F59" s="24">
        <f>基本情報登録!$D$8</f>
        <v>0</v>
      </c>
      <c r="G59" s="24" t="str">
        <f>基本情報登録!$D$10</f>
        <v/>
      </c>
      <c r="H59" s="24" t="e">
        <f>'様式Ⅲ－1(女子)'!G185</f>
        <v>#N/A</v>
      </c>
      <c r="I59" s="24">
        <f>'様式Ⅲ－1(女子)'!C185</f>
        <v>0</v>
      </c>
      <c r="J59" s="24">
        <f>'様式Ⅲ－1(女子)'!K185</f>
        <v>0</v>
      </c>
      <c r="K59" s="24" t="str">
        <f>'様式Ⅲ－1(女子)'!O185</f>
        <v/>
      </c>
      <c r="L59" s="24">
        <f>'様式Ⅲ－1(女子)'!K186</f>
        <v>0</v>
      </c>
      <c r="M59" s="24" t="str">
        <f>'様式Ⅲ－1(女子)'!O186</f>
        <v/>
      </c>
      <c r="N59" s="24">
        <f>'様式Ⅲ－1(女子)'!K187</f>
        <v>0</v>
      </c>
      <c r="O59" s="24" t="str">
        <f>'様式Ⅲ－1(女子)'!O187</f>
        <v/>
      </c>
    </row>
    <row r="60" spans="1:19">
      <c r="A60" s="20">
        <v>59</v>
      </c>
      <c r="B60" s="24" t="str">
        <f>'様式Ⅲ－1(女子)'!H188</f>
        <v/>
      </c>
      <c r="C60" s="24" t="str">
        <f>CONCATENATE('様式Ⅲ－1(女子)'!D188," (",'様式Ⅲ－1(女子)'!F188,")")</f>
        <v xml:space="preserve"> ()</v>
      </c>
      <c r="D60" s="24" t="str">
        <f>'様式Ⅲ－1(女子)'!E188</f>
        <v/>
      </c>
      <c r="E60" s="24">
        <v>2</v>
      </c>
      <c r="F60" s="24">
        <f>基本情報登録!$D$8</f>
        <v>0</v>
      </c>
      <c r="G60" s="24" t="str">
        <f>基本情報登録!$D$10</f>
        <v/>
      </c>
      <c r="H60" s="24" t="e">
        <f>'様式Ⅲ－1(女子)'!G188</f>
        <v>#N/A</v>
      </c>
      <c r="I60" s="24">
        <f>'様式Ⅲ－1(女子)'!C188</f>
        <v>0</v>
      </c>
      <c r="J60" s="24">
        <f>'様式Ⅲ－1(女子)'!K188</f>
        <v>0</v>
      </c>
      <c r="K60" s="24" t="str">
        <f>'様式Ⅲ－1(女子)'!O188</f>
        <v/>
      </c>
      <c r="L60" s="24">
        <f>'様式Ⅲ－1(女子)'!K189</f>
        <v>0</v>
      </c>
      <c r="M60" s="24" t="str">
        <f>'様式Ⅲ－1(女子)'!O189</f>
        <v/>
      </c>
      <c r="N60" s="24">
        <f>'様式Ⅲ－1(女子)'!K190</f>
        <v>0</v>
      </c>
      <c r="O60" s="24" t="str">
        <f>'様式Ⅲ－1(女子)'!O190</f>
        <v/>
      </c>
      <c r="S60" s="24"/>
    </row>
    <row r="61" spans="1:19">
      <c r="A61" s="20">
        <v>60</v>
      </c>
      <c r="B61" s="24" t="str">
        <f>'様式Ⅲ－1(女子)'!H191</f>
        <v/>
      </c>
      <c r="C61" s="24" t="str">
        <f>CONCATENATE('様式Ⅲ－1(女子)'!D191," (",'様式Ⅲ－1(女子)'!F191,")")</f>
        <v xml:space="preserve"> ()</v>
      </c>
      <c r="D61" s="24" t="str">
        <f>'様式Ⅲ－1(女子)'!E191</f>
        <v/>
      </c>
      <c r="E61" s="24">
        <v>2</v>
      </c>
      <c r="F61" s="24">
        <f>基本情報登録!$D$8</f>
        <v>0</v>
      </c>
      <c r="G61" s="24" t="str">
        <f>基本情報登録!$D$10</f>
        <v/>
      </c>
      <c r="H61" s="24" t="e">
        <f>'様式Ⅲ－1(女子)'!G191</f>
        <v>#N/A</v>
      </c>
      <c r="I61" s="24">
        <f>'様式Ⅲ－1(女子)'!C191</f>
        <v>0</v>
      </c>
      <c r="J61" s="24">
        <f>'様式Ⅲ－1(女子)'!K191</f>
        <v>0</v>
      </c>
      <c r="K61" s="24" t="str">
        <f>'様式Ⅲ－1(女子)'!O191</f>
        <v/>
      </c>
      <c r="L61" s="24">
        <f>'様式Ⅲ－1(女子)'!K192</f>
        <v>0</v>
      </c>
      <c r="M61" s="24" t="str">
        <f>'様式Ⅲ－1(女子)'!O192</f>
        <v/>
      </c>
      <c r="N61" s="24">
        <f>'様式Ⅲ－1(女子)'!K193</f>
        <v>0</v>
      </c>
      <c r="O61" s="24" t="str">
        <f>'様式Ⅲ－1(女子)'!O193</f>
        <v/>
      </c>
    </row>
    <row r="62" spans="1:19">
      <c r="A62" s="20">
        <v>61</v>
      </c>
      <c r="B62" s="24" t="str">
        <f>'様式Ⅲ－1(女子)'!H194</f>
        <v/>
      </c>
      <c r="C62" s="24" t="str">
        <f>CONCATENATE('様式Ⅲ－1(女子)'!D194," (",'様式Ⅲ－1(女子)'!F194,")")</f>
        <v xml:space="preserve"> ()</v>
      </c>
      <c r="D62" s="24" t="str">
        <f>'様式Ⅲ－1(女子)'!E194</f>
        <v/>
      </c>
      <c r="E62" s="24">
        <v>2</v>
      </c>
      <c r="F62" s="24">
        <f>基本情報登録!$D$8</f>
        <v>0</v>
      </c>
      <c r="G62" s="24" t="str">
        <f>基本情報登録!$D$10</f>
        <v/>
      </c>
      <c r="H62" s="24" t="e">
        <f>'様式Ⅲ－1(女子)'!G194</f>
        <v>#N/A</v>
      </c>
      <c r="I62" s="24">
        <f>'様式Ⅲ－1(女子)'!C194</f>
        <v>0</v>
      </c>
      <c r="J62" s="24">
        <f>'様式Ⅲ－1(女子)'!K194</f>
        <v>0</v>
      </c>
      <c r="K62" s="24" t="str">
        <f>'様式Ⅲ－1(女子)'!O194</f>
        <v/>
      </c>
      <c r="L62" s="24">
        <f>'様式Ⅲ－1(女子)'!K195</f>
        <v>0</v>
      </c>
      <c r="M62" s="24" t="str">
        <f>'様式Ⅲ－1(女子)'!O195</f>
        <v/>
      </c>
      <c r="N62" s="24">
        <f>'様式Ⅲ－1(女子)'!K196</f>
        <v>0</v>
      </c>
      <c r="O62" s="24" t="str">
        <f>'様式Ⅲ－1(女子)'!O196</f>
        <v/>
      </c>
    </row>
    <row r="63" spans="1:19">
      <c r="A63" s="20">
        <v>62</v>
      </c>
      <c r="B63" s="24" t="str">
        <f>'様式Ⅲ－1(女子)'!H197</f>
        <v/>
      </c>
      <c r="C63" s="24" t="str">
        <f>CONCATENATE('様式Ⅲ－1(女子)'!D197," (",'様式Ⅲ－1(女子)'!F197,")")</f>
        <v xml:space="preserve"> ()</v>
      </c>
      <c r="D63" s="24" t="str">
        <f>'様式Ⅲ－1(女子)'!E197</f>
        <v/>
      </c>
      <c r="E63" s="24">
        <v>2</v>
      </c>
      <c r="F63" s="24">
        <f>基本情報登録!$D$8</f>
        <v>0</v>
      </c>
      <c r="G63" s="24" t="str">
        <f>基本情報登録!$D$10</f>
        <v/>
      </c>
      <c r="H63" s="24" t="e">
        <f>'様式Ⅲ－1(女子)'!G197</f>
        <v>#N/A</v>
      </c>
      <c r="I63" s="24">
        <f>'様式Ⅲ－1(女子)'!C197</f>
        <v>0</v>
      </c>
      <c r="J63" s="24">
        <f>'様式Ⅲ－1(女子)'!K197</f>
        <v>0</v>
      </c>
      <c r="K63" s="24" t="str">
        <f>'様式Ⅲ－1(女子)'!O197</f>
        <v/>
      </c>
      <c r="L63" s="24">
        <f>'様式Ⅲ－1(女子)'!K198</f>
        <v>0</v>
      </c>
      <c r="M63" s="24" t="str">
        <f>'様式Ⅲ－1(女子)'!O198</f>
        <v/>
      </c>
      <c r="N63" s="24">
        <f>'様式Ⅲ－1(女子)'!K199</f>
        <v>0</v>
      </c>
      <c r="O63" s="24" t="str">
        <f>'様式Ⅲ－1(女子)'!O199</f>
        <v/>
      </c>
      <c r="S63" s="24"/>
    </row>
    <row r="64" spans="1:19">
      <c r="A64" s="20">
        <v>63</v>
      </c>
      <c r="B64" s="24" t="str">
        <f>'様式Ⅲ－1(女子)'!H200</f>
        <v/>
      </c>
      <c r="C64" s="24" t="str">
        <f>CONCATENATE('様式Ⅲ－1(女子)'!D200," (",'様式Ⅲ－1(女子)'!F200,")")</f>
        <v xml:space="preserve"> ()</v>
      </c>
      <c r="D64" s="24" t="str">
        <f>'様式Ⅲ－1(女子)'!E200</f>
        <v/>
      </c>
      <c r="E64" s="24">
        <v>2</v>
      </c>
      <c r="F64" s="24">
        <f>基本情報登録!$D$8</f>
        <v>0</v>
      </c>
      <c r="G64" s="24" t="str">
        <f>基本情報登録!$D$10</f>
        <v/>
      </c>
      <c r="H64" s="24" t="e">
        <f>'様式Ⅲ－1(女子)'!G200</f>
        <v>#N/A</v>
      </c>
      <c r="I64" s="24">
        <f>'様式Ⅲ－1(女子)'!C200</f>
        <v>0</v>
      </c>
      <c r="J64" s="24">
        <f>'様式Ⅲ－1(女子)'!K200</f>
        <v>0</v>
      </c>
      <c r="K64" s="24" t="str">
        <f>'様式Ⅲ－1(女子)'!O200</f>
        <v/>
      </c>
      <c r="L64" s="24">
        <f>'様式Ⅲ－1(女子)'!K201</f>
        <v>0</v>
      </c>
      <c r="M64" s="24" t="str">
        <f>'様式Ⅲ－1(女子)'!O201</f>
        <v/>
      </c>
      <c r="N64" s="24">
        <f>'様式Ⅲ－1(女子)'!K202</f>
        <v>0</v>
      </c>
      <c r="O64" s="24" t="str">
        <f>'様式Ⅲ－1(女子)'!O202</f>
        <v/>
      </c>
    </row>
    <row r="65" spans="1:19">
      <c r="A65" s="20">
        <v>64</v>
      </c>
      <c r="B65" s="24" t="str">
        <f>'様式Ⅲ－1(女子)'!H203</f>
        <v/>
      </c>
      <c r="C65" s="24" t="str">
        <f>CONCATENATE('様式Ⅲ－1(女子)'!D203," (",'様式Ⅲ－1(女子)'!F203,")")</f>
        <v xml:space="preserve"> ()</v>
      </c>
      <c r="D65" s="24" t="str">
        <f>'様式Ⅲ－1(女子)'!E203</f>
        <v/>
      </c>
      <c r="E65" s="24">
        <v>2</v>
      </c>
      <c r="F65" s="24">
        <f>基本情報登録!$D$8</f>
        <v>0</v>
      </c>
      <c r="G65" s="24" t="str">
        <f>基本情報登録!$D$10</f>
        <v/>
      </c>
      <c r="H65" s="24" t="e">
        <f>'様式Ⅲ－1(女子)'!G203</f>
        <v>#N/A</v>
      </c>
      <c r="I65" s="24">
        <f>'様式Ⅲ－1(女子)'!C203</f>
        <v>0</v>
      </c>
      <c r="J65" s="24">
        <f>'様式Ⅲ－1(女子)'!K203</f>
        <v>0</v>
      </c>
      <c r="K65" s="24" t="str">
        <f>'様式Ⅲ－1(女子)'!O203</f>
        <v/>
      </c>
      <c r="L65" s="24">
        <f>'様式Ⅲ－1(女子)'!K204</f>
        <v>0</v>
      </c>
      <c r="M65" s="24" t="str">
        <f>'様式Ⅲ－1(女子)'!O204</f>
        <v/>
      </c>
      <c r="N65" s="24">
        <f>'様式Ⅲ－1(女子)'!K205</f>
        <v>0</v>
      </c>
      <c r="O65" s="24" t="str">
        <f>'様式Ⅲ－1(女子)'!O205</f>
        <v/>
      </c>
    </row>
    <row r="66" spans="1:19">
      <c r="A66" s="20">
        <v>65</v>
      </c>
      <c r="B66" s="24" t="str">
        <f>'様式Ⅲ－1(女子)'!H206</f>
        <v/>
      </c>
      <c r="C66" s="24" t="str">
        <f>CONCATENATE('様式Ⅲ－1(女子)'!D206," (",'様式Ⅲ－1(女子)'!F206,")")</f>
        <v xml:space="preserve"> ()</v>
      </c>
      <c r="D66" s="24" t="str">
        <f>'様式Ⅲ－1(女子)'!E206</f>
        <v/>
      </c>
      <c r="E66" s="24">
        <v>2</v>
      </c>
      <c r="F66" s="24">
        <f>基本情報登録!$D$8</f>
        <v>0</v>
      </c>
      <c r="G66" s="24" t="str">
        <f>基本情報登録!$D$10</f>
        <v/>
      </c>
      <c r="H66" s="24" t="e">
        <f>'様式Ⅲ－1(女子)'!G206</f>
        <v>#N/A</v>
      </c>
      <c r="I66" s="24">
        <f>'様式Ⅲ－1(女子)'!C206</f>
        <v>0</v>
      </c>
      <c r="J66" s="24">
        <f>'様式Ⅲ－1(女子)'!K206</f>
        <v>0</v>
      </c>
      <c r="K66" s="24" t="str">
        <f>'様式Ⅲ－1(女子)'!O206</f>
        <v/>
      </c>
      <c r="L66" s="24">
        <f>'様式Ⅲ－1(女子)'!K207</f>
        <v>0</v>
      </c>
      <c r="M66" s="24" t="str">
        <f>'様式Ⅲ－1(女子)'!O207</f>
        <v/>
      </c>
      <c r="N66" s="24">
        <f>'様式Ⅲ－1(女子)'!K208</f>
        <v>0</v>
      </c>
      <c r="O66" s="24" t="str">
        <f>'様式Ⅲ－1(女子)'!O208</f>
        <v/>
      </c>
      <c r="S66" s="24"/>
    </row>
    <row r="67" spans="1:19">
      <c r="A67" s="20">
        <v>66</v>
      </c>
      <c r="B67" s="24" t="str">
        <f>'様式Ⅲ－1(女子)'!H209</f>
        <v/>
      </c>
      <c r="C67" s="24" t="str">
        <f>CONCATENATE('様式Ⅲ－1(女子)'!D209," (",'様式Ⅲ－1(女子)'!F209,")")</f>
        <v xml:space="preserve"> ()</v>
      </c>
      <c r="D67" s="24" t="str">
        <f>'様式Ⅲ－1(女子)'!E209</f>
        <v/>
      </c>
      <c r="E67" s="24">
        <v>2</v>
      </c>
      <c r="F67" s="24">
        <f>基本情報登録!$D$8</f>
        <v>0</v>
      </c>
      <c r="G67" s="24" t="str">
        <f>基本情報登録!$D$10</f>
        <v/>
      </c>
      <c r="H67" s="24" t="e">
        <f>'様式Ⅲ－1(女子)'!G209</f>
        <v>#N/A</v>
      </c>
      <c r="I67" s="24">
        <f>'様式Ⅲ－1(女子)'!C209</f>
        <v>0</v>
      </c>
      <c r="J67" s="24">
        <f>'様式Ⅲ－1(女子)'!K209</f>
        <v>0</v>
      </c>
      <c r="K67" s="24" t="str">
        <f>'様式Ⅲ－1(女子)'!O209</f>
        <v/>
      </c>
      <c r="L67" s="24">
        <f>'様式Ⅲ－1(女子)'!K210</f>
        <v>0</v>
      </c>
      <c r="M67" s="24" t="str">
        <f>'様式Ⅲ－1(女子)'!O210</f>
        <v/>
      </c>
      <c r="N67" s="24">
        <f>'様式Ⅲ－1(女子)'!K211</f>
        <v>0</v>
      </c>
      <c r="O67" s="24" t="str">
        <f>'様式Ⅲ－1(女子)'!O211</f>
        <v/>
      </c>
    </row>
    <row r="68" spans="1:19">
      <c r="A68" s="20">
        <v>67</v>
      </c>
      <c r="B68" s="24" t="str">
        <f>'様式Ⅲ－1(女子)'!H212</f>
        <v/>
      </c>
      <c r="C68" s="24" t="str">
        <f>CONCATENATE('様式Ⅲ－1(女子)'!D212," (",'様式Ⅲ－1(女子)'!F212,")")</f>
        <v xml:space="preserve"> ()</v>
      </c>
      <c r="D68" s="24" t="str">
        <f>'様式Ⅲ－1(女子)'!E212</f>
        <v/>
      </c>
      <c r="E68" s="24">
        <v>2</v>
      </c>
      <c r="F68" s="24">
        <f>基本情報登録!$D$8</f>
        <v>0</v>
      </c>
      <c r="G68" s="24" t="str">
        <f>基本情報登録!$D$10</f>
        <v/>
      </c>
      <c r="H68" s="24" t="e">
        <f>'様式Ⅲ－1(女子)'!G212</f>
        <v>#N/A</v>
      </c>
      <c r="I68" s="24">
        <f>'様式Ⅲ－1(女子)'!C212</f>
        <v>0</v>
      </c>
      <c r="J68" s="24">
        <f>'様式Ⅲ－1(女子)'!K212</f>
        <v>0</v>
      </c>
      <c r="K68" s="24" t="str">
        <f>'様式Ⅲ－1(女子)'!O212</f>
        <v/>
      </c>
      <c r="L68" s="24">
        <f>'様式Ⅲ－1(女子)'!K213</f>
        <v>0</v>
      </c>
      <c r="M68" s="24" t="str">
        <f>'様式Ⅲ－1(女子)'!O213</f>
        <v/>
      </c>
      <c r="N68" s="24">
        <f>'様式Ⅲ－1(女子)'!K214</f>
        <v>0</v>
      </c>
      <c r="O68" s="24" t="str">
        <f>'様式Ⅲ－1(女子)'!O214</f>
        <v/>
      </c>
    </row>
    <row r="69" spans="1:19">
      <c r="A69" s="20">
        <v>68</v>
      </c>
      <c r="B69" s="24" t="str">
        <f>'様式Ⅲ－1(女子)'!H215</f>
        <v/>
      </c>
      <c r="C69" s="24" t="str">
        <f>CONCATENATE('様式Ⅲ－1(女子)'!D215," (",'様式Ⅲ－1(女子)'!F215,")")</f>
        <v xml:space="preserve"> ()</v>
      </c>
      <c r="D69" s="24" t="str">
        <f>'様式Ⅲ－1(女子)'!E215</f>
        <v/>
      </c>
      <c r="E69" s="24">
        <v>2</v>
      </c>
      <c r="F69" s="24">
        <f>基本情報登録!$D$8</f>
        <v>0</v>
      </c>
      <c r="G69" s="24" t="str">
        <f>基本情報登録!$D$10</f>
        <v/>
      </c>
      <c r="H69" s="24" t="e">
        <f>'様式Ⅲ－1(女子)'!G215</f>
        <v>#N/A</v>
      </c>
      <c r="I69" s="24">
        <f>'様式Ⅲ－1(女子)'!C215</f>
        <v>0</v>
      </c>
      <c r="J69" s="24">
        <f>'様式Ⅲ－1(女子)'!K215</f>
        <v>0</v>
      </c>
      <c r="K69" s="24" t="str">
        <f>'様式Ⅲ－1(女子)'!O215</f>
        <v/>
      </c>
      <c r="L69" s="24">
        <f>'様式Ⅲ－1(女子)'!K216</f>
        <v>0</v>
      </c>
      <c r="M69" s="24" t="str">
        <f>'様式Ⅲ－1(女子)'!O216</f>
        <v/>
      </c>
      <c r="N69" s="24">
        <f>'様式Ⅲ－1(女子)'!K217</f>
        <v>0</v>
      </c>
      <c r="O69" s="24" t="str">
        <f>'様式Ⅲ－1(女子)'!O217</f>
        <v/>
      </c>
      <c r="S69" s="24"/>
    </row>
    <row r="70" spans="1:19">
      <c r="A70" s="20">
        <v>69</v>
      </c>
      <c r="B70" s="24" t="str">
        <f>'様式Ⅲ－1(女子)'!H218</f>
        <v/>
      </c>
      <c r="C70" s="24" t="str">
        <f>CONCATENATE('様式Ⅲ－1(女子)'!D218," (",'様式Ⅲ－1(女子)'!F218,")")</f>
        <v xml:space="preserve"> ()</v>
      </c>
      <c r="D70" s="24" t="str">
        <f>'様式Ⅲ－1(女子)'!E218</f>
        <v/>
      </c>
      <c r="E70" s="24">
        <v>2</v>
      </c>
      <c r="F70" s="24">
        <f>基本情報登録!$D$8</f>
        <v>0</v>
      </c>
      <c r="G70" s="24" t="str">
        <f>基本情報登録!$D$10</f>
        <v/>
      </c>
      <c r="H70" s="24" t="e">
        <f>'様式Ⅲ－1(女子)'!G218</f>
        <v>#N/A</v>
      </c>
      <c r="I70" s="24">
        <f>'様式Ⅲ－1(女子)'!C218</f>
        <v>0</v>
      </c>
      <c r="J70" s="24">
        <f>'様式Ⅲ－1(女子)'!K218</f>
        <v>0</v>
      </c>
      <c r="K70" s="24" t="str">
        <f>'様式Ⅲ－1(女子)'!O218</f>
        <v/>
      </c>
      <c r="L70" s="24">
        <f>'様式Ⅲ－1(女子)'!K219</f>
        <v>0</v>
      </c>
      <c r="M70" s="24" t="str">
        <f>'様式Ⅲ－1(女子)'!O219</f>
        <v/>
      </c>
      <c r="N70" s="24">
        <f>'様式Ⅲ－1(女子)'!K220</f>
        <v>0</v>
      </c>
      <c r="O70" s="24" t="str">
        <f>'様式Ⅲ－1(女子)'!O220</f>
        <v/>
      </c>
    </row>
    <row r="71" spans="1:19">
      <c r="A71" s="20">
        <v>70</v>
      </c>
      <c r="B71" s="24" t="str">
        <f>'様式Ⅲ－1(女子)'!H221</f>
        <v/>
      </c>
      <c r="C71" s="24" t="str">
        <f>CONCATENATE('様式Ⅲ－1(女子)'!D221," (",'様式Ⅲ－1(女子)'!F221,")")</f>
        <v xml:space="preserve"> ()</v>
      </c>
      <c r="D71" s="24" t="str">
        <f>'様式Ⅲ－1(女子)'!E221</f>
        <v/>
      </c>
      <c r="E71" s="24">
        <v>2</v>
      </c>
      <c r="F71" s="24">
        <f>基本情報登録!$D$8</f>
        <v>0</v>
      </c>
      <c r="G71" s="24" t="str">
        <f>基本情報登録!$D$10</f>
        <v/>
      </c>
      <c r="H71" s="24" t="e">
        <f>'様式Ⅲ－1(女子)'!G221</f>
        <v>#N/A</v>
      </c>
      <c r="I71" s="24">
        <f>'様式Ⅲ－1(女子)'!C221</f>
        <v>0</v>
      </c>
      <c r="J71" s="24">
        <f>'様式Ⅲ－1(女子)'!K221</f>
        <v>0</v>
      </c>
      <c r="K71" s="24" t="str">
        <f>'様式Ⅲ－1(女子)'!O221</f>
        <v/>
      </c>
      <c r="L71" s="24">
        <f>'様式Ⅲ－1(女子)'!K222</f>
        <v>0</v>
      </c>
      <c r="M71" s="24" t="str">
        <f>'様式Ⅲ－1(女子)'!O222</f>
        <v/>
      </c>
      <c r="N71" s="24">
        <f>'様式Ⅲ－1(女子)'!K223</f>
        <v>0</v>
      </c>
      <c r="O71" s="24" t="str">
        <f>'様式Ⅲ－1(女子)'!O223</f>
        <v/>
      </c>
    </row>
    <row r="72" spans="1:19">
      <c r="A72" s="20">
        <v>71</v>
      </c>
      <c r="B72" s="24" t="str">
        <f>'様式Ⅲ－1(女子)'!H224</f>
        <v/>
      </c>
      <c r="C72" s="24" t="str">
        <f>CONCATENATE('様式Ⅲ－1(女子)'!D224," (",'様式Ⅲ－1(女子)'!F224,")")</f>
        <v xml:space="preserve"> ()</v>
      </c>
      <c r="D72" s="24" t="str">
        <f>'様式Ⅲ－1(女子)'!E224</f>
        <v/>
      </c>
      <c r="E72" s="24">
        <v>2</v>
      </c>
      <c r="F72" s="24">
        <f>基本情報登録!$D$8</f>
        <v>0</v>
      </c>
      <c r="G72" s="24" t="str">
        <f>基本情報登録!$D$10</f>
        <v/>
      </c>
      <c r="H72" s="24" t="e">
        <f>'様式Ⅲ－1(女子)'!G224</f>
        <v>#N/A</v>
      </c>
      <c r="I72" s="24">
        <f>'様式Ⅲ－1(女子)'!C224</f>
        <v>0</v>
      </c>
      <c r="J72" s="24">
        <f>'様式Ⅲ－1(女子)'!K224</f>
        <v>0</v>
      </c>
      <c r="K72" s="24" t="str">
        <f>'様式Ⅲ－1(女子)'!O224</f>
        <v/>
      </c>
      <c r="L72" s="24">
        <f>'様式Ⅲ－1(女子)'!K225</f>
        <v>0</v>
      </c>
      <c r="M72" s="24" t="str">
        <f>'様式Ⅲ－1(女子)'!O225</f>
        <v/>
      </c>
      <c r="N72" s="24">
        <f>'様式Ⅲ－1(女子)'!K226</f>
        <v>0</v>
      </c>
      <c r="O72" s="24" t="str">
        <f>'様式Ⅲ－1(女子)'!O226</f>
        <v/>
      </c>
    </row>
    <row r="73" spans="1:19">
      <c r="A73" s="20">
        <v>72</v>
      </c>
      <c r="B73" s="24" t="str">
        <f>'様式Ⅲ－1(女子)'!H227</f>
        <v/>
      </c>
      <c r="C73" s="24" t="str">
        <f>CONCATENATE('様式Ⅲ－1(女子)'!D227," (",'様式Ⅲ－1(女子)'!F227,")")</f>
        <v xml:space="preserve"> ()</v>
      </c>
      <c r="D73" s="24" t="str">
        <f>'様式Ⅲ－1(女子)'!E227</f>
        <v/>
      </c>
      <c r="E73" s="24">
        <v>2</v>
      </c>
      <c r="F73" s="24">
        <f>基本情報登録!$D$8</f>
        <v>0</v>
      </c>
      <c r="G73" s="24" t="str">
        <f>基本情報登録!$D$10</f>
        <v/>
      </c>
      <c r="H73" s="24" t="e">
        <f>'様式Ⅲ－1(女子)'!G227</f>
        <v>#N/A</v>
      </c>
      <c r="I73" s="24">
        <f>'様式Ⅲ－1(女子)'!C227</f>
        <v>0</v>
      </c>
      <c r="J73" s="24">
        <f>'様式Ⅲ－1(女子)'!K227</f>
        <v>0</v>
      </c>
      <c r="K73" s="24" t="str">
        <f>'様式Ⅲ－1(女子)'!O227</f>
        <v/>
      </c>
      <c r="L73" s="24">
        <f>'様式Ⅲ－1(女子)'!K228</f>
        <v>0</v>
      </c>
      <c r="M73" s="24" t="str">
        <f>'様式Ⅲ－1(女子)'!O228</f>
        <v/>
      </c>
      <c r="N73" s="24">
        <f>'様式Ⅲ－1(女子)'!K229</f>
        <v>0</v>
      </c>
      <c r="O73" s="24" t="str">
        <f>'様式Ⅲ－1(女子)'!O229</f>
        <v/>
      </c>
    </row>
    <row r="74" spans="1:19">
      <c r="A74" s="20">
        <v>73</v>
      </c>
      <c r="B74" s="24" t="str">
        <f>'様式Ⅲ－1(女子)'!H230</f>
        <v/>
      </c>
      <c r="C74" s="24" t="str">
        <f>CONCATENATE('様式Ⅲ－1(女子)'!D230," (",'様式Ⅲ－1(女子)'!F230,")")</f>
        <v xml:space="preserve"> ()</v>
      </c>
      <c r="D74" s="24" t="str">
        <f>'様式Ⅲ－1(女子)'!E230</f>
        <v/>
      </c>
      <c r="E74" s="24">
        <v>2</v>
      </c>
      <c r="F74" s="24">
        <f>基本情報登録!$D$8</f>
        <v>0</v>
      </c>
      <c r="G74" s="24" t="str">
        <f>基本情報登録!$D$10</f>
        <v/>
      </c>
      <c r="H74" s="24" t="e">
        <f>'様式Ⅲ－1(女子)'!G230</f>
        <v>#N/A</v>
      </c>
      <c r="I74" s="24">
        <f>'様式Ⅲ－1(女子)'!C230</f>
        <v>0</v>
      </c>
      <c r="J74" s="24">
        <f>'様式Ⅲ－1(女子)'!K230</f>
        <v>0</v>
      </c>
      <c r="K74" s="24" t="str">
        <f>'様式Ⅲ－1(女子)'!O230</f>
        <v/>
      </c>
      <c r="L74" s="24">
        <f>'様式Ⅲ－1(女子)'!K231</f>
        <v>0</v>
      </c>
      <c r="M74" s="24" t="str">
        <f>'様式Ⅲ－1(女子)'!O231</f>
        <v/>
      </c>
      <c r="N74" s="24">
        <f>'様式Ⅲ－1(女子)'!K232</f>
        <v>0</v>
      </c>
      <c r="O74" s="24" t="str">
        <f>'様式Ⅲ－1(女子)'!O232</f>
        <v/>
      </c>
    </row>
    <row r="75" spans="1:19">
      <c r="A75" s="20">
        <v>74</v>
      </c>
      <c r="B75" s="24" t="str">
        <f>'様式Ⅲ－1(女子)'!H233</f>
        <v/>
      </c>
      <c r="C75" s="24" t="str">
        <f>CONCATENATE('様式Ⅲ－1(女子)'!D233," (",'様式Ⅲ－1(女子)'!F233,")")</f>
        <v xml:space="preserve"> ()</v>
      </c>
      <c r="D75" s="24" t="str">
        <f>'様式Ⅲ－1(女子)'!E233</f>
        <v/>
      </c>
      <c r="E75" s="24">
        <v>2</v>
      </c>
      <c r="F75" s="24">
        <f>基本情報登録!$D$8</f>
        <v>0</v>
      </c>
      <c r="G75" s="24" t="str">
        <f>基本情報登録!$D$10</f>
        <v/>
      </c>
      <c r="H75" s="24" t="e">
        <f>'様式Ⅲ－1(女子)'!G233</f>
        <v>#N/A</v>
      </c>
      <c r="I75" s="24">
        <f>'様式Ⅲ－1(女子)'!C233</f>
        <v>0</v>
      </c>
      <c r="J75" s="24">
        <f>'様式Ⅲ－1(女子)'!K233</f>
        <v>0</v>
      </c>
      <c r="K75" s="24" t="str">
        <f>'様式Ⅲ－1(女子)'!O233</f>
        <v/>
      </c>
      <c r="L75" s="24">
        <f>'様式Ⅲ－1(女子)'!K234</f>
        <v>0</v>
      </c>
      <c r="M75" s="24" t="str">
        <f>'様式Ⅲ－1(女子)'!O234</f>
        <v/>
      </c>
      <c r="N75" s="24">
        <f>'様式Ⅲ－1(女子)'!K235</f>
        <v>0</v>
      </c>
      <c r="O75" s="24" t="str">
        <f>'様式Ⅲ－1(女子)'!O235</f>
        <v/>
      </c>
    </row>
    <row r="76" spans="1:19">
      <c r="A76" s="20">
        <v>75</v>
      </c>
      <c r="B76" s="24" t="str">
        <f>'様式Ⅲ－1(女子)'!H236</f>
        <v/>
      </c>
      <c r="C76" s="24" t="str">
        <f>CONCATENATE('様式Ⅲ－1(女子)'!D236," (",'様式Ⅲ－1(女子)'!F236,")")</f>
        <v xml:space="preserve"> ()</v>
      </c>
      <c r="D76" s="24" t="str">
        <f>'様式Ⅲ－1(女子)'!E236</f>
        <v/>
      </c>
      <c r="E76" s="24">
        <v>2</v>
      </c>
      <c r="F76" s="24">
        <f>基本情報登録!$D$8</f>
        <v>0</v>
      </c>
      <c r="G76" s="24" t="str">
        <f>基本情報登録!$D$10</f>
        <v/>
      </c>
      <c r="H76" s="24" t="e">
        <f>'様式Ⅲ－1(女子)'!G236</f>
        <v>#N/A</v>
      </c>
      <c r="I76" s="24">
        <f>'様式Ⅲ－1(女子)'!C236</f>
        <v>0</v>
      </c>
      <c r="J76" s="24">
        <f>'様式Ⅲ－1(女子)'!K236</f>
        <v>0</v>
      </c>
      <c r="K76" s="24" t="str">
        <f>'様式Ⅲ－1(女子)'!O236</f>
        <v/>
      </c>
      <c r="L76" s="24">
        <f>'様式Ⅲ－1(女子)'!K237</f>
        <v>0</v>
      </c>
      <c r="M76" s="24" t="str">
        <f>'様式Ⅲ－1(女子)'!O237</f>
        <v/>
      </c>
      <c r="N76" s="24">
        <f>'様式Ⅲ－1(女子)'!K238</f>
        <v>0</v>
      </c>
      <c r="O76" s="24" t="str">
        <f>'様式Ⅲ－1(女子)'!O238</f>
        <v/>
      </c>
    </row>
    <row r="77" spans="1:19">
      <c r="A77" s="20">
        <v>76</v>
      </c>
      <c r="B77" s="24" t="str">
        <f>'様式Ⅲ－1(女子)'!H239</f>
        <v/>
      </c>
      <c r="C77" s="24" t="str">
        <f>CONCATENATE('様式Ⅲ－1(女子)'!D239," (",'様式Ⅲ－1(女子)'!F239,")")</f>
        <v xml:space="preserve"> ()</v>
      </c>
      <c r="D77" s="24" t="str">
        <f>'様式Ⅲ－1(女子)'!E239</f>
        <v/>
      </c>
      <c r="E77" s="24">
        <v>2</v>
      </c>
      <c r="F77" s="24">
        <f>基本情報登録!$D$8</f>
        <v>0</v>
      </c>
      <c r="G77" s="24" t="str">
        <f>基本情報登録!$D$10</f>
        <v/>
      </c>
      <c r="H77" s="24" t="e">
        <f>'様式Ⅲ－1(女子)'!G239</f>
        <v>#N/A</v>
      </c>
      <c r="I77" s="24">
        <f>'様式Ⅲ－1(女子)'!C239</f>
        <v>0</v>
      </c>
      <c r="J77" s="24">
        <f>'様式Ⅲ－1(女子)'!K239</f>
        <v>0</v>
      </c>
      <c r="K77" s="24" t="str">
        <f>'様式Ⅲ－1(女子)'!O239</f>
        <v/>
      </c>
      <c r="L77" s="24">
        <f>'様式Ⅲ－1(女子)'!K240</f>
        <v>0</v>
      </c>
      <c r="M77" s="24" t="str">
        <f>'様式Ⅲ－1(女子)'!O240</f>
        <v/>
      </c>
      <c r="N77" s="24">
        <f>'様式Ⅲ－1(女子)'!K241</f>
        <v>0</v>
      </c>
      <c r="O77" s="24" t="str">
        <f>'様式Ⅲ－1(女子)'!O241</f>
        <v/>
      </c>
    </row>
    <row r="78" spans="1:19">
      <c r="A78" s="20">
        <v>77</v>
      </c>
      <c r="B78" s="24" t="str">
        <f>'様式Ⅲ－1(女子)'!H242</f>
        <v/>
      </c>
      <c r="C78" s="24" t="str">
        <f>CONCATENATE('様式Ⅲ－1(女子)'!D242," (",'様式Ⅲ－1(女子)'!F242,")")</f>
        <v xml:space="preserve"> ()</v>
      </c>
      <c r="D78" s="24" t="str">
        <f>'様式Ⅲ－1(女子)'!E242</f>
        <v/>
      </c>
      <c r="E78" s="24">
        <v>2</v>
      </c>
      <c r="F78" s="24">
        <f>基本情報登録!$D$8</f>
        <v>0</v>
      </c>
      <c r="G78" s="24" t="str">
        <f>基本情報登録!$D$10</f>
        <v/>
      </c>
      <c r="H78" s="24" t="e">
        <f>'様式Ⅲ－1(女子)'!G242</f>
        <v>#N/A</v>
      </c>
      <c r="I78" s="24">
        <f>'様式Ⅲ－1(女子)'!C242</f>
        <v>0</v>
      </c>
      <c r="J78" s="24">
        <f>'様式Ⅲ－1(女子)'!K242</f>
        <v>0</v>
      </c>
      <c r="K78" s="24" t="str">
        <f>'様式Ⅲ－1(女子)'!O242</f>
        <v/>
      </c>
      <c r="L78" s="24">
        <f>'様式Ⅲ－1(女子)'!K243</f>
        <v>0</v>
      </c>
      <c r="M78" s="24" t="str">
        <f>'様式Ⅲ－1(女子)'!O243</f>
        <v/>
      </c>
      <c r="N78" s="24">
        <f>'様式Ⅲ－1(女子)'!K244</f>
        <v>0</v>
      </c>
      <c r="O78" s="24" t="str">
        <f>'様式Ⅲ－1(女子)'!O244</f>
        <v/>
      </c>
    </row>
    <row r="79" spans="1:19">
      <c r="A79" s="20">
        <v>78</v>
      </c>
      <c r="B79" s="24" t="str">
        <f>'様式Ⅲ－1(女子)'!H245</f>
        <v/>
      </c>
      <c r="C79" s="24" t="str">
        <f>CONCATENATE('様式Ⅲ－1(女子)'!D245," (",'様式Ⅲ－1(女子)'!F245,")")</f>
        <v xml:space="preserve"> ()</v>
      </c>
      <c r="D79" s="24" t="str">
        <f>'様式Ⅲ－1(女子)'!E245</f>
        <v/>
      </c>
      <c r="E79" s="24">
        <v>2</v>
      </c>
      <c r="F79" s="24">
        <f>基本情報登録!$D$8</f>
        <v>0</v>
      </c>
      <c r="G79" s="24" t="str">
        <f>基本情報登録!$D$10</f>
        <v/>
      </c>
      <c r="H79" s="24" t="e">
        <f>'様式Ⅲ－1(女子)'!G245</f>
        <v>#N/A</v>
      </c>
      <c r="I79" s="24">
        <f>'様式Ⅲ－1(女子)'!C245</f>
        <v>0</v>
      </c>
      <c r="J79" s="24">
        <f>'様式Ⅲ－1(女子)'!K245</f>
        <v>0</v>
      </c>
      <c r="K79" s="24" t="str">
        <f>'様式Ⅲ－1(女子)'!O245</f>
        <v/>
      </c>
      <c r="L79" s="24">
        <f>'様式Ⅲ－1(女子)'!K246</f>
        <v>0</v>
      </c>
      <c r="M79" s="24" t="str">
        <f>'様式Ⅲ－1(女子)'!O246</f>
        <v/>
      </c>
      <c r="N79" s="24">
        <f>'様式Ⅲ－1(女子)'!K247</f>
        <v>0</v>
      </c>
      <c r="O79" s="24" t="str">
        <f>'様式Ⅲ－1(女子)'!O247</f>
        <v/>
      </c>
    </row>
    <row r="80" spans="1:19">
      <c r="A80" s="20">
        <v>79</v>
      </c>
      <c r="B80" s="24" t="str">
        <f>'様式Ⅲ－1(女子)'!H248</f>
        <v/>
      </c>
      <c r="C80" s="24" t="str">
        <f>CONCATENATE('様式Ⅲ－1(女子)'!D248," (",'様式Ⅲ－1(女子)'!F248,")")</f>
        <v xml:space="preserve"> ()</v>
      </c>
      <c r="D80" s="24" t="str">
        <f>'様式Ⅲ－1(女子)'!E248</f>
        <v/>
      </c>
      <c r="E80" s="24">
        <v>2</v>
      </c>
      <c r="F80" s="24">
        <f>基本情報登録!$D$8</f>
        <v>0</v>
      </c>
      <c r="G80" s="24" t="str">
        <f>基本情報登録!$D$10</f>
        <v/>
      </c>
      <c r="H80" s="24" t="e">
        <f>'様式Ⅲ－1(女子)'!G248</f>
        <v>#N/A</v>
      </c>
      <c r="I80" s="24">
        <f>'様式Ⅲ－1(女子)'!C248</f>
        <v>0</v>
      </c>
      <c r="J80" s="24">
        <f>'様式Ⅲ－1(女子)'!K248</f>
        <v>0</v>
      </c>
      <c r="K80" s="24" t="str">
        <f>'様式Ⅲ－1(女子)'!O248</f>
        <v/>
      </c>
      <c r="L80" s="24">
        <f>'様式Ⅲ－1(女子)'!K249</f>
        <v>0</v>
      </c>
      <c r="M80" s="24" t="str">
        <f>'様式Ⅲ－1(女子)'!O249</f>
        <v/>
      </c>
      <c r="N80" s="24">
        <f>'様式Ⅲ－1(女子)'!K250</f>
        <v>0</v>
      </c>
      <c r="O80" s="24" t="str">
        <f>'様式Ⅲ－1(女子)'!O250</f>
        <v/>
      </c>
    </row>
    <row r="81" spans="1:15">
      <c r="A81" s="20">
        <v>80</v>
      </c>
      <c r="B81" s="24" t="str">
        <f>'様式Ⅲ－1(女子)'!H251</f>
        <v/>
      </c>
      <c r="C81" s="24" t="str">
        <f>CONCATENATE('様式Ⅲ－1(女子)'!D251," (",'様式Ⅲ－1(女子)'!F251,")")</f>
        <v xml:space="preserve"> ()</v>
      </c>
      <c r="D81" s="24" t="str">
        <f>'様式Ⅲ－1(女子)'!E251</f>
        <v/>
      </c>
      <c r="E81" s="24">
        <v>2</v>
      </c>
      <c r="F81" s="24">
        <f>基本情報登録!$D$8</f>
        <v>0</v>
      </c>
      <c r="G81" s="24" t="str">
        <f>基本情報登録!$D$10</f>
        <v/>
      </c>
      <c r="H81" s="24" t="e">
        <f>'様式Ⅲ－1(女子)'!G251</f>
        <v>#N/A</v>
      </c>
      <c r="I81" s="24">
        <f>'様式Ⅲ－1(女子)'!C251</f>
        <v>0</v>
      </c>
      <c r="J81" s="24">
        <f>'様式Ⅲ－1(女子)'!K251</f>
        <v>0</v>
      </c>
      <c r="K81" s="24" t="str">
        <f>'様式Ⅲ－1(女子)'!O251</f>
        <v/>
      </c>
      <c r="L81" s="24">
        <f>'様式Ⅲ－1(女子)'!K252</f>
        <v>0</v>
      </c>
      <c r="M81" s="24" t="str">
        <f>'様式Ⅲ－1(女子)'!O252</f>
        <v/>
      </c>
      <c r="N81" s="24">
        <f>'様式Ⅲ－1(女子)'!K253</f>
        <v>0</v>
      </c>
      <c r="O81" s="24" t="str">
        <f>'様式Ⅲ－1(女子)'!O253</f>
        <v/>
      </c>
    </row>
    <row r="82" spans="1:15">
      <c r="A82" s="20">
        <v>81</v>
      </c>
      <c r="B82" s="24" t="str">
        <f>'様式Ⅲ－1(女子)'!H254</f>
        <v/>
      </c>
      <c r="C82" s="24" t="str">
        <f>CONCATENATE('様式Ⅲ－1(女子)'!D254," (",'様式Ⅲ－1(女子)'!F254,")")</f>
        <v xml:space="preserve"> ()</v>
      </c>
      <c r="D82" s="24" t="str">
        <f>'様式Ⅲ－1(女子)'!E254</f>
        <v/>
      </c>
      <c r="E82" s="24">
        <v>2</v>
      </c>
      <c r="F82" s="24">
        <f>基本情報登録!$D$8</f>
        <v>0</v>
      </c>
      <c r="G82" s="24" t="str">
        <f>基本情報登録!$D$10</f>
        <v/>
      </c>
      <c r="H82" s="24" t="e">
        <f>'様式Ⅲ－1(女子)'!G254</f>
        <v>#N/A</v>
      </c>
      <c r="I82" s="24">
        <f>'様式Ⅲ－1(女子)'!C254</f>
        <v>0</v>
      </c>
      <c r="J82" s="24">
        <f>'様式Ⅲ－1(女子)'!K254</f>
        <v>0</v>
      </c>
      <c r="K82" s="24" t="str">
        <f>'様式Ⅲ－1(女子)'!O254</f>
        <v/>
      </c>
      <c r="L82" s="24">
        <f>'様式Ⅲ－1(女子)'!K255</f>
        <v>0</v>
      </c>
      <c r="M82" s="24" t="str">
        <f>'様式Ⅲ－1(女子)'!O255</f>
        <v/>
      </c>
      <c r="N82" s="24">
        <f>'様式Ⅲ－1(女子)'!K256</f>
        <v>0</v>
      </c>
      <c r="O82" s="24" t="str">
        <f>'様式Ⅲ－1(女子)'!O256</f>
        <v/>
      </c>
    </row>
    <row r="83" spans="1:15">
      <c r="A83" s="20">
        <v>82</v>
      </c>
      <c r="B83" s="24" t="str">
        <f>'様式Ⅲ－1(女子)'!H257</f>
        <v/>
      </c>
      <c r="C83" s="24" t="str">
        <f>CONCATENATE('様式Ⅲ－1(女子)'!D257," (",'様式Ⅲ－1(女子)'!F257,")")</f>
        <v xml:space="preserve"> ()</v>
      </c>
      <c r="D83" s="24" t="str">
        <f>'様式Ⅲ－1(女子)'!E257</f>
        <v/>
      </c>
      <c r="E83" s="24">
        <v>2</v>
      </c>
      <c r="F83" s="24">
        <f>基本情報登録!$D$8</f>
        <v>0</v>
      </c>
      <c r="G83" s="24" t="str">
        <f>基本情報登録!$D$10</f>
        <v/>
      </c>
      <c r="H83" s="24" t="e">
        <f>'様式Ⅲ－1(女子)'!G257</f>
        <v>#N/A</v>
      </c>
      <c r="I83" s="24">
        <f>'様式Ⅲ－1(女子)'!C257</f>
        <v>0</v>
      </c>
      <c r="J83" s="24">
        <f>'様式Ⅲ－1(女子)'!K257</f>
        <v>0</v>
      </c>
      <c r="K83" s="24" t="str">
        <f>'様式Ⅲ－1(女子)'!O257</f>
        <v/>
      </c>
      <c r="L83" s="24">
        <f>'様式Ⅲ－1(女子)'!K258</f>
        <v>0</v>
      </c>
      <c r="M83" s="24" t="str">
        <f>'様式Ⅲ－1(女子)'!O258</f>
        <v/>
      </c>
      <c r="N83" s="24">
        <f>'様式Ⅲ－1(女子)'!K259</f>
        <v>0</v>
      </c>
      <c r="O83" s="24" t="str">
        <f>'様式Ⅲ－1(女子)'!O259</f>
        <v/>
      </c>
    </row>
    <row r="84" spans="1:15">
      <c r="A84" s="20">
        <v>83</v>
      </c>
      <c r="B84" s="24" t="str">
        <f>'様式Ⅲ－1(女子)'!H260</f>
        <v/>
      </c>
      <c r="C84" s="24" t="str">
        <f>CONCATENATE('様式Ⅲ－1(女子)'!D260," (",'様式Ⅲ－1(女子)'!F260,")")</f>
        <v xml:space="preserve"> ()</v>
      </c>
      <c r="D84" s="24" t="str">
        <f>'様式Ⅲ－1(女子)'!E260</f>
        <v/>
      </c>
      <c r="E84" s="24">
        <v>2</v>
      </c>
      <c r="F84" s="24">
        <f>基本情報登録!$D$8</f>
        <v>0</v>
      </c>
      <c r="G84" s="24" t="str">
        <f>基本情報登録!$D$10</f>
        <v/>
      </c>
      <c r="H84" s="24" t="e">
        <f>'様式Ⅲ－1(女子)'!G260</f>
        <v>#N/A</v>
      </c>
      <c r="I84" s="24">
        <f>'様式Ⅲ－1(女子)'!C260</f>
        <v>0</v>
      </c>
      <c r="J84" s="24">
        <f>'様式Ⅲ－1(女子)'!K260</f>
        <v>0</v>
      </c>
      <c r="K84" s="24" t="str">
        <f>'様式Ⅲ－1(女子)'!O260</f>
        <v/>
      </c>
      <c r="L84" s="24">
        <f>'様式Ⅲ－1(女子)'!K261</f>
        <v>0</v>
      </c>
      <c r="M84" s="24" t="str">
        <f>'様式Ⅲ－1(女子)'!O261</f>
        <v/>
      </c>
      <c r="N84" s="24">
        <f>'様式Ⅲ－1(女子)'!K262</f>
        <v>0</v>
      </c>
      <c r="O84" s="24" t="str">
        <f>'様式Ⅲ－1(女子)'!O262</f>
        <v/>
      </c>
    </row>
    <row r="85" spans="1:15">
      <c r="A85" s="20">
        <v>84</v>
      </c>
      <c r="B85" s="24" t="str">
        <f>'様式Ⅲ－1(女子)'!H263</f>
        <v/>
      </c>
      <c r="C85" s="24" t="str">
        <f>CONCATENATE('様式Ⅲ－1(女子)'!D263," (",'様式Ⅲ－1(女子)'!F263,")")</f>
        <v xml:space="preserve"> ()</v>
      </c>
      <c r="D85" s="24" t="str">
        <f>'様式Ⅲ－1(女子)'!E263</f>
        <v/>
      </c>
      <c r="E85" s="24">
        <v>2</v>
      </c>
      <c r="F85" s="24">
        <f>基本情報登録!$D$8</f>
        <v>0</v>
      </c>
      <c r="G85" s="24" t="str">
        <f>基本情報登録!$D$10</f>
        <v/>
      </c>
      <c r="H85" s="24" t="e">
        <f>'様式Ⅲ－1(女子)'!G263</f>
        <v>#N/A</v>
      </c>
      <c r="I85" s="24">
        <f>'様式Ⅲ－1(女子)'!C263</f>
        <v>0</v>
      </c>
      <c r="J85" s="24">
        <f>'様式Ⅲ－1(女子)'!K263</f>
        <v>0</v>
      </c>
      <c r="K85" s="24" t="str">
        <f>'様式Ⅲ－1(女子)'!O263</f>
        <v/>
      </c>
      <c r="L85" s="24">
        <f>'様式Ⅲ－1(女子)'!K264</f>
        <v>0</v>
      </c>
      <c r="M85" s="24" t="str">
        <f>'様式Ⅲ－1(女子)'!O264</f>
        <v/>
      </c>
      <c r="N85" s="24">
        <f>'様式Ⅲ－1(女子)'!K265</f>
        <v>0</v>
      </c>
      <c r="O85" s="24" t="str">
        <f>'様式Ⅲ－1(女子)'!O265</f>
        <v/>
      </c>
    </row>
    <row r="86" spans="1:15">
      <c r="A86" s="20">
        <v>85</v>
      </c>
      <c r="B86" s="24" t="str">
        <f>'様式Ⅲ－1(女子)'!H266</f>
        <v/>
      </c>
      <c r="C86" s="24" t="str">
        <f>CONCATENATE('様式Ⅲ－1(女子)'!D266," (",'様式Ⅲ－1(女子)'!F266,")")</f>
        <v xml:space="preserve"> ()</v>
      </c>
      <c r="D86" s="24" t="str">
        <f>'様式Ⅲ－1(女子)'!E266</f>
        <v/>
      </c>
      <c r="E86" s="24">
        <v>2</v>
      </c>
      <c r="F86" s="24">
        <f>基本情報登録!$D$8</f>
        <v>0</v>
      </c>
      <c r="G86" s="24" t="str">
        <f>基本情報登録!$D$10</f>
        <v/>
      </c>
      <c r="H86" s="24" t="e">
        <f>'様式Ⅲ－1(女子)'!G266</f>
        <v>#N/A</v>
      </c>
      <c r="I86" s="24">
        <f>'様式Ⅲ－1(女子)'!C266</f>
        <v>0</v>
      </c>
      <c r="J86" s="24">
        <f>'様式Ⅲ－1(女子)'!K266</f>
        <v>0</v>
      </c>
      <c r="K86" s="24" t="str">
        <f>'様式Ⅲ－1(女子)'!O266</f>
        <v/>
      </c>
      <c r="L86" s="24">
        <f>'様式Ⅲ－1(女子)'!K267</f>
        <v>0</v>
      </c>
      <c r="M86" s="24" t="str">
        <f>'様式Ⅲ－1(女子)'!O267</f>
        <v/>
      </c>
      <c r="N86" s="24">
        <f>'様式Ⅲ－1(女子)'!K268</f>
        <v>0</v>
      </c>
      <c r="O86" s="24" t="str">
        <f>'様式Ⅲ－1(女子)'!O268</f>
        <v/>
      </c>
    </row>
    <row r="87" spans="1:15">
      <c r="A87" s="20">
        <v>86</v>
      </c>
      <c r="B87" s="24" t="str">
        <f>'様式Ⅲ－1(女子)'!H269</f>
        <v/>
      </c>
      <c r="C87" s="24" t="str">
        <f>CONCATENATE('様式Ⅲ－1(女子)'!D269," (",'様式Ⅲ－1(女子)'!F269,")")</f>
        <v xml:space="preserve"> ()</v>
      </c>
      <c r="D87" s="24" t="str">
        <f>'様式Ⅲ－1(女子)'!E269</f>
        <v/>
      </c>
      <c r="E87" s="24">
        <v>2</v>
      </c>
      <c r="F87" s="24">
        <f>基本情報登録!$D$8</f>
        <v>0</v>
      </c>
      <c r="G87" s="24" t="str">
        <f>基本情報登録!$D$10</f>
        <v/>
      </c>
      <c r="H87" s="24" t="e">
        <f>'様式Ⅲ－1(女子)'!G269</f>
        <v>#N/A</v>
      </c>
      <c r="I87" s="24">
        <f>'様式Ⅲ－1(女子)'!C269</f>
        <v>0</v>
      </c>
      <c r="J87" s="24">
        <f>'様式Ⅲ－1(女子)'!K269</f>
        <v>0</v>
      </c>
      <c r="K87" s="24" t="str">
        <f>'様式Ⅲ－1(女子)'!O269</f>
        <v/>
      </c>
      <c r="L87" s="24">
        <f>'様式Ⅲ－1(女子)'!K270</f>
        <v>0</v>
      </c>
      <c r="M87" s="24" t="str">
        <f>'様式Ⅲ－1(女子)'!O270</f>
        <v/>
      </c>
      <c r="N87" s="24">
        <f>'様式Ⅲ－1(女子)'!K271</f>
        <v>0</v>
      </c>
      <c r="O87" s="24" t="str">
        <f>'様式Ⅲ－1(女子)'!O271</f>
        <v/>
      </c>
    </row>
    <row r="88" spans="1:15">
      <c r="A88" s="20">
        <v>87</v>
      </c>
      <c r="B88" s="24" t="str">
        <f>'様式Ⅲ－1(女子)'!H272</f>
        <v/>
      </c>
      <c r="C88" s="24" t="str">
        <f>CONCATENATE('様式Ⅲ－1(女子)'!D272," (",'様式Ⅲ－1(女子)'!F272,")")</f>
        <v xml:space="preserve"> ()</v>
      </c>
      <c r="D88" s="24" t="str">
        <f>'様式Ⅲ－1(女子)'!E272</f>
        <v/>
      </c>
      <c r="E88" s="24">
        <v>2</v>
      </c>
      <c r="F88" s="24">
        <f>基本情報登録!$D$8</f>
        <v>0</v>
      </c>
      <c r="G88" s="24" t="str">
        <f>基本情報登録!$D$10</f>
        <v/>
      </c>
      <c r="H88" s="24" t="e">
        <f>'様式Ⅲ－1(女子)'!G272</f>
        <v>#N/A</v>
      </c>
      <c r="I88" s="24">
        <f>'様式Ⅲ－1(女子)'!C272</f>
        <v>0</v>
      </c>
      <c r="J88" s="24">
        <f>'様式Ⅲ－1(女子)'!K272</f>
        <v>0</v>
      </c>
      <c r="K88" s="24" t="str">
        <f>'様式Ⅲ－1(女子)'!O272</f>
        <v/>
      </c>
      <c r="L88" s="24">
        <f>'様式Ⅲ－1(女子)'!K273</f>
        <v>0</v>
      </c>
      <c r="M88" s="24" t="str">
        <f>'様式Ⅲ－1(女子)'!O273</f>
        <v/>
      </c>
      <c r="N88" s="24">
        <f>'様式Ⅲ－1(女子)'!K274</f>
        <v>0</v>
      </c>
      <c r="O88" s="24" t="str">
        <f>'様式Ⅲ－1(女子)'!O274</f>
        <v/>
      </c>
    </row>
    <row r="89" spans="1:15">
      <c r="A89" s="20">
        <v>88</v>
      </c>
      <c r="B89" s="24" t="str">
        <f>'様式Ⅲ－1(女子)'!H275</f>
        <v/>
      </c>
      <c r="C89" s="24" t="str">
        <f>CONCATENATE('様式Ⅲ－1(女子)'!D275," (",'様式Ⅲ－1(女子)'!F275,")")</f>
        <v xml:space="preserve"> ()</v>
      </c>
      <c r="D89" s="24" t="str">
        <f>'様式Ⅲ－1(女子)'!E275</f>
        <v/>
      </c>
      <c r="E89" s="24">
        <v>2</v>
      </c>
      <c r="F89" s="24">
        <f>基本情報登録!$D$8</f>
        <v>0</v>
      </c>
      <c r="G89" s="24" t="str">
        <f>基本情報登録!$D$10</f>
        <v/>
      </c>
      <c r="H89" s="24" t="e">
        <f>'様式Ⅲ－1(女子)'!G275</f>
        <v>#N/A</v>
      </c>
      <c r="I89" s="24">
        <f>'様式Ⅲ－1(女子)'!C275</f>
        <v>0</v>
      </c>
      <c r="J89" s="24">
        <f>'様式Ⅲ－1(女子)'!K275</f>
        <v>0</v>
      </c>
      <c r="K89" s="24" t="str">
        <f>'様式Ⅲ－1(女子)'!O275</f>
        <v/>
      </c>
      <c r="L89" s="24">
        <f>'様式Ⅲ－1(女子)'!K276</f>
        <v>0</v>
      </c>
      <c r="M89" s="24" t="str">
        <f>'様式Ⅲ－1(女子)'!O276</f>
        <v/>
      </c>
      <c r="N89" s="24">
        <f>'様式Ⅲ－1(女子)'!K277</f>
        <v>0</v>
      </c>
      <c r="O89" s="24" t="str">
        <f>'様式Ⅲ－1(女子)'!O277</f>
        <v/>
      </c>
    </row>
    <row r="90" spans="1:15">
      <c r="A90" s="20">
        <v>89</v>
      </c>
      <c r="B90" s="24" t="str">
        <f>'様式Ⅲ－1(女子)'!H278</f>
        <v/>
      </c>
      <c r="C90" s="24" t="str">
        <f>CONCATENATE('様式Ⅲ－1(女子)'!D278," (",'様式Ⅲ－1(女子)'!F278,")")</f>
        <v xml:space="preserve"> ()</v>
      </c>
      <c r="D90" s="24" t="str">
        <f>'様式Ⅲ－1(女子)'!E278</f>
        <v/>
      </c>
      <c r="E90" s="24">
        <v>2</v>
      </c>
      <c r="F90" s="24">
        <f>基本情報登録!$D$8</f>
        <v>0</v>
      </c>
      <c r="G90" s="24" t="str">
        <f>基本情報登録!$D$10</f>
        <v/>
      </c>
      <c r="H90" s="24" t="e">
        <f>'様式Ⅲ－1(女子)'!G278</f>
        <v>#N/A</v>
      </c>
      <c r="I90" s="24">
        <f>'様式Ⅲ－1(女子)'!C278</f>
        <v>0</v>
      </c>
      <c r="J90" s="24">
        <f>'様式Ⅲ－1(女子)'!K278</f>
        <v>0</v>
      </c>
      <c r="K90" s="24" t="str">
        <f>'様式Ⅲ－1(女子)'!O278</f>
        <v/>
      </c>
      <c r="L90" s="24">
        <f>'様式Ⅲ－1(女子)'!K279</f>
        <v>0</v>
      </c>
      <c r="M90" s="24" t="str">
        <f>'様式Ⅲ－1(女子)'!O279</f>
        <v/>
      </c>
      <c r="N90" s="24">
        <f>'様式Ⅲ－1(女子)'!K280</f>
        <v>0</v>
      </c>
      <c r="O90" s="24" t="str">
        <f>'様式Ⅲ－1(女子)'!O280</f>
        <v/>
      </c>
    </row>
    <row r="91" spans="1:15">
      <c r="A91" s="20">
        <v>90</v>
      </c>
      <c r="B91" s="24" t="str">
        <f>'様式Ⅲ－1(女子)'!H281</f>
        <v/>
      </c>
      <c r="C91" s="24" t="str">
        <f>CONCATENATE('様式Ⅲ－1(女子)'!D281," (",'様式Ⅲ－1(女子)'!F281,")")</f>
        <v xml:space="preserve"> ()</v>
      </c>
      <c r="D91" s="24" t="str">
        <f>'様式Ⅲ－1(女子)'!E281</f>
        <v/>
      </c>
      <c r="E91" s="24">
        <v>2</v>
      </c>
      <c r="F91" s="24">
        <f>基本情報登録!$D$8</f>
        <v>0</v>
      </c>
      <c r="G91" s="24" t="str">
        <f>基本情報登録!$D$10</f>
        <v/>
      </c>
      <c r="H91" s="24" t="e">
        <f>'様式Ⅲ－1(女子)'!G281</f>
        <v>#N/A</v>
      </c>
      <c r="I91" s="24">
        <f>'様式Ⅲ－1(女子)'!C281</f>
        <v>0</v>
      </c>
      <c r="J91" s="24">
        <f>'様式Ⅲ－1(女子)'!K281</f>
        <v>0</v>
      </c>
      <c r="K91" s="24" t="str">
        <f>'様式Ⅲ－1(女子)'!O281</f>
        <v/>
      </c>
      <c r="L91" s="24">
        <f>'様式Ⅲ－1(女子)'!K282</f>
        <v>0</v>
      </c>
      <c r="M91" s="24" t="str">
        <f>'様式Ⅲ－1(女子)'!O282</f>
        <v/>
      </c>
      <c r="N91" s="24">
        <f>'様式Ⅲ－1(女子)'!K283</f>
        <v>0</v>
      </c>
      <c r="O91" s="24" t="str">
        <f>'様式Ⅲ－1(女子)'!O283</f>
        <v/>
      </c>
    </row>
    <row r="92" spans="1:15">
      <c r="A92" s="20">
        <v>91</v>
      </c>
      <c r="B92" s="24" t="str">
        <f>'様式Ⅲ－1(女子)'!H284</f>
        <v/>
      </c>
      <c r="C92" s="24" t="str">
        <f>CONCATENATE('様式Ⅲ－1(女子)'!D284," (",'様式Ⅲ－1(女子)'!F284,")")</f>
        <v xml:space="preserve"> ()</v>
      </c>
      <c r="D92" s="24" t="str">
        <f>'様式Ⅲ－1(女子)'!E284</f>
        <v/>
      </c>
      <c r="E92" s="24">
        <v>2</v>
      </c>
      <c r="F92" s="24">
        <f>基本情報登録!$D$8</f>
        <v>0</v>
      </c>
      <c r="G92" s="24" t="str">
        <f>基本情報登録!$D$10</f>
        <v/>
      </c>
      <c r="H92" s="24" t="e">
        <f>'様式Ⅲ－1(女子)'!G284</f>
        <v>#N/A</v>
      </c>
      <c r="I92" s="24">
        <f>'様式Ⅲ－1(女子)'!C284</f>
        <v>0</v>
      </c>
      <c r="J92" s="24">
        <f>'様式Ⅲ－1(女子)'!K284</f>
        <v>0</v>
      </c>
      <c r="K92" s="24" t="str">
        <f>'様式Ⅲ－1(女子)'!O284</f>
        <v/>
      </c>
      <c r="L92" s="24">
        <f>'様式Ⅲ－1(女子)'!K285</f>
        <v>0</v>
      </c>
      <c r="M92" s="24" t="str">
        <f>'様式Ⅲ－1(女子)'!O285</f>
        <v/>
      </c>
      <c r="N92" s="24">
        <f>'様式Ⅲ－1(女子)'!K286</f>
        <v>0</v>
      </c>
      <c r="O92" s="24" t="str">
        <f>'様式Ⅲ－1(女子)'!O286</f>
        <v/>
      </c>
    </row>
    <row r="93" spans="1:15">
      <c r="A93" s="20">
        <v>92</v>
      </c>
      <c r="B93" s="24" t="str">
        <f>'様式Ⅲ－1(女子)'!H287</f>
        <v/>
      </c>
      <c r="C93" s="24" t="str">
        <f>CONCATENATE('様式Ⅲ－1(女子)'!D287," (",'様式Ⅲ－1(女子)'!F287,")")</f>
        <v xml:space="preserve"> ()</v>
      </c>
      <c r="D93" s="24" t="str">
        <f>'様式Ⅲ－1(女子)'!E287</f>
        <v/>
      </c>
      <c r="E93" s="24">
        <v>2</v>
      </c>
      <c r="F93" s="24">
        <f>基本情報登録!$D$8</f>
        <v>0</v>
      </c>
      <c r="G93" s="24" t="str">
        <f>基本情報登録!$D$10</f>
        <v/>
      </c>
      <c r="H93" s="24" t="e">
        <f>'様式Ⅲ－1(女子)'!G287</f>
        <v>#N/A</v>
      </c>
      <c r="I93" s="24">
        <f>'様式Ⅲ－1(女子)'!C287</f>
        <v>0</v>
      </c>
      <c r="J93" s="24">
        <f>'様式Ⅲ－1(女子)'!K287</f>
        <v>0</v>
      </c>
      <c r="K93" s="24" t="str">
        <f>'様式Ⅲ－1(女子)'!O287</f>
        <v/>
      </c>
      <c r="L93" s="24">
        <f>'様式Ⅲ－1(女子)'!K288</f>
        <v>0</v>
      </c>
      <c r="M93" s="24" t="str">
        <f>'様式Ⅲ－1(女子)'!O288</f>
        <v/>
      </c>
      <c r="N93" s="24">
        <f>'様式Ⅲ－1(女子)'!K289</f>
        <v>0</v>
      </c>
      <c r="O93" s="24" t="str">
        <f>'様式Ⅲ－1(女子)'!O289</f>
        <v/>
      </c>
    </row>
    <row r="94" spans="1:15">
      <c r="A94" s="20">
        <v>93</v>
      </c>
      <c r="B94" s="24" t="str">
        <f>'様式Ⅲ－1(女子)'!H290</f>
        <v/>
      </c>
      <c r="C94" s="24" t="str">
        <f>CONCATENATE('様式Ⅲ－1(女子)'!D290," (",'様式Ⅲ－1(女子)'!F290,")")</f>
        <v xml:space="preserve"> ()</v>
      </c>
      <c r="D94" s="24" t="str">
        <f>'様式Ⅲ－1(女子)'!E290</f>
        <v/>
      </c>
      <c r="E94" s="24">
        <v>2</v>
      </c>
      <c r="F94" s="24">
        <f>基本情報登録!$D$8</f>
        <v>0</v>
      </c>
      <c r="G94" s="24" t="str">
        <f>基本情報登録!$D$10</f>
        <v/>
      </c>
      <c r="H94" s="24" t="e">
        <f>'様式Ⅲ－1(女子)'!G290</f>
        <v>#N/A</v>
      </c>
      <c r="I94" s="24">
        <f>'様式Ⅲ－1(女子)'!C290</f>
        <v>0</v>
      </c>
      <c r="J94" s="24">
        <f>'様式Ⅲ－1(女子)'!K290</f>
        <v>0</v>
      </c>
      <c r="K94" s="24" t="str">
        <f>'様式Ⅲ－1(女子)'!O290</f>
        <v/>
      </c>
      <c r="L94" s="24">
        <f>'様式Ⅲ－1(女子)'!K291</f>
        <v>0</v>
      </c>
      <c r="M94" s="24" t="str">
        <f>'様式Ⅲ－1(女子)'!O291</f>
        <v/>
      </c>
      <c r="N94" s="24">
        <f>'様式Ⅲ－1(女子)'!K292</f>
        <v>0</v>
      </c>
      <c r="O94" s="24" t="str">
        <f>'様式Ⅲ－1(女子)'!O292</f>
        <v/>
      </c>
    </row>
    <row r="95" spans="1:15">
      <c r="A95" s="20">
        <v>94</v>
      </c>
      <c r="B95" s="24" t="str">
        <f>'様式Ⅲ－1(女子)'!H293</f>
        <v/>
      </c>
      <c r="C95" s="24" t="str">
        <f>CONCATENATE('様式Ⅲ－1(女子)'!D293," (",'様式Ⅲ－1(女子)'!F293,")")</f>
        <v xml:space="preserve"> ()</v>
      </c>
      <c r="D95" s="24" t="str">
        <f>'様式Ⅲ－1(女子)'!E293</f>
        <v/>
      </c>
      <c r="E95" s="24">
        <v>2</v>
      </c>
      <c r="F95" s="24">
        <f>基本情報登録!$D$8</f>
        <v>0</v>
      </c>
      <c r="G95" s="24" t="str">
        <f>基本情報登録!$D$10</f>
        <v/>
      </c>
      <c r="H95" s="24" t="e">
        <f>'様式Ⅲ－1(女子)'!G293</f>
        <v>#N/A</v>
      </c>
      <c r="I95" s="24">
        <f>'様式Ⅲ－1(女子)'!C293</f>
        <v>0</v>
      </c>
      <c r="J95" s="24">
        <f>'様式Ⅲ－1(女子)'!K293</f>
        <v>0</v>
      </c>
      <c r="K95" s="24" t="str">
        <f>'様式Ⅲ－1(女子)'!O293</f>
        <v/>
      </c>
      <c r="L95" s="24">
        <f>'様式Ⅲ－1(女子)'!K294</f>
        <v>0</v>
      </c>
      <c r="M95" s="24" t="str">
        <f>'様式Ⅲ－1(女子)'!O294</f>
        <v/>
      </c>
      <c r="N95" s="24">
        <f>'様式Ⅲ－1(女子)'!K295</f>
        <v>0</v>
      </c>
      <c r="O95" s="24" t="str">
        <f>'様式Ⅲ－1(女子)'!O295</f>
        <v/>
      </c>
    </row>
    <row r="96" spans="1:15">
      <c r="A96" s="20">
        <v>95</v>
      </c>
      <c r="B96" s="24" t="str">
        <f>'様式Ⅲ－1(女子)'!H296</f>
        <v/>
      </c>
      <c r="C96" s="24" t="str">
        <f>CONCATENATE('様式Ⅲ－1(女子)'!D296," (",'様式Ⅲ－1(女子)'!F296,")")</f>
        <v xml:space="preserve"> ()</v>
      </c>
      <c r="D96" s="24" t="str">
        <f>'様式Ⅲ－1(女子)'!E296</f>
        <v/>
      </c>
      <c r="E96" s="24">
        <v>2</v>
      </c>
      <c r="F96" s="24">
        <f>基本情報登録!$D$8</f>
        <v>0</v>
      </c>
      <c r="G96" s="24" t="str">
        <f>基本情報登録!$D$10</f>
        <v/>
      </c>
      <c r="H96" s="24" t="e">
        <f>'様式Ⅲ－1(女子)'!G296</f>
        <v>#N/A</v>
      </c>
      <c r="I96" s="24">
        <f>'様式Ⅲ－1(女子)'!C296</f>
        <v>0</v>
      </c>
      <c r="J96" s="24">
        <f>'様式Ⅲ－1(女子)'!K296</f>
        <v>0</v>
      </c>
      <c r="K96" s="24" t="str">
        <f>'様式Ⅲ－1(女子)'!O296</f>
        <v/>
      </c>
      <c r="L96" s="24">
        <f>'様式Ⅲ－1(女子)'!K297</f>
        <v>0</v>
      </c>
      <c r="M96" s="24" t="str">
        <f>'様式Ⅲ－1(女子)'!O297</f>
        <v/>
      </c>
      <c r="N96" s="24">
        <f>'様式Ⅲ－1(女子)'!K298</f>
        <v>0</v>
      </c>
      <c r="O96" s="24" t="str">
        <f>'様式Ⅲ－1(女子)'!O298</f>
        <v/>
      </c>
    </row>
    <row r="97" spans="1:15">
      <c r="A97" s="20">
        <v>96</v>
      </c>
      <c r="B97" s="24" t="str">
        <f>'様式Ⅲ－1(女子)'!H299</f>
        <v/>
      </c>
      <c r="C97" s="24" t="str">
        <f>CONCATENATE('様式Ⅲ－1(女子)'!D299," (",'様式Ⅲ－1(女子)'!F299,")")</f>
        <v xml:space="preserve"> ()</v>
      </c>
      <c r="D97" s="24" t="str">
        <f>'様式Ⅲ－1(女子)'!E299</f>
        <v/>
      </c>
      <c r="E97" s="24">
        <v>2</v>
      </c>
      <c r="F97" s="24">
        <f>基本情報登録!$D$8</f>
        <v>0</v>
      </c>
      <c r="G97" s="24" t="str">
        <f>基本情報登録!$D$10</f>
        <v/>
      </c>
      <c r="H97" s="24" t="e">
        <f>'様式Ⅲ－1(女子)'!G299</f>
        <v>#N/A</v>
      </c>
      <c r="I97" s="24">
        <f>'様式Ⅲ－1(女子)'!C299</f>
        <v>0</v>
      </c>
      <c r="J97" s="24">
        <f>'様式Ⅲ－1(女子)'!K299</f>
        <v>0</v>
      </c>
      <c r="K97" s="24" t="str">
        <f>'様式Ⅲ－1(女子)'!O299</f>
        <v/>
      </c>
      <c r="L97" s="24">
        <f>'様式Ⅲ－1(女子)'!K300</f>
        <v>0</v>
      </c>
      <c r="M97" s="24" t="str">
        <f>'様式Ⅲ－1(女子)'!O300</f>
        <v/>
      </c>
      <c r="N97" s="24">
        <f>'様式Ⅲ－1(女子)'!K301</f>
        <v>0</v>
      </c>
      <c r="O97" s="24" t="str">
        <f>'様式Ⅲ－1(女子)'!O301</f>
        <v/>
      </c>
    </row>
    <row r="98" spans="1:15">
      <c r="A98" s="20">
        <v>97</v>
      </c>
      <c r="B98" s="24" t="str">
        <f>'様式Ⅲ－1(女子)'!H302</f>
        <v/>
      </c>
      <c r="C98" s="24" t="str">
        <f>CONCATENATE('様式Ⅲ－1(女子)'!D302," (",'様式Ⅲ－1(女子)'!F302,")")</f>
        <v xml:space="preserve"> ()</v>
      </c>
      <c r="D98" s="24" t="str">
        <f>'様式Ⅲ－1(女子)'!E302</f>
        <v/>
      </c>
      <c r="E98" s="24">
        <v>2</v>
      </c>
      <c r="F98" s="24">
        <f>基本情報登録!$D$8</f>
        <v>0</v>
      </c>
      <c r="G98" s="24" t="str">
        <f>基本情報登録!$D$10</f>
        <v/>
      </c>
      <c r="H98" s="24" t="e">
        <f>'様式Ⅲ－1(女子)'!G302</f>
        <v>#N/A</v>
      </c>
      <c r="I98" s="24">
        <f>'様式Ⅲ－1(女子)'!C302</f>
        <v>0</v>
      </c>
      <c r="J98" s="24">
        <f>'様式Ⅲ－1(女子)'!K302</f>
        <v>0</v>
      </c>
      <c r="K98" s="24" t="str">
        <f>'様式Ⅲ－1(女子)'!O302</f>
        <v/>
      </c>
      <c r="L98" s="24">
        <f>'様式Ⅲ－1(女子)'!K303</f>
        <v>0</v>
      </c>
      <c r="M98" s="24" t="str">
        <f>'様式Ⅲ－1(女子)'!O303</f>
        <v/>
      </c>
      <c r="N98" s="24">
        <f>'様式Ⅲ－1(女子)'!K304</f>
        <v>0</v>
      </c>
      <c r="O98" s="24" t="str">
        <f>'様式Ⅲ－1(女子)'!O304</f>
        <v/>
      </c>
    </row>
    <row r="99" spans="1:15">
      <c r="A99" s="20">
        <v>98</v>
      </c>
      <c r="B99" s="24" t="str">
        <f>'様式Ⅲ－1(女子)'!H305</f>
        <v/>
      </c>
      <c r="C99" s="24" t="str">
        <f>CONCATENATE('様式Ⅲ－1(女子)'!D305," (",'様式Ⅲ－1(女子)'!F305,")")</f>
        <v xml:space="preserve"> ()</v>
      </c>
      <c r="D99" s="24" t="str">
        <f>'様式Ⅲ－1(女子)'!E305</f>
        <v/>
      </c>
      <c r="E99" s="24">
        <v>2</v>
      </c>
      <c r="F99" s="24">
        <f>基本情報登録!$D$8</f>
        <v>0</v>
      </c>
      <c r="G99" s="24" t="str">
        <f>基本情報登録!$D$10</f>
        <v/>
      </c>
      <c r="H99" s="24" t="e">
        <f>'様式Ⅲ－1(女子)'!G305</f>
        <v>#N/A</v>
      </c>
      <c r="I99" s="24">
        <f>'様式Ⅲ－1(女子)'!C305</f>
        <v>0</v>
      </c>
      <c r="J99" s="24">
        <f>'様式Ⅲ－1(女子)'!K305</f>
        <v>0</v>
      </c>
      <c r="K99" s="24" t="str">
        <f>'様式Ⅲ－1(女子)'!O305</f>
        <v/>
      </c>
      <c r="L99" s="24">
        <f>'様式Ⅲ－1(女子)'!K306</f>
        <v>0</v>
      </c>
      <c r="M99" s="24" t="str">
        <f>'様式Ⅲ－1(女子)'!O306</f>
        <v/>
      </c>
      <c r="N99" s="24">
        <f>'様式Ⅲ－1(女子)'!K307</f>
        <v>0</v>
      </c>
      <c r="O99" s="24" t="str">
        <f>'様式Ⅲ－1(女子)'!O307</f>
        <v/>
      </c>
    </row>
    <row r="100" spans="1:15">
      <c r="A100" s="20">
        <v>99</v>
      </c>
      <c r="B100" s="24" t="str">
        <f>'様式Ⅲ－1(女子)'!H308</f>
        <v/>
      </c>
      <c r="C100" s="24" t="str">
        <f>CONCATENATE('様式Ⅲ－1(女子)'!D308," (",'様式Ⅲ－1(女子)'!F308,")")</f>
        <v xml:space="preserve"> ()</v>
      </c>
      <c r="D100" s="24" t="str">
        <f>'様式Ⅲ－1(女子)'!E308</f>
        <v/>
      </c>
      <c r="E100" s="24">
        <v>2</v>
      </c>
      <c r="F100" s="24">
        <f>基本情報登録!$D$8</f>
        <v>0</v>
      </c>
      <c r="G100" s="24" t="str">
        <f>基本情報登録!$D$10</f>
        <v/>
      </c>
      <c r="H100" s="24" t="e">
        <f>'様式Ⅲ－1(女子)'!G308</f>
        <v>#N/A</v>
      </c>
      <c r="I100" s="24">
        <f>'様式Ⅲ－1(女子)'!C308</f>
        <v>0</v>
      </c>
      <c r="J100" s="24">
        <f>'様式Ⅲ－1(女子)'!K308</f>
        <v>0</v>
      </c>
      <c r="K100" s="24" t="str">
        <f>'様式Ⅲ－1(女子)'!O308</f>
        <v/>
      </c>
      <c r="L100" s="24">
        <f>'様式Ⅲ－1(女子)'!K309</f>
        <v>0</v>
      </c>
      <c r="M100" s="24" t="str">
        <f>'様式Ⅲ－1(女子)'!O309</f>
        <v/>
      </c>
      <c r="N100" s="24">
        <f>'様式Ⅲ－1(女子)'!K310</f>
        <v>0</v>
      </c>
      <c r="O100" s="24" t="str">
        <f>'様式Ⅲ－1(女子)'!O310</f>
        <v/>
      </c>
    </row>
    <row r="101" spans="1:15">
      <c r="A101" s="20">
        <v>100</v>
      </c>
      <c r="B101" s="24" t="str">
        <f>'様式Ⅲ－1(女子)'!H311</f>
        <v/>
      </c>
      <c r="C101" s="24" t="str">
        <f>CONCATENATE('様式Ⅲ－1(女子)'!D311," (",'様式Ⅲ－1(女子)'!F311,")")</f>
        <v xml:space="preserve"> ()</v>
      </c>
      <c r="D101" s="24" t="str">
        <f>'様式Ⅲ－1(女子)'!E311</f>
        <v/>
      </c>
      <c r="E101" s="24">
        <v>2</v>
      </c>
      <c r="F101" s="24">
        <f>基本情報登録!$D$8</f>
        <v>0</v>
      </c>
      <c r="G101" s="24" t="str">
        <f>基本情報登録!$D$10</f>
        <v/>
      </c>
      <c r="H101" s="24" t="e">
        <f>'様式Ⅲ－1(女子)'!G311</f>
        <v>#N/A</v>
      </c>
      <c r="I101" s="24">
        <f>'様式Ⅲ－1(女子)'!C311</f>
        <v>0</v>
      </c>
      <c r="J101" s="24">
        <f>'様式Ⅲ－1(女子)'!K311</f>
        <v>0</v>
      </c>
      <c r="K101" s="24" t="str">
        <f>'様式Ⅲ－1(女子)'!O311</f>
        <v/>
      </c>
      <c r="L101" s="24">
        <f>'様式Ⅲ－1(女子)'!K312</f>
        <v>0</v>
      </c>
      <c r="M101" s="24" t="str">
        <f>'様式Ⅲ－1(女子)'!O312</f>
        <v/>
      </c>
      <c r="N101" s="24">
        <f>'様式Ⅲ－1(女子)'!K313</f>
        <v>0</v>
      </c>
      <c r="O101" s="24" t="str">
        <f>'様式Ⅲ－1(女子)'!O313</f>
        <v/>
      </c>
    </row>
    <row r="102" spans="1:15">
      <c r="A102" s="20">
        <v>101</v>
      </c>
      <c r="B102" s="24" t="str">
        <f>'様式Ⅲ－1(女子)'!H314</f>
        <v/>
      </c>
      <c r="C102" s="24" t="str">
        <f>CONCATENATE('様式Ⅲ－1(女子)'!D314," (",'様式Ⅲ－1(女子)'!F314,")")</f>
        <v xml:space="preserve"> ()</v>
      </c>
      <c r="D102" s="24" t="str">
        <f>'様式Ⅲ－1(女子)'!E314</f>
        <v/>
      </c>
      <c r="E102" s="24">
        <v>2</v>
      </c>
      <c r="F102" s="24">
        <f>基本情報登録!$D$8</f>
        <v>0</v>
      </c>
      <c r="G102" s="24" t="str">
        <f>基本情報登録!$D$10</f>
        <v/>
      </c>
      <c r="H102" s="24" t="e">
        <f>'様式Ⅲ－1(女子)'!G314</f>
        <v>#N/A</v>
      </c>
      <c r="I102" s="24">
        <f>'様式Ⅲ－1(女子)'!C314</f>
        <v>0</v>
      </c>
      <c r="J102" s="24">
        <f>'様式Ⅲ－1(女子)'!K314</f>
        <v>0</v>
      </c>
      <c r="K102" s="24" t="str">
        <f>'様式Ⅲ－1(女子)'!O314</f>
        <v/>
      </c>
      <c r="L102" s="24">
        <f>'様式Ⅲ－1(女子)'!K315</f>
        <v>0</v>
      </c>
      <c r="M102" s="24" t="str">
        <f>'様式Ⅲ－1(女子)'!O315</f>
        <v/>
      </c>
      <c r="N102" s="24">
        <f>'様式Ⅲ－1(女子)'!K316</f>
        <v>0</v>
      </c>
      <c r="O102" s="24" t="str">
        <f>'様式Ⅲ－1(女子)'!O316</f>
        <v/>
      </c>
    </row>
    <row r="103" spans="1:15">
      <c r="A103" s="20">
        <v>102</v>
      </c>
      <c r="B103" s="24" t="str">
        <f>'様式Ⅲ－1(女子)'!H317</f>
        <v/>
      </c>
      <c r="C103" s="24" t="str">
        <f>CONCATENATE('様式Ⅲ－1(女子)'!D317," (",'様式Ⅲ－1(女子)'!F317,")")</f>
        <v xml:space="preserve"> ()</v>
      </c>
      <c r="D103" s="24" t="str">
        <f>'様式Ⅲ－1(女子)'!E317</f>
        <v/>
      </c>
      <c r="E103" s="24">
        <v>2</v>
      </c>
      <c r="F103" s="24">
        <f>基本情報登録!$D$8</f>
        <v>0</v>
      </c>
      <c r="G103" s="24" t="str">
        <f>基本情報登録!$D$10</f>
        <v/>
      </c>
      <c r="H103" s="24" t="e">
        <f>'様式Ⅲ－1(女子)'!G317</f>
        <v>#N/A</v>
      </c>
      <c r="I103" s="24">
        <f>'様式Ⅲ－1(女子)'!C317</f>
        <v>0</v>
      </c>
      <c r="J103" s="24">
        <f>'様式Ⅲ－1(女子)'!K317</f>
        <v>0</v>
      </c>
      <c r="K103" s="24" t="str">
        <f>'様式Ⅲ－1(女子)'!O317</f>
        <v/>
      </c>
      <c r="L103" s="24">
        <f>'様式Ⅲ－1(女子)'!K318</f>
        <v>0</v>
      </c>
      <c r="M103" s="24" t="str">
        <f>'様式Ⅲ－1(女子)'!O318</f>
        <v/>
      </c>
      <c r="N103" s="24">
        <f>'様式Ⅲ－1(女子)'!K319</f>
        <v>0</v>
      </c>
      <c r="O103" s="24" t="str">
        <f>'様式Ⅲ－1(女子)'!O319</f>
        <v/>
      </c>
    </row>
    <row r="104" spans="1:15">
      <c r="A104" s="20">
        <v>103</v>
      </c>
      <c r="B104" s="24" t="str">
        <f>'様式Ⅲ－1(女子)'!H320</f>
        <v/>
      </c>
      <c r="C104" s="24" t="str">
        <f>CONCATENATE('様式Ⅲ－1(女子)'!D320," (",'様式Ⅲ－1(女子)'!F320,")")</f>
        <v xml:space="preserve"> ()</v>
      </c>
      <c r="D104" s="24" t="str">
        <f>'様式Ⅲ－1(女子)'!E320</f>
        <v/>
      </c>
      <c r="E104" s="24">
        <v>2</v>
      </c>
      <c r="F104" s="24">
        <f>基本情報登録!$D$8</f>
        <v>0</v>
      </c>
      <c r="G104" s="24" t="str">
        <f>基本情報登録!$D$10</f>
        <v/>
      </c>
      <c r="H104" s="24" t="e">
        <f>'様式Ⅲ－1(女子)'!G320</f>
        <v>#N/A</v>
      </c>
      <c r="I104" s="24">
        <f>'様式Ⅲ－1(女子)'!C320</f>
        <v>0</v>
      </c>
      <c r="J104" s="24">
        <f>'様式Ⅲ－1(女子)'!K320</f>
        <v>0</v>
      </c>
      <c r="K104" s="24" t="str">
        <f>'様式Ⅲ－1(女子)'!O320</f>
        <v/>
      </c>
      <c r="L104" s="24">
        <f>'様式Ⅲ－1(女子)'!K321</f>
        <v>0</v>
      </c>
      <c r="M104" s="24" t="str">
        <f>'様式Ⅲ－1(女子)'!O321</f>
        <v/>
      </c>
      <c r="N104" s="24">
        <f>'様式Ⅲ－1(女子)'!K322</f>
        <v>0</v>
      </c>
      <c r="O104" s="24" t="str">
        <f>'様式Ⅲ－1(女子)'!O322</f>
        <v/>
      </c>
    </row>
    <row r="105" spans="1:15">
      <c r="A105" s="20">
        <v>104</v>
      </c>
      <c r="B105" s="24" t="str">
        <f>'様式Ⅲ－1(女子)'!H323</f>
        <v/>
      </c>
      <c r="C105" s="24" t="str">
        <f>CONCATENATE('様式Ⅲ－1(女子)'!D323," (",'様式Ⅲ－1(女子)'!F323,")")</f>
        <v xml:space="preserve"> ()</v>
      </c>
      <c r="D105" s="24" t="str">
        <f>'様式Ⅲ－1(女子)'!E323</f>
        <v/>
      </c>
      <c r="E105" s="24">
        <v>2</v>
      </c>
      <c r="F105" s="24">
        <f>基本情報登録!$D$8</f>
        <v>0</v>
      </c>
      <c r="G105" s="24" t="str">
        <f>基本情報登録!$D$10</f>
        <v/>
      </c>
      <c r="H105" s="24" t="e">
        <f>'様式Ⅲ－1(女子)'!G323</f>
        <v>#N/A</v>
      </c>
      <c r="I105" s="24">
        <f>'様式Ⅲ－1(女子)'!C323</f>
        <v>0</v>
      </c>
      <c r="J105" s="24">
        <f>'様式Ⅲ－1(女子)'!K323</f>
        <v>0</v>
      </c>
      <c r="K105" s="24" t="str">
        <f>'様式Ⅲ－1(女子)'!O323</f>
        <v/>
      </c>
      <c r="L105" s="24">
        <f>'様式Ⅲ－1(女子)'!K324</f>
        <v>0</v>
      </c>
      <c r="M105" s="24" t="str">
        <f>'様式Ⅲ－1(女子)'!O324</f>
        <v/>
      </c>
      <c r="N105" s="24">
        <f>'様式Ⅲ－1(女子)'!K325</f>
        <v>0</v>
      </c>
      <c r="O105" s="24" t="str">
        <f>'様式Ⅲ－1(女子)'!O325</f>
        <v/>
      </c>
    </row>
    <row r="106" spans="1:15">
      <c r="A106" s="20">
        <v>105</v>
      </c>
      <c r="B106" s="24" t="str">
        <f>'様式Ⅲ－1(女子)'!H326</f>
        <v/>
      </c>
      <c r="C106" s="24" t="str">
        <f>CONCATENATE('様式Ⅲ－1(女子)'!D326," (",'様式Ⅲ－1(女子)'!F326,")")</f>
        <v xml:space="preserve"> ()</v>
      </c>
      <c r="D106" s="24" t="str">
        <f>'様式Ⅲ－1(女子)'!E326</f>
        <v/>
      </c>
      <c r="E106" s="24">
        <v>2</v>
      </c>
      <c r="F106" s="24">
        <f>基本情報登録!$D$8</f>
        <v>0</v>
      </c>
      <c r="G106" s="24" t="str">
        <f>基本情報登録!$D$10</f>
        <v/>
      </c>
      <c r="H106" s="24" t="e">
        <f>'様式Ⅲ－1(女子)'!G326</f>
        <v>#N/A</v>
      </c>
      <c r="I106" s="24">
        <f>'様式Ⅲ－1(女子)'!C326</f>
        <v>0</v>
      </c>
      <c r="J106" s="24">
        <f>'様式Ⅲ－1(女子)'!K326</f>
        <v>0</v>
      </c>
      <c r="K106" s="24" t="str">
        <f>'様式Ⅲ－1(女子)'!O326</f>
        <v/>
      </c>
      <c r="L106" s="24">
        <f>'様式Ⅲ－1(女子)'!K327</f>
        <v>0</v>
      </c>
      <c r="M106" s="24" t="str">
        <f>'様式Ⅲ－1(女子)'!O327</f>
        <v/>
      </c>
      <c r="N106" s="24">
        <f>'様式Ⅲ－1(女子)'!K328</f>
        <v>0</v>
      </c>
      <c r="O106" s="24" t="str">
        <f>'様式Ⅲ－1(女子)'!O328</f>
        <v/>
      </c>
    </row>
    <row r="107" spans="1:15">
      <c r="A107" s="20">
        <v>106</v>
      </c>
      <c r="B107" s="24" t="str">
        <f>'様式Ⅲ－1(女子)'!H329</f>
        <v/>
      </c>
      <c r="C107" s="24" t="str">
        <f>CONCATENATE('様式Ⅲ－1(女子)'!D329," (",'様式Ⅲ－1(女子)'!F329,")")</f>
        <v xml:space="preserve"> ()</v>
      </c>
      <c r="D107" s="24" t="str">
        <f>'様式Ⅲ－1(女子)'!E329</f>
        <v/>
      </c>
      <c r="E107" s="24">
        <v>2</v>
      </c>
      <c r="F107" s="24">
        <f>基本情報登録!$D$8</f>
        <v>0</v>
      </c>
      <c r="G107" s="24" t="str">
        <f>基本情報登録!$D$10</f>
        <v/>
      </c>
      <c r="H107" s="24" t="e">
        <f>'様式Ⅲ－1(女子)'!G329</f>
        <v>#N/A</v>
      </c>
      <c r="I107" s="24">
        <f>'様式Ⅲ－1(女子)'!C329</f>
        <v>0</v>
      </c>
      <c r="J107" s="24">
        <f>'様式Ⅲ－1(女子)'!K329</f>
        <v>0</v>
      </c>
      <c r="K107" s="24" t="str">
        <f>'様式Ⅲ－1(女子)'!O329</f>
        <v/>
      </c>
      <c r="L107" s="24">
        <f>'様式Ⅲ－1(女子)'!K330</f>
        <v>0</v>
      </c>
      <c r="M107" s="24" t="str">
        <f>'様式Ⅲ－1(女子)'!O330</f>
        <v/>
      </c>
      <c r="N107" s="24">
        <f>'様式Ⅲ－1(女子)'!K331</f>
        <v>0</v>
      </c>
      <c r="O107" s="24" t="str">
        <f>'様式Ⅲ－1(女子)'!O331</f>
        <v/>
      </c>
    </row>
    <row r="108" spans="1:15">
      <c r="A108" s="20">
        <v>107</v>
      </c>
      <c r="B108" s="24" t="str">
        <f>'様式Ⅲ－1(女子)'!H332</f>
        <v/>
      </c>
      <c r="C108" s="24" t="str">
        <f>CONCATENATE('様式Ⅲ－1(女子)'!D332," (",'様式Ⅲ－1(女子)'!F332,")")</f>
        <v xml:space="preserve"> ()</v>
      </c>
      <c r="D108" s="24" t="str">
        <f>'様式Ⅲ－1(女子)'!E332</f>
        <v/>
      </c>
      <c r="E108" s="24">
        <v>2</v>
      </c>
      <c r="F108" s="24">
        <f>基本情報登録!$D$8</f>
        <v>0</v>
      </c>
      <c r="G108" s="24" t="str">
        <f>基本情報登録!$D$10</f>
        <v/>
      </c>
      <c r="H108" s="24" t="e">
        <f>'様式Ⅲ－1(女子)'!G332</f>
        <v>#N/A</v>
      </c>
      <c r="I108" s="24">
        <f>'様式Ⅲ－1(女子)'!C332</f>
        <v>0</v>
      </c>
      <c r="J108" s="24">
        <f>'様式Ⅲ－1(女子)'!K332</f>
        <v>0</v>
      </c>
      <c r="K108" s="24" t="str">
        <f>'様式Ⅲ－1(女子)'!O332</f>
        <v/>
      </c>
      <c r="L108" s="24">
        <f>'様式Ⅲ－1(女子)'!K333</f>
        <v>0</v>
      </c>
      <c r="M108" s="24" t="str">
        <f>'様式Ⅲ－1(女子)'!O333</f>
        <v/>
      </c>
      <c r="N108" s="24">
        <f>'様式Ⅲ－1(女子)'!K334</f>
        <v>0</v>
      </c>
      <c r="O108" s="24" t="str">
        <f>'様式Ⅲ－1(女子)'!O334</f>
        <v/>
      </c>
    </row>
    <row r="109" spans="1:15">
      <c r="A109" s="20">
        <v>108</v>
      </c>
      <c r="B109" s="24" t="str">
        <f>'様式Ⅲ－1(女子)'!H335</f>
        <v/>
      </c>
      <c r="C109" s="24" t="str">
        <f>CONCATENATE('様式Ⅲ－1(女子)'!D335," (",'様式Ⅲ－1(女子)'!F335,")")</f>
        <v xml:space="preserve"> ()</v>
      </c>
      <c r="D109" s="24" t="str">
        <f>'様式Ⅲ－1(女子)'!E335</f>
        <v/>
      </c>
      <c r="E109" s="24">
        <v>2</v>
      </c>
      <c r="F109" s="24">
        <f>基本情報登録!$D$8</f>
        <v>0</v>
      </c>
      <c r="G109" s="24" t="str">
        <f>基本情報登録!$D$10</f>
        <v/>
      </c>
      <c r="H109" s="24" t="e">
        <f>'様式Ⅲ－1(女子)'!G335</f>
        <v>#N/A</v>
      </c>
      <c r="I109" s="24">
        <f>'様式Ⅲ－1(女子)'!C335</f>
        <v>0</v>
      </c>
      <c r="J109" s="24">
        <f>'様式Ⅲ－1(女子)'!K335</f>
        <v>0</v>
      </c>
      <c r="K109" s="24" t="str">
        <f>'様式Ⅲ－1(女子)'!O335</f>
        <v/>
      </c>
      <c r="L109" s="24">
        <f>'様式Ⅲ－1(女子)'!K336</f>
        <v>0</v>
      </c>
      <c r="M109" s="24" t="str">
        <f>'様式Ⅲ－1(女子)'!O336</f>
        <v/>
      </c>
      <c r="N109" s="24">
        <f>'様式Ⅲ－1(女子)'!K337</f>
        <v>0</v>
      </c>
      <c r="O109" s="24" t="str">
        <f>'様式Ⅲ－1(女子)'!O337</f>
        <v/>
      </c>
    </row>
    <row r="110" spans="1:15">
      <c r="A110" s="20">
        <v>109</v>
      </c>
      <c r="B110" s="24" t="str">
        <f>'様式Ⅲ－1(女子)'!H338</f>
        <v/>
      </c>
      <c r="C110" s="24" t="str">
        <f>CONCATENATE('様式Ⅲ－1(女子)'!D338," (",'様式Ⅲ－1(女子)'!F338,")")</f>
        <v xml:space="preserve"> ()</v>
      </c>
      <c r="D110" s="24" t="str">
        <f>'様式Ⅲ－1(女子)'!E338</f>
        <v/>
      </c>
      <c r="E110" s="24">
        <v>2</v>
      </c>
      <c r="F110" s="24">
        <f>基本情報登録!$D$8</f>
        <v>0</v>
      </c>
      <c r="G110" s="24" t="str">
        <f>基本情報登録!$D$10</f>
        <v/>
      </c>
      <c r="H110" s="24" t="e">
        <f>'様式Ⅲ－1(女子)'!G338</f>
        <v>#N/A</v>
      </c>
      <c r="I110" s="24">
        <f>'様式Ⅲ－1(女子)'!C338</f>
        <v>0</v>
      </c>
      <c r="J110" s="24">
        <f>'様式Ⅲ－1(女子)'!K338</f>
        <v>0</v>
      </c>
      <c r="K110" s="24" t="str">
        <f>'様式Ⅲ－1(女子)'!O338</f>
        <v/>
      </c>
      <c r="L110" s="24">
        <f>'様式Ⅲ－1(女子)'!K339</f>
        <v>0</v>
      </c>
      <c r="M110" s="24" t="str">
        <f>'様式Ⅲ－1(女子)'!O339</f>
        <v/>
      </c>
      <c r="N110" s="24">
        <f>'様式Ⅲ－1(女子)'!K340</f>
        <v>0</v>
      </c>
      <c r="O110" s="24" t="str">
        <f>'様式Ⅲ－1(女子)'!O340</f>
        <v/>
      </c>
    </row>
    <row r="111" spans="1:15">
      <c r="A111" s="20">
        <v>110</v>
      </c>
      <c r="B111" s="24" t="str">
        <f>'様式Ⅲ－1(女子)'!H341</f>
        <v/>
      </c>
      <c r="C111" s="24" t="str">
        <f>CONCATENATE('様式Ⅲ－1(女子)'!D341," (",'様式Ⅲ－1(女子)'!F341,")")</f>
        <v xml:space="preserve"> ()</v>
      </c>
      <c r="D111" s="24" t="str">
        <f>'様式Ⅲ－1(女子)'!E341</f>
        <v/>
      </c>
      <c r="E111" s="24">
        <v>2</v>
      </c>
      <c r="F111" s="24">
        <f>基本情報登録!$D$8</f>
        <v>0</v>
      </c>
      <c r="G111" s="24" t="str">
        <f>基本情報登録!$D$10</f>
        <v/>
      </c>
      <c r="H111" s="24" t="e">
        <f>'様式Ⅲ－1(女子)'!G341</f>
        <v>#N/A</v>
      </c>
      <c r="I111" s="24">
        <f>'様式Ⅲ－1(女子)'!C341</f>
        <v>0</v>
      </c>
      <c r="J111" s="24">
        <f>'様式Ⅲ－1(女子)'!K341</f>
        <v>0</v>
      </c>
      <c r="K111" s="24" t="str">
        <f>'様式Ⅲ－1(女子)'!O341</f>
        <v/>
      </c>
      <c r="L111" s="24">
        <f>'様式Ⅲ－1(女子)'!K342</f>
        <v>0</v>
      </c>
      <c r="M111" s="24" t="str">
        <f>'様式Ⅲ－1(女子)'!O342</f>
        <v/>
      </c>
      <c r="N111" s="24">
        <f>'様式Ⅲ－1(女子)'!K343</f>
        <v>0</v>
      </c>
      <c r="O111" s="24" t="str">
        <f>'様式Ⅲ－1(女子)'!O343</f>
        <v/>
      </c>
    </row>
    <row r="112" spans="1:15">
      <c r="A112" s="20">
        <v>111</v>
      </c>
      <c r="B112" s="24" t="str">
        <f>'様式Ⅲ－1(女子)'!H344</f>
        <v/>
      </c>
      <c r="C112" s="24" t="str">
        <f>CONCATENATE('様式Ⅲ－1(女子)'!D344," (",'様式Ⅲ－1(女子)'!F344,")")</f>
        <v xml:space="preserve"> ()</v>
      </c>
      <c r="D112" s="24" t="str">
        <f>'様式Ⅲ－1(女子)'!E344</f>
        <v/>
      </c>
      <c r="E112" s="24">
        <v>2</v>
      </c>
      <c r="F112" s="24">
        <f>基本情報登録!$D$8</f>
        <v>0</v>
      </c>
      <c r="G112" s="24" t="str">
        <f>基本情報登録!$D$10</f>
        <v/>
      </c>
      <c r="H112" s="24" t="e">
        <f>'様式Ⅲ－1(女子)'!G344</f>
        <v>#N/A</v>
      </c>
      <c r="I112" s="24">
        <f>'様式Ⅲ－1(女子)'!C344</f>
        <v>0</v>
      </c>
      <c r="J112" s="24">
        <f>'様式Ⅲ－1(女子)'!K344</f>
        <v>0</v>
      </c>
      <c r="K112" s="24" t="str">
        <f>'様式Ⅲ－1(女子)'!O344</f>
        <v/>
      </c>
      <c r="L112" s="24">
        <f>'様式Ⅲ－1(女子)'!K345</f>
        <v>0</v>
      </c>
      <c r="M112" s="24" t="str">
        <f>'様式Ⅲ－1(女子)'!O345</f>
        <v/>
      </c>
      <c r="N112" s="24">
        <f>'様式Ⅲ－1(女子)'!K346</f>
        <v>0</v>
      </c>
      <c r="O112" s="24" t="str">
        <f>'様式Ⅲ－1(女子)'!O346</f>
        <v/>
      </c>
    </row>
    <row r="113" spans="1:15">
      <c r="A113" s="20">
        <v>112</v>
      </c>
      <c r="B113" s="24" t="str">
        <f>'様式Ⅲ－1(女子)'!H347</f>
        <v/>
      </c>
      <c r="C113" s="24" t="str">
        <f>CONCATENATE('様式Ⅲ－1(女子)'!D347," (",'様式Ⅲ－1(女子)'!F347,")")</f>
        <v xml:space="preserve"> ()</v>
      </c>
      <c r="D113" s="24" t="str">
        <f>'様式Ⅲ－1(女子)'!E347</f>
        <v/>
      </c>
      <c r="E113" s="24">
        <v>2</v>
      </c>
      <c r="F113" s="24">
        <f>基本情報登録!$D$8</f>
        <v>0</v>
      </c>
      <c r="G113" s="24" t="str">
        <f>基本情報登録!$D$10</f>
        <v/>
      </c>
      <c r="H113" s="24" t="e">
        <f>'様式Ⅲ－1(女子)'!G347</f>
        <v>#N/A</v>
      </c>
      <c r="I113" s="24">
        <f>'様式Ⅲ－1(女子)'!C347</f>
        <v>0</v>
      </c>
      <c r="J113" s="24">
        <f>'様式Ⅲ－1(女子)'!K347</f>
        <v>0</v>
      </c>
      <c r="K113" s="24" t="str">
        <f>'様式Ⅲ－1(女子)'!O347</f>
        <v/>
      </c>
      <c r="L113" s="24">
        <f>'様式Ⅲ－1(女子)'!K348</f>
        <v>0</v>
      </c>
      <c r="M113" s="24" t="str">
        <f>'様式Ⅲ－1(女子)'!O348</f>
        <v/>
      </c>
      <c r="N113" s="24">
        <f>'様式Ⅲ－1(女子)'!K349</f>
        <v>0</v>
      </c>
      <c r="O113" s="24" t="str">
        <f>'様式Ⅲ－1(女子)'!O349</f>
        <v/>
      </c>
    </row>
    <row r="114" spans="1:15">
      <c r="A114" s="20">
        <v>113</v>
      </c>
      <c r="B114" s="24" t="str">
        <f>'様式Ⅲ－1(女子)'!H350</f>
        <v/>
      </c>
      <c r="C114" s="24" t="str">
        <f>CONCATENATE('様式Ⅲ－1(女子)'!D350," (",'様式Ⅲ－1(女子)'!F350,")")</f>
        <v xml:space="preserve"> ()</v>
      </c>
      <c r="D114" s="24" t="str">
        <f>'様式Ⅲ－1(女子)'!E350</f>
        <v/>
      </c>
      <c r="E114" s="24">
        <v>2</v>
      </c>
      <c r="F114" s="24">
        <f>基本情報登録!$D$8</f>
        <v>0</v>
      </c>
      <c r="G114" s="24" t="str">
        <f>基本情報登録!$D$10</f>
        <v/>
      </c>
      <c r="H114" s="24" t="e">
        <f>'様式Ⅲ－1(女子)'!G350</f>
        <v>#N/A</v>
      </c>
      <c r="I114" s="24">
        <f>'様式Ⅲ－1(女子)'!C350</f>
        <v>0</v>
      </c>
      <c r="J114" s="24">
        <f>'様式Ⅲ－1(女子)'!K350</f>
        <v>0</v>
      </c>
      <c r="K114" s="24" t="str">
        <f>'様式Ⅲ－1(女子)'!O350</f>
        <v/>
      </c>
      <c r="L114" s="24">
        <f>'様式Ⅲ－1(女子)'!K351</f>
        <v>0</v>
      </c>
      <c r="M114" s="24" t="str">
        <f>'様式Ⅲ－1(女子)'!O351</f>
        <v/>
      </c>
      <c r="N114" s="24">
        <f>'様式Ⅲ－1(女子)'!K352</f>
        <v>0</v>
      </c>
      <c r="O114" s="24" t="str">
        <f>'様式Ⅲ－1(女子)'!O352</f>
        <v/>
      </c>
    </row>
    <row r="115" spans="1:15">
      <c r="A115" s="20">
        <v>114</v>
      </c>
      <c r="B115" s="24" t="str">
        <f>'様式Ⅲ－1(女子)'!H353</f>
        <v/>
      </c>
      <c r="C115" s="24" t="str">
        <f>CONCATENATE('様式Ⅲ－1(女子)'!D353," (",'様式Ⅲ－1(女子)'!F353,")")</f>
        <v xml:space="preserve"> ()</v>
      </c>
      <c r="D115" s="24" t="str">
        <f>'様式Ⅲ－1(女子)'!E353</f>
        <v/>
      </c>
      <c r="E115" s="24">
        <v>2</v>
      </c>
      <c r="F115" s="24">
        <f>基本情報登録!$D$8</f>
        <v>0</v>
      </c>
      <c r="G115" s="24" t="str">
        <f>基本情報登録!$D$10</f>
        <v/>
      </c>
      <c r="H115" s="24" t="e">
        <f>'様式Ⅲ－1(女子)'!G353</f>
        <v>#N/A</v>
      </c>
      <c r="I115" s="24">
        <f>'様式Ⅲ－1(女子)'!C353</f>
        <v>0</v>
      </c>
      <c r="J115" s="24">
        <f>'様式Ⅲ－1(女子)'!K353</f>
        <v>0</v>
      </c>
      <c r="K115" s="24" t="str">
        <f>'様式Ⅲ－1(女子)'!O353</f>
        <v/>
      </c>
      <c r="L115" s="24">
        <f>'様式Ⅲ－1(女子)'!K354</f>
        <v>0</v>
      </c>
      <c r="M115" s="24" t="str">
        <f>'様式Ⅲ－1(女子)'!O354</f>
        <v/>
      </c>
      <c r="N115" s="24">
        <f>'様式Ⅲ－1(女子)'!K355</f>
        <v>0</v>
      </c>
      <c r="O115" s="24" t="str">
        <f>'様式Ⅲ－1(女子)'!O355</f>
        <v/>
      </c>
    </row>
    <row r="116" spans="1:15">
      <c r="A116" s="20">
        <v>115</v>
      </c>
      <c r="B116" s="24" t="str">
        <f>'様式Ⅲ－1(女子)'!H356</f>
        <v/>
      </c>
      <c r="C116" s="24" t="str">
        <f>CONCATENATE('様式Ⅲ－1(女子)'!D356," (",'様式Ⅲ－1(女子)'!F356,")")</f>
        <v xml:space="preserve"> ()</v>
      </c>
      <c r="D116" s="24" t="str">
        <f>'様式Ⅲ－1(女子)'!E356</f>
        <v/>
      </c>
      <c r="E116" s="24">
        <v>2</v>
      </c>
      <c r="F116" s="24">
        <f>基本情報登録!$D$8</f>
        <v>0</v>
      </c>
      <c r="G116" s="24" t="str">
        <f>基本情報登録!$D$10</f>
        <v/>
      </c>
      <c r="H116" s="24" t="e">
        <f>'様式Ⅲ－1(女子)'!G356</f>
        <v>#N/A</v>
      </c>
      <c r="I116" s="24">
        <f>'様式Ⅲ－1(女子)'!C356</f>
        <v>0</v>
      </c>
      <c r="J116" s="24">
        <f>'様式Ⅲ－1(女子)'!K356</f>
        <v>0</v>
      </c>
      <c r="K116" s="24" t="str">
        <f>'様式Ⅲ－1(女子)'!O356</f>
        <v/>
      </c>
      <c r="L116" s="24">
        <f>'様式Ⅲ－1(女子)'!K357</f>
        <v>0</v>
      </c>
      <c r="M116" s="24" t="str">
        <f>'様式Ⅲ－1(女子)'!O357</f>
        <v/>
      </c>
      <c r="N116" s="24">
        <f>'様式Ⅲ－1(女子)'!K358</f>
        <v>0</v>
      </c>
      <c r="O116" s="24" t="str">
        <f>'様式Ⅲ－1(女子)'!O358</f>
        <v/>
      </c>
    </row>
    <row r="117" spans="1:15">
      <c r="A117" s="20">
        <v>116</v>
      </c>
      <c r="B117" s="24" t="str">
        <f>'様式Ⅲ－1(女子)'!H359</f>
        <v/>
      </c>
      <c r="C117" s="24" t="str">
        <f>CONCATENATE('様式Ⅲ－1(女子)'!D359," (",'様式Ⅲ－1(女子)'!F359,")")</f>
        <v xml:space="preserve"> ()</v>
      </c>
      <c r="D117" s="24" t="str">
        <f>'様式Ⅲ－1(女子)'!E359</f>
        <v/>
      </c>
      <c r="E117" s="24">
        <v>2</v>
      </c>
      <c r="F117" s="24">
        <f>基本情報登録!$D$8</f>
        <v>0</v>
      </c>
      <c r="G117" s="24" t="str">
        <f>基本情報登録!$D$10</f>
        <v/>
      </c>
      <c r="H117" s="24" t="e">
        <f>'様式Ⅲ－1(女子)'!G359</f>
        <v>#N/A</v>
      </c>
      <c r="I117" s="24">
        <f>'様式Ⅲ－1(女子)'!C359</f>
        <v>0</v>
      </c>
      <c r="J117" s="24">
        <f>'様式Ⅲ－1(女子)'!K359</f>
        <v>0</v>
      </c>
      <c r="K117" s="24" t="str">
        <f>'様式Ⅲ－1(女子)'!O359</f>
        <v/>
      </c>
      <c r="L117" s="24">
        <f>'様式Ⅲ－1(女子)'!K360</f>
        <v>0</v>
      </c>
      <c r="M117" s="24" t="str">
        <f>'様式Ⅲ－1(女子)'!O360</f>
        <v/>
      </c>
      <c r="N117" s="24">
        <f>'様式Ⅲ－1(女子)'!K361</f>
        <v>0</v>
      </c>
      <c r="O117" s="24" t="str">
        <f>'様式Ⅲ－1(女子)'!O361</f>
        <v/>
      </c>
    </row>
    <row r="118" spans="1:15">
      <c r="A118" s="20">
        <v>117</v>
      </c>
      <c r="B118" s="24" t="str">
        <f>'様式Ⅲ－1(女子)'!H362</f>
        <v/>
      </c>
      <c r="C118" s="24" t="str">
        <f>CONCATENATE('様式Ⅲ－1(女子)'!D362," (",'様式Ⅲ－1(女子)'!F362,")")</f>
        <v xml:space="preserve"> ()</v>
      </c>
      <c r="D118" s="24" t="str">
        <f>'様式Ⅲ－1(女子)'!E362</f>
        <v/>
      </c>
      <c r="E118" s="24">
        <v>2</v>
      </c>
      <c r="F118" s="24">
        <f>基本情報登録!$D$8</f>
        <v>0</v>
      </c>
      <c r="G118" s="24" t="str">
        <f>基本情報登録!$D$10</f>
        <v/>
      </c>
      <c r="H118" s="24" t="e">
        <f>'様式Ⅲ－1(女子)'!G362</f>
        <v>#N/A</v>
      </c>
      <c r="I118" s="24">
        <f>'様式Ⅲ－1(女子)'!C362</f>
        <v>0</v>
      </c>
      <c r="J118" s="24">
        <f>'様式Ⅲ－1(女子)'!K362</f>
        <v>0</v>
      </c>
      <c r="K118" s="24" t="str">
        <f>'様式Ⅲ－1(女子)'!O362</f>
        <v/>
      </c>
      <c r="L118" s="24">
        <f>'様式Ⅲ－1(女子)'!K363</f>
        <v>0</v>
      </c>
      <c r="M118" s="24" t="str">
        <f>'様式Ⅲ－1(女子)'!O363</f>
        <v/>
      </c>
      <c r="N118" s="24">
        <f>'様式Ⅲ－1(女子)'!K364</f>
        <v>0</v>
      </c>
      <c r="O118" s="24" t="str">
        <f>'様式Ⅲ－1(女子)'!O364</f>
        <v/>
      </c>
    </row>
    <row r="119" spans="1:15">
      <c r="A119" s="20">
        <v>118</v>
      </c>
      <c r="B119" s="24" t="str">
        <f>'様式Ⅲ－1(女子)'!H365</f>
        <v/>
      </c>
      <c r="C119" s="24" t="str">
        <f>CONCATENATE('様式Ⅲ－1(女子)'!D365," (",'様式Ⅲ－1(女子)'!F365,")")</f>
        <v xml:space="preserve"> ()</v>
      </c>
      <c r="D119" s="24" t="str">
        <f>'様式Ⅲ－1(女子)'!E365</f>
        <v/>
      </c>
      <c r="E119" s="24">
        <v>2</v>
      </c>
      <c r="F119" s="24">
        <f>基本情報登録!$D$8</f>
        <v>0</v>
      </c>
      <c r="G119" s="24" t="str">
        <f>基本情報登録!$D$10</f>
        <v/>
      </c>
      <c r="H119" s="24" t="e">
        <f>'様式Ⅲ－1(女子)'!G365</f>
        <v>#N/A</v>
      </c>
      <c r="I119" s="24">
        <f>'様式Ⅲ－1(女子)'!C365</f>
        <v>0</v>
      </c>
      <c r="J119" s="24">
        <f>'様式Ⅲ－1(女子)'!K365</f>
        <v>0</v>
      </c>
      <c r="K119" s="24" t="str">
        <f>'様式Ⅲ－1(女子)'!O365</f>
        <v/>
      </c>
      <c r="L119" s="24">
        <f>'様式Ⅲ－1(女子)'!K366</f>
        <v>0</v>
      </c>
      <c r="M119" s="24" t="str">
        <f>'様式Ⅲ－1(女子)'!O366</f>
        <v/>
      </c>
      <c r="N119" s="24">
        <f>'様式Ⅲ－1(女子)'!K367</f>
        <v>0</v>
      </c>
      <c r="O119" s="24" t="str">
        <f>'様式Ⅲ－1(女子)'!O367</f>
        <v/>
      </c>
    </row>
    <row r="120" spans="1:15">
      <c r="A120" s="20">
        <v>119</v>
      </c>
      <c r="B120" s="24" t="str">
        <f>'様式Ⅲ－1(女子)'!H368</f>
        <v/>
      </c>
      <c r="C120" s="24" t="str">
        <f>CONCATENATE('様式Ⅲ－1(女子)'!D368," (",'様式Ⅲ－1(女子)'!F368,")")</f>
        <v xml:space="preserve"> ()</v>
      </c>
      <c r="D120" s="24" t="str">
        <f>'様式Ⅲ－1(女子)'!E368</f>
        <v/>
      </c>
      <c r="E120" s="24">
        <v>2</v>
      </c>
      <c r="F120" s="24">
        <f>基本情報登録!$D$8</f>
        <v>0</v>
      </c>
      <c r="G120" s="24" t="str">
        <f>基本情報登録!$D$10</f>
        <v/>
      </c>
      <c r="H120" s="24" t="e">
        <f>'様式Ⅲ－1(女子)'!G368</f>
        <v>#N/A</v>
      </c>
      <c r="I120" s="24">
        <f>'様式Ⅲ－1(女子)'!C368</f>
        <v>0</v>
      </c>
      <c r="J120" s="24">
        <f>'様式Ⅲ－1(女子)'!K368</f>
        <v>0</v>
      </c>
      <c r="K120" s="24" t="str">
        <f>'様式Ⅲ－1(女子)'!O368</f>
        <v/>
      </c>
      <c r="L120" s="24">
        <f>'様式Ⅲ－1(女子)'!K369</f>
        <v>0</v>
      </c>
      <c r="M120" s="24" t="str">
        <f>'様式Ⅲ－1(女子)'!O369</f>
        <v/>
      </c>
      <c r="N120" s="24">
        <f>'様式Ⅲ－1(女子)'!K370</f>
        <v>0</v>
      </c>
      <c r="O120" s="24" t="str">
        <f>'様式Ⅲ－1(女子)'!O370</f>
        <v/>
      </c>
    </row>
    <row r="121" spans="1:15">
      <c r="A121" s="20">
        <v>120</v>
      </c>
      <c r="B121" s="24" t="str">
        <f>'様式Ⅲ－1(女子)'!H371</f>
        <v/>
      </c>
      <c r="C121" s="24" t="str">
        <f>CONCATENATE('様式Ⅲ－1(女子)'!D371," (",'様式Ⅲ－1(女子)'!F371,")")</f>
        <v xml:space="preserve"> ()</v>
      </c>
      <c r="D121" s="24" t="str">
        <f>'様式Ⅲ－1(女子)'!E371</f>
        <v/>
      </c>
      <c r="E121" s="24">
        <v>2</v>
      </c>
      <c r="F121" s="24">
        <f>基本情報登録!$D$8</f>
        <v>0</v>
      </c>
      <c r="G121" s="24" t="str">
        <f>基本情報登録!$D$10</f>
        <v/>
      </c>
      <c r="H121" s="24" t="e">
        <f>'様式Ⅲ－1(女子)'!G371</f>
        <v>#N/A</v>
      </c>
      <c r="I121" s="24">
        <f>'様式Ⅲ－1(女子)'!C371</f>
        <v>0</v>
      </c>
      <c r="J121" s="24">
        <f>'様式Ⅲ－1(女子)'!K371</f>
        <v>0</v>
      </c>
      <c r="K121" s="24" t="str">
        <f>'様式Ⅲ－1(女子)'!O371</f>
        <v/>
      </c>
      <c r="L121" s="24">
        <f>'様式Ⅲ－1(女子)'!K372</f>
        <v>0</v>
      </c>
      <c r="M121" s="24" t="str">
        <f>'様式Ⅲ－1(女子)'!O372</f>
        <v/>
      </c>
      <c r="N121" s="24">
        <f>'様式Ⅲ－1(女子)'!K373</f>
        <v>0</v>
      </c>
      <c r="O121" s="24" t="str">
        <f>'様式Ⅲ－1(女子)'!O373</f>
        <v/>
      </c>
    </row>
    <row r="122" spans="1:15">
      <c r="A122" s="20">
        <v>121</v>
      </c>
      <c r="B122" s="24" t="str">
        <f>'様式Ⅲ－1(女子)'!H374</f>
        <v/>
      </c>
      <c r="C122" s="24" t="str">
        <f>CONCATENATE('様式Ⅲ－1(女子)'!D374," (",'様式Ⅲ－1(女子)'!F374,")")</f>
        <v xml:space="preserve"> ()</v>
      </c>
      <c r="D122" s="24" t="str">
        <f>'様式Ⅲ－1(女子)'!E374</f>
        <v/>
      </c>
      <c r="E122" s="24">
        <v>2</v>
      </c>
      <c r="F122" s="24">
        <f>基本情報登録!$D$8</f>
        <v>0</v>
      </c>
      <c r="G122" s="24" t="str">
        <f>基本情報登録!$D$10</f>
        <v/>
      </c>
      <c r="H122" s="24" t="e">
        <f>'様式Ⅲ－1(女子)'!G374</f>
        <v>#N/A</v>
      </c>
      <c r="I122" s="24">
        <f>'様式Ⅲ－1(女子)'!C374</f>
        <v>0</v>
      </c>
      <c r="J122" s="24">
        <f>'様式Ⅲ－1(女子)'!K374</f>
        <v>0</v>
      </c>
      <c r="K122" s="24" t="str">
        <f>'様式Ⅲ－1(女子)'!O374</f>
        <v/>
      </c>
      <c r="L122" s="24">
        <f>'様式Ⅲ－1(女子)'!K375</f>
        <v>0</v>
      </c>
      <c r="M122" s="24" t="str">
        <f>'様式Ⅲ－1(女子)'!O375</f>
        <v/>
      </c>
      <c r="N122" s="24">
        <f>'様式Ⅲ－1(女子)'!K376</f>
        <v>0</v>
      </c>
      <c r="O122" s="24" t="str">
        <f>'様式Ⅲ－1(女子)'!O376</f>
        <v/>
      </c>
    </row>
    <row r="123" spans="1:15">
      <c r="A123" s="20">
        <v>122</v>
      </c>
      <c r="B123" s="24" t="str">
        <f>'様式Ⅲ－1(女子)'!H377</f>
        <v/>
      </c>
      <c r="C123" s="24" t="str">
        <f>CONCATENATE('様式Ⅲ－1(女子)'!D377," (",'様式Ⅲ－1(女子)'!F377,")")</f>
        <v xml:space="preserve"> ()</v>
      </c>
      <c r="D123" s="24" t="str">
        <f>'様式Ⅲ－1(女子)'!E377</f>
        <v/>
      </c>
      <c r="E123" s="24">
        <v>2</v>
      </c>
      <c r="F123" s="24">
        <f>基本情報登録!$D$8</f>
        <v>0</v>
      </c>
      <c r="G123" s="24" t="str">
        <f>基本情報登録!$D$10</f>
        <v/>
      </c>
      <c r="H123" s="24" t="e">
        <f>'様式Ⅲ－1(女子)'!G377</f>
        <v>#N/A</v>
      </c>
      <c r="I123" s="24">
        <f>'様式Ⅲ－1(女子)'!C377</f>
        <v>0</v>
      </c>
      <c r="J123" s="24">
        <f>'様式Ⅲ－1(女子)'!K377</f>
        <v>0</v>
      </c>
      <c r="K123" s="24" t="str">
        <f>'様式Ⅲ－1(女子)'!O377</f>
        <v/>
      </c>
      <c r="L123" s="24">
        <f>'様式Ⅲ－1(女子)'!K378</f>
        <v>0</v>
      </c>
      <c r="M123" s="24" t="str">
        <f>'様式Ⅲ－1(女子)'!O378</f>
        <v/>
      </c>
      <c r="N123" s="24">
        <f>'様式Ⅲ－1(女子)'!K379</f>
        <v>0</v>
      </c>
      <c r="O123" s="24" t="str">
        <f>'様式Ⅲ－1(女子)'!O379</f>
        <v/>
      </c>
    </row>
    <row r="124" spans="1:15">
      <c r="A124" s="20">
        <v>123</v>
      </c>
      <c r="B124" s="24" t="str">
        <f>'様式Ⅲ－1(女子)'!H380</f>
        <v/>
      </c>
      <c r="C124" s="24" t="str">
        <f>CONCATENATE('様式Ⅲ－1(女子)'!D380," (",'様式Ⅲ－1(女子)'!F380,")")</f>
        <v xml:space="preserve"> ()</v>
      </c>
      <c r="D124" s="24" t="str">
        <f>'様式Ⅲ－1(女子)'!E380</f>
        <v/>
      </c>
      <c r="E124" s="24">
        <v>2</v>
      </c>
      <c r="F124" s="24">
        <f>基本情報登録!$D$8</f>
        <v>0</v>
      </c>
      <c r="G124" s="24" t="str">
        <f>基本情報登録!$D$10</f>
        <v/>
      </c>
      <c r="H124" s="24" t="e">
        <f>'様式Ⅲ－1(女子)'!G380</f>
        <v>#N/A</v>
      </c>
      <c r="I124" s="24">
        <f>'様式Ⅲ－1(女子)'!C380</f>
        <v>0</v>
      </c>
      <c r="J124" s="24">
        <f>'様式Ⅲ－1(女子)'!K380</f>
        <v>0</v>
      </c>
      <c r="K124" s="24" t="str">
        <f>'様式Ⅲ－1(女子)'!O380</f>
        <v/>
      </c>
      <c r="L124" s="24">
        <f>'様式Ⅲ－1(女子)'!K381</f>
        <v>0</v>
      </c>
      <c r="M124" s="24" t="str">
        <f>'様式Ⅲ－1(女子)'!O381</f>
        <v/>
      </c>
      <c r="N124" s="24">
        <f>'様式Ⅲ－1(女子)'!K382</f>
        <v>0</v>
      </c>
      <c r="O124" s="24" t="str">
        <f>'様式Ⅲ－1(女子)'!O382</f>
        <v/>
      </c>
    </row>
    <row r="125" spans="1:15">
      <c r="A125" s="20">
        <v>124</v>
      </c>
      <c r="B125" s="24" t="str">
        <f>'様式Ⅲ－1(女子)'!H383</f>
        <v/>
      </c>
      <c r="C125" s="24" t="str">
        <f>CONCATENATE('様式Ⅲ－1(女子)'!D383," (",'様式Ⅲ－1(女子)'!F383,")")</f>
        <v xml:space="preserve"> ()</v>
      </c>
      <c r="D125" s="24" t="str">
        <f>'様式Ⅲ－1(女子)'!E383</f>
        <v/>
      </c>
      <c r="E125" s="24">
        <v>2</v>
      </c>
      <c r="F125" s="24">
        <f>基本情報登録!$D$8</f>
        <v>0</v>
      </c>
      <c r="G125" s="24" t="str">
        <f>基本情報登録!$D$10</f>
        <v/>
      </c>
      <c r="H125" s="24" t="e">
        <f>'様式Ⅲ－1(女子)'!G383</f>
        <v>#N/A</v>
      </c>
      <c r="I125" s="24">
        <f>'様式Ⅲ－1(女子)'!C383</f>
        <v>0</v>
      </c>
      <c r="J125" s="24">
        <f>'様式Ⅲ－1(女子)'!K383</f>
        <v>0</v>
      </c>
      <c r="K125" s="24" t="str">
        <f>'様式Ⅲ－1(女子)'!O383</f>
        <v/>
      </c>
      <c r="L125" s="24">
        <f>'様式Ⅲ－1(女子)'!K384</f>
        <v>0</v>
      </c>
      <c r="M125" s="24" t="str">
        <f>'様式Ⅲ－1(女子)'!O384</f>
        <v/>
      </c>
      <c r="N125" s="24">
        <f>'様式Ⅲ－1(女子)'!K385</f>
        <v>0</v>
      </c>
      <c r="O125" s="24" t="str">
        <f>'様式Ⅲ－1(女子)'!O385</f>
        <v/>
      </c>
    </row>
    <row r="126" spans="1:15">
      <c r="A126" s="20">
        <v>125</v>
      </c>
      <c r="B126" s="24" t="str">
        <f>'様式Ⅲ－1(女子)'!H386</f>
        <v/>
      </c>
      <c r="C126" s="24" t="str">
        <f>CONCATENATE('様式Ⅲ－1(女子)'!D386," (",'様式Ⅲ－1(女子)'!F386,")")</f>
        <v xml:space="preserve"> ()</v>
      </c>
      <c r="D126" s="24" t="str">
        <f>'様式Ⅲ－1(女子)'!E386</f>
        <v/>
      </c>
      <c r="E126" s="24">
        <v>2</v>
      </c>
      <c r="F126" s="24">
        <f>基本情報登録!$D$8</f>
        <v>0</v>
      </c>
      <c r="G126" s="24" t="str">
        <f>基本情報登録!$D$10</f>
        <v/>
      </c>
      <c r="H126" s="24" t="e">
        <f>'様式Ⅲ－1(女子)'!G386</f>
        <v>#N/A</v>
      </c>
      <c r="I126" s="24">
        <f>'様式Ⅲ－1(女子)'!C386</f>
        <v>0</v>
      </c>
      <c r="J126" s="24">
        <f>'様式Ⅲ－1(女子)'!K386</f>
        <v>0</v>
      </c>
      <c r="K126" s="24" t="str">
        <f>'様式Ⅲ－1(女子)'!O386</f>
        <v/>
      </c>
      <c r="L126" s="24">
        <f>'様式Ⅲ－1(女子)'!K387</f>
        <v>0</v>
      </c>
      <c r="M126" s="24" t="str">
        <f>'様式Ⅲ－1(女子)'!O387</f>
        <v/>
      </c>
      <c r="N126" s="24">
        <f>'様式Ⅲ－1(女子)'!K388</f>
        <v>0</v>
      </c>
      <c r="O126" s="24" t="str">
        <f>'様式Ⅲ－1(女子)'!O388</f>
        <v/>
      </c>
    </row>
    <row r="127" spans="1:15">
      <c r="A127" s="20">
        <v>126</v>
      </c>
      <c r="B127" s="24" t="str">
        <f>'様式Ⅲ－1(女子)'!H389</f>
        <v/>
      </c>
      <c r="C127" s="24" t="str">
        <f>CONCATENATE('様式Ⅲ－1(女子)'!D389," (",'様式Ⅲ－1(女子)'!F389,")")</f>
        <v xml:space="preserve"> ()</v>
      </c>
      <c r="D127" s="24" t="str">
        <f>'様式Ⅲ－1(女子)'!E389</f>
        <v/>
      </c>
      <c r="E127" s="24">
        <v>2</v>
      </c>
      <c r="F127" s="24">
        <f>基本情報登録!$D$8</f>
        <v>0</v>
      </c>
      <c r="G127" s="24" t="str">
        <f>基本情報登録!$D$10</f>
        <v/>
      </c>
      <c r="H127" s="24" t="e">
        <f>'様式Ⅲ－1(女子)'!G389</f>
        <v>#N/A</v>
      </c>
      <c r="I127" s="24">
        <f>'様式Ⅲ－1(女子)'!C389</f>
        <v>0</v>
      </c>
      <c r="J127" s="24">
        <f>'様式Ⅲ－1(女子)'!K389</f>
        <v>0</v>
      </c>
      <c r="K127" s="24" t="str">
        <f>'様式Ⅲ－1(女子)'!O389</f>
        <v/>
      </c>
      <c r="L127" s="24">
        <f>'様式Ⅲ－1(女子)'!K390</f>
        <v>0</v>
      </c>
      <c r="M127" s="24" t="str">
        <f>'様式Ⅲ－1(女子)'!O390</f>
        <v/>
      </c>
      <c r="N127" s="24">
        <f>'様式Ⅲ－1(女子)'!K391</f>
        <v>0</v>
      </c>
      <c r="O127" s="24" t="str">
        <f>'様式Ⅲ－1(女子)'!O391</f>
        <v/>
      </c>
    </row>
    <row r="128" spans="1:15">
      <c r="A128" s="20">
        <v>127</v>
      </c>
      <c r="B128" s="24" t="str">
        <f>'様式Ⅲ－1(女子)'!H392</f>
        <v/>
      </c>
      <c r="C128" s="24" t="str">
        <f>CONCATENATE('様式Ⅲ－1(女子)'!D392," (",'様式Ⅲ－1(女子)'!F392,")")</f>
        <v xml:space="preserve"> ()</v>
      </c>
      <c r="D128" s="24" t="str">
        <f>'様式Ⅲ－1(女子)'!E392</f>
        <v/>
      </c>
      <c r="E128" s="24">
        <v>2</v>
      </c>
      <c r="F128" s="24">
        <f>基本情報登録!$D$8</f>
        <v>0</v>
      </c>
      <c r="G128" s="24" t="str">
        <f>基本情報登録!$D$10</f>
        <v/>
      </c>
      <c r="H128" s="24" t="e">
        <f>'様式Ⅲ－1(女子)'!G392</f>
        <v>#N/A</v>
      </c>
      <c r="I128" s="24">
        <f>'様式Ⅲ－1(女子)'!C392</f>
        <v>0</v>
      </c>
      <c r="J128" s="24">
        <f>'様式Ⅲ－1(女子)'!K392</f>
        <v>0</v>
      </c>
      <c r="K128" s="24" t="str">
        <f>'様式Ⅲ－1(女子)'!O392</f>
        <v/>
      </c>
      <c r="L128" s="24">
        <f>'様式Ⅲ－1(女子)'!K393</f>
        <v>0</v>
      </c>
      <c r="M128" s="24" t="str">
        <f>'様式Ⅲ－1(女子)'!O393</f>
        <v/>
      </c>
      <c r="N128" s="24">
        <f>'様式Ⅲ－1(女子)'!K394</f>
        <v>0</v>
      </c>
      <c r="O128" s="24" t="str">
        <f>'様式Ⅲ－1(女子)'!O394</f>
        <v/>
      </c>
    </row>
    <row r="129" spans="1:15">
      <c r="A129" s="20">
        <v>128</v>
      </c>
      <c r="B129" s="24" t="str">
        <f>'様式Ⅲ－1(女子)'!H395</f>
        <v/>
      </c>
      <c r="C129" s="24" t="str">
        <f>CONCATENATE('様式Ⅲ－1(女子)'!D395," (",'様式Ⅲ－1(女子)'!F395,")")</f>
        <v xml:space="preserve"> ()</v>
      </c>
      <c r="D129" s="24" t="str">
        <f>'様式Ⅲ－1(女子)'!E395</f>
        <v/>
      </c>
      <c r="E129" s="24">
        <v>2</v>
      </c>
      <c r="F129" s="24">
        <f>基本情報登録!$D$8</f>
        <v>0</v>
      </c>
      <c r="G129" s="24" t="str">
        <f>基本情報登録!$D$10</f>
        <v/>
      </c>
      <c r="H129" s="24" t="e">
        <f>'様式Ⅲ－1(女子)'!G395</f>
        <v>#N/A</v>
      </c>
      <c r="I129" s="24">
        <f>'様式Ⅲ－1(女子)'!C395</f>
        <v>0</v>
      </c>
      <c r="J129" s="24">
        <f>'様式Ⅲ－1(女子)'!K395</f>
        <v>0</v>
      </c>
      <c r="K129" s="24" t="str">
        <f>'様式Ⅲ－1(女子)'!O395</f>
        <v/>
      </c>
      <c r="L129" s="24">
        <f>'様式Ⅲ－1(女子)'!K396</f>
        <v>0</v>
      </c>
      <c r="M129" s="24" t="str">
        <f>'様式Ⅲ－1(女子)'!O396</f>
        <v/>
      </c>
      <c r="N129" s="24">
        <f>'様式Ⅲ－1(女子)'!K397</f>
        <v>0</v>
      </c>
      <c r="O129" s="24" t="str">
        <f>'様式Ⅲ－1(女子)'!O397</f>
        <v/>
      </c>
    </row>
    <row r="130" spans="1:15">
      <c r="A130" s="20">
        <v>129</v>
      </c>
      <c r="B130" s="24" t="str">
        <f>'様式Ⅲ－1(女子)'!H398</f>
        <v/>
      </c>
      <c r="C130" s="24" t="str">
        <f>CONCATENATE('様式Ⅲ－1(女子)'!D398," (",'様式Ⅲ－1(女子)'!F398,")")</f>
        <v xml:space="preserve"> ()</v>
      </c>
      <c r="D130" s="24" t="str">
        <f>'様式Ⅲ－1(女子)'!E398</f>
        <v/>
      </c>
      <c r="E130" s="24">
        <v>2</v>
      </c>
      <c r="F130" s="24">
        <f>基本情報登録!$D$8</f>
        <v>0</v>
      </c>
      <c r="G130" s="24" t="str">
        <f>基本情報登録!$D$10</f>
        <v/>
      </c>
      <c r="H130" s="24" t="e">
        <f>'様式Ⅲ－1(女子)'!G398</f>
        <v>#N/A</v>
      </c>
      <c r="I130" s="24">
        <f>'様式Ⅲ－1(女子)'!C398</f>
        <v>0</v>
      </c>
      <c r="J130" s="24">
        <f>'様式Ⅲ－1(女子)'!K398</f>
        <v>0</v>
      </c>
      <c r="K130" s="24" t="str">
        <f>'様式Ⅲ－1(女子)'!O398</f>
        <v/>
      </c>
      <c r="L130" s="24">
        <f>'様式Ⅲ－1(女子)'!K399</f>
        <v>0</v>
      </c>
      <c r="M130" s="24" t="str">
        <f>'様式Ⅲ－1(女子)'!O399</f>
        <v/>
      </c>
      <c r="N130" s="24">
        <f>'様式Ⅲ－1(女子)'!K400</f>
        <v>0</v>
      </c>
      <c r="O130" s="24" t="str">
        <f>'様式Ⅲ－1(女子)'!O400</f>
        <v/>
      </c>
    </row>
    <row r="131" spans="1:15">
      <c r="A131" s="20">
        <v>130</v>
      </c>
      <c r="B131" s="24" t="str">
        <f>'様式Ⅲ－1(女子)'!H401</f>
        <v/>
      </c>
      <c r="C131" s="24" t="str">
        <f>CONCATENATE('様式Ⅲ－1(女子)'!D401," (",'様式Ⅲ－1(女子)'!F401,")")</f>
        <v xml:space="preserve"> ()</v>
      </c>
      <c r="D131" s="24" t="str">
        <f>'様式Ⅲ－1(女子)'!E401</f>
        <v/>
      </c>
      <c r="E131" s="24">
        <v>2</v>
      </c>
      <c r="F131" s="24">
        <f>基本情報登録!$D$8</f>
        <v>0</v>
      </c>
      <c r="G131" s="24" t="str">
        <f>基本情報登録!$D$10</f>
        <v/>
      </c>
      <c r="H131" s="24" t="e">
        <f>'様式Ⅲ－1(女子)'!G401</f>
        <v>#N/A</v>
      </c>
      <c r="I131" s="24">
        <f>'様式Ⅲ－1(女子)'!C401</f>
        <v>0</v>
      </c>
      <c r="J131" s="24">
        <f>'様式Ⅲ－1(女子)'!K401</f>
        <v>0</v>
      </c>
      <c r="K131" s="24" t="str">
        <f>'様式Ⅲ－1(女子)'!O401</f>
        <v/>
      </c>
      <c r="L131" s="24">
        <f>'様式Ⅲ－1(女子)'!K402</f>
        <v>0</v>
      </c>
      <c r="M131" s="24" t="str">
        <f>'様式Ⅲ－1(女子)'!O402</f>
        <v/>
      </c>
      <c r="N131" s="24">
        <f>'様式Ⅲ－1(女子)'!K403</f>
        <v>0</v>
      </c>
      <c r="O131" s="24" t="str">
        <f>'様式Ⅲ－1(女子)'!O403</f>
        <v/>
      </c>
    </row>
    <row r="132" spans="1:15">
      <c r="A132" s="20">
        <v>131</v>
      </c>
      <c r="B132" s="24" t="str">
        <f>'様式Ⅲ－1(女子)'!H404</f>
        <v/>
      </c>
      <c r="C132" s="24" t="str">
        <f>CONCATENATE('様式Ⅲ－1(女子)'!D404," (",'様式Ⅲ－1(女子)'!F404,")")</f>
        <v xml:space="preserve"> ()</v>
      </c>
      <c r="D132" s="24" t="str">
        <f>'様式Ⅲ－1(女子)'!E404</f>
        <v/>
      </c>
      <c r="E132" s="24">
        <v>2</v>
      </c>
      <c r="F132" s="24">
        <f>基本情報登録!$D$8</f>
        <v>0</v>
      </c>
      <c r="G132" s="24" t="str">
        <f>基本情報登録!$D$10</f>
        <v/>
      </c>
      <c r="H132" s="24" t="e">
        <f>'様式Ⅲ－1(女子)'!G404</f>
        <v>#N/A</v>
      </c>
      <c r="I132" s="24">
        <f>'様式Ⅲ－1(女子)'!C404</f>
        <v>0</v>
      </c>
      <c r="J132" s="24">
        <f>'様式Ⅲ－1(女子)'!K404</f>
        <v>0</v>
      </c>
      <c r="K132" s="24" t="str">
        <f>'様式Ⅲ－1(女子)'!O404</f>
        <v/>
      </c>
      <c r="L132" s="24">
        <f>'様式Ⅲ－1(女子)'!K405</f>
        <v>0</v>
      </c>
      <c r="M132" s="24" t="str">
        <f>'様式Ⅲ－1(女子)'!O405</f>
        <v/>
      </c>
      <c r="N132" s="24">
        <f>'様式Ⅲ－1(女子)'!K406</f>
        <v>0</v>
      </c>
      <c r="O132" s="24" t="str">
        <f>'様式Ⅲ－1(女子)'!O406</f>
        <v/>
      </c>
    </row>
    <row r="133" spans="1:15">
      <c r="A133" s="20">
        <v>132</v>
      </c>
      <c r="B133" s="24" t="str">
        <f>'様式Ⅲ－1(女子)'!H407</f>
        <v/>
      </c>
      <c r="C133" s="24" t="str">
        <f>CONCATENATE('様式Ⅲ－1(女子)'!D407," (",'様式Ⅲ－1(女子)'!F407,")")</f>
        <v xml:space="preserve"> ()</v>
      </c>
      <c r="D133" s="24" t="str">
        <f>'様式Ⅲ－1(女子)'!E407</f>
        <v/>
      </c>
      <c r="E133" s="24">
        <v>2</v>
      </c>
      <c r="F133" s="24">
        <f>基本情報登録!$D$8</f>
        <v>0</v>
      </c>
      <c r="G133" s="24" t="str">
        <f>基本情報登録!$D$10</f>
        <v/>
      </c>
      <c r="H133" s="24" t="e">
        <f>'様式Ⅲ－1(女子)'!G407</f>
        <v>#N/A</v>
      </c>
      <c r="I133" s="24">
        <f>'様式Ⅲ－1(女子)'!C407</f>
        <v>0</v>
      </c>
      <c r="J133" s="24">
        <f>'様式Ⅲ－1(女子)'!K407</f>
        <v>0</v>
      </c>
      <c r="K133" s="24" t="str">
        <f>'様式Ⅲ－1(女子)'!O407</f>
        <v/>
      </c>
      <c r="L133" s="24">
        <f>'様式Ⅲ－1(女子)'!K408</f>
        <v>0</v>
      </c>
      <c r="M133" s="24" t="str">
        <f>'様式Ⅲ－1(女子)'!O408</f>
        <v/>
      </c>
      <c r="N133" s="24">
        <f>'様式Ⅲ－1(女子)'!K409</f>
        <v>0</v>
      </c>
      <c r="O133" s="24" t="str">
        <f>'様式Ⅲ－1(女子)'!O409</f>
        <v/>
      </c>
    </row>
    <row r="134" spans="1:15">
      <c r="A134" s="20">
        <v>133</v>
      </c>
      <c r="B134" s="24" t="str">
        <f>'様式Ⅲ－1(女子)'!H410</f>
        <v/>
      </c>
      <c r="C134" s="24" t="str">
        <f>CONCATENATE('様式Ⅲ－1(女子)'!D410," (",'様式Ⅲ－1(女子)'!F410,")")</f>
        <v xml:space="preserve"> ()</v>
      </c>
      <c r="D134" s="24" t="str">
        <f>'様式Ⅲ－1(女子)'!E410</f>
        <v/>
      </c>
      <c r="E134" s="24">
        <v>2</v>
      </c>
      <c r="F134" s="24">
        <f>基本情報登録!$D$8</f>
        <v>0</v>
      </c>
      <c r="G134" s="24" t="str">
        <f>基本情報登録!$D$10</f>
        <v/>
      </c>
      <c r="H134" s="24" t="e">
        <f>'様式Ⅲ－1(女子)'!G410</f>
        <v>#N/A</v>
      </c>
      <c r="I134" s="24">
        <f>'様式Ⅲ－1(女子)'!C410</f>
        <v>0</v>
      </c>
      <c r="J134" s="24">
        <f>'様式Ⅲ－1(女子)'!K410</f>
        <v>0</v>
      </c>
      <c r="K134" s="24" t="str">
        <f>'様式Ⅲ－1(女子)'!O410</f>
        <v/>
      </c>
      <c r="L134" s="24">
        <f>'様式Ⅲ－1(女子)'!K411</f>
        <v>0</v>
      </c>
      <c r="M134" s="24" t="str">
        <f>'様式Ⅲ－1(女子)'!O411</f>
        <v/>
      </c>
      <c r="N134" s="24">
        <f>'様式Ⅲ－1(女子)'!K412</f>
        <v>0</v>
      </c>
      <c r="O134" s="24" t="str">
        <f>'様式Ⅲ－1(女子)'!O412</f>
        <v/>
      </c>
    </row>
    <row r="135" spans="1:15">
      <c r="A135" s="20">
        <v>134</v>
      </c>
      <c r="B135" s="24" t="str">
        <f>'様式Ⅲ－1(女子)'!H413</f>
        <v/>
      </c>
      <c r="C135" s="24" t="str">
        <f>CONCATENATE('様式Ⅲ－1(女子)'!D413," (",'様式Ⅲ－1(女子)'!F413,")")</f>
        <v xml:space="preserve"> ()</v>
      </c>
      <c r="D135" s="24" t="str">
        <f>'様式Ⅲ－1(女子)'!E413</f>
        <v/>
      </c>
      <c r="E135" s="24">
        <v>2</v>
      </c>
      <c r="F135" s="24">
        <f>基本情報登録!$D$8</f>
        <v>0</v>
      </c>
      <c r="G135" s="24" t="str">
        <f>基本情報登録!$D$10</f>
        <v/>
      </c>
      <c r="H135" s="24" t="e">
        <f>'様式Ⅲ－1(女子)'!G413</f>
        <v>#N/A</v>
      </c>
      <c r="I135" s="24">
        <f>'様式Ⅲ－1(女子)'!C413</f>
        <v>0</v>
      </c>
      <c r="J135" s="24">
        <f>'様式Ⅲ－1(女子)'!K413</f>
        <v>0</v>
      </c>
      <c r="K135" s="24" t="str">
        <f>'様式Ⅲ－1(女子)'!O413</f>
        <v/>
      </c>
      <c r="L135" s="24">
        <f>'様式Ⅲ－1(女子)'!K414</f>
        <v>0</v>
      </c>
      <c r="M135" s="24" t="str">
        <f>'様式Ⅲ－1(女子)'!O414</f>
        <v/>
      </c>
      <c r="N135" s="24">
        <f>'様式Ⅲ－1(女子)'!K415</f>
        <v>0</v>
      </c>
      <c r="O135" s="24" t="str">
        <f>'様式Ⅲ－1(女子)'!O415</f>
        <v/>
      </c>
    </row>
    <row r="136" spans="1:15">
      <c r="A136" s="20">
        <v>135</v>
      </c>
      <c r="B136" s="24" t="str">
        <f>'様式Ⅲ－1(女子)'!H416</f>
        <v/>
      </c>
      <c r="C136" s="24" t="str">
        <f>CONCATENATE('様式Ⅲ－1(女子)'!D416," (",'様式Ⅲ－1(女子)'!F416,")")</f>
        <v xml:space="preserve"> ()</v>
      </c>
      <c r="D136" s="24" t="str">
        <f>'様式Ⅲ－1(女子)'!E416</f>
        <v/>
      </c>
      <c r="E136" s="24">
        <v>2</v>
      </c>
      <c r="F136" s="24">
        <f>基本情報登録!$D$8</f>
        <v>0</v>
      </c>
      <c r="G136" s="24" t="str">
        <f>基本情報登録!$D$10</f>
        <v/>
      </c>
      <c r="H136" s="24" t="e">
        <f>'様式Ⅲ－1(女子)'!G416</f>
        <v>#N/A</v>
      </c>
      <c r="I136" s="24">
        <f>'様式Ⅲ－1(女子)'!C416</f>
        <v>0</v>
      </c>
      <c r="J136" s="24">
        <f>'様式Ⅲ－1(女子)'!K416</f>
        <v>0</v>
      </c>
      <c r="K136" s="24" t="str">
        <f>'様式Ⅲ－1(女子)'!O416</f>
        <v/>
      </c>
      <c r="L136" s="24">
        <f>'様式Ⅲ－1(女子)'!K417</f>
        <v>0</v>
      </c>
      <c r="M136" s="24" t="str">
        <f>'様式Ⅲ－1(女子)'!O417</f>
        <v/>
      </c>
      <c r="N136" s="24">
        <f>'様式Ⅲ－1(女子)'!K418</f>
        <v>0</v>
      </c>
      <c r="O136" s="24" t="str">
        <f>'様式Ⅲ－1(女子)'!O418</f>
        <v/>
      </c>
    </row>
    <row r="137" spans="1:15">
      <c r="A137" s="20">
        <v>136</v>
      </c>
      <c r="B137" s="24" t="str">
        <f>'様式Ⅲ－1(女子)'!H419</f>
        <v/>
      </c>
      <c r="C137" s="24" t="str">
        <f>CONCATENATE('様式Ⅲ－1(女子)'!D419," (",'様式Ⅲ－1(女子)'!F419,")")</f>
        <v xml:space="preserve"> ()</v>
      </c>
      <c r="D137" s="24" t="str">
        <f>'様式Ⅲ－1(女子)'!E419</f>
        <v/>
      </c>
      <c r="E137" s="24">
        <v>2</v>
      </c>
      <c r="F137" s="24">
        <f>基本情報登録!$D$8</f>
        <v>0</v>
      </c>
      <c r="G137" s="24" t="str">
        <f>基本情報登録!$D$10</f>
        <v/>
      </c>
      <c r="H137" s="24" t="e">
        <f>'様式Ⅲ－1(女子)'!G419</f>
        <v>#N/A</v>
      </c>
      <c r="I137" s="24">
        <f>'様式Ⅲ－1(女子)'!C419</f>
        <v>0</v>
      </c>
      <c r="J137" s="24">
        <f>'様式Ⅲ－1(女子)'!K419</f>
        <v>0</v>
      </c>
      <c r="K137" s="24" t="str">
        <f>'様式Ⅲ－1(女子)'!O419</f>
        <v/>
      </c>
      <c r="L137" s="24">
        <f>'様式Ⅲ－1(女子)'!K420</f>
        <v>0</v>
      </c>
      <c r="M137" s="24" t="str">
        <f>'様式Ⅲ－1(女子)'!O420</f>
        <v/>
      </c>
      <c r="N137" s="24">
        <f>'様式Ⅲ－1(女子)'!K421</f>
        <v>0</v>
      </c>
      <c r="O137" s="24" t="str">
        <f>'様式Ⅲ－1(女子)'!O421</f>
        <v/>
      </c>
    </row>
    <row r="138" spans="1:15">
      <c r="A138" s="20">
        <v>137</v>
      </c>
      <c r="B138" s="24" t="str">
        <f>'様式Ⅲ－1(女子)'!H422</f>
        <v/>
      </c>
      <c r="C138" s="24" t="str">
        <f>CONCATENATE('様式Ⅲ－1(女子)'!D422," (",'様式Ⅲ－1(女子)'!F422,")")</f>
        <v xml:space="preserve"> ()</v>
      </c>
      <c r="D138" s="24" t="str">
        <f>'様式Ⅲ－1(女子)'!E422</f>
        <v/>
      </c>
      <c r="E138" s="24">
        <v>2</v>
      </c>
      <c r="F138" s="24">
        <f>基本情報登録!$D$8</f>
        <v>0</v>
      </c>
      <c r="G138" s="24" t="str">
        <f>基本情報登録!$D$10</f>
        <v/>
      </c>
      <c r="H138" s="24" t="e">
        <f>'様式Ⅲ－1(女子)'!G422</f>
        <v>#N/A</v>
      </c>
      <c r="I138" s="24">
        <f>'様式Ⅲ－1(女子)'!C422</f>
        <v>0</v>
      </c>
      <c r="J138" s="24">
        <f>'様式Ⅲ－1(女子)'!K422</f>
        <v>0</v>
      </c>
      <c r="K138" s="24" t="str">
        <f>'様式Ⅲ－1(女子)'!O422</f>
        <v/>
      </c>
      <c r="L138" s="24">
        <f>'様式Ⅲ－1(女子)'!K423</f>
        <v>0</v>
      </c>
      <c r="M138" s="24" t="str">
        <f>'様式Ⅲ－1(女子)'!O423</f>
        <v/>
      </c>
      <c r="N138" s="24">
        <f>'様式Ⅲ－1(女子)'!K424</f>
        <v>0</v>
      </c>
      <c r="O138" s="24" t="str">
        <f>'様式Ⅲ－1(女子)'!O424</f>
        <v/>
      </c>
    </row>
    <row r="139" spans="1:15">
      <c r="A139" s="20">
        <v>138</v>
      </c>
      <c r="B139" s="24" t="str">
        <f>'様式Ⅲ－1(女子)'!H425</f>
        <v/>
      </c>
      <c r="C139" s="24" t="str">
        <f>CONCATENATE('様式Ⅲ－1(女子)'!D425," (",'様式Ⅲ－1(女子)'!F425,")")</f>
        <v xml:space="preserve"> ()</v>
      </c>
      <c r="D139" s="24" t="str">
        <f>'様式Ⅲ－1(女子)'!E425</f>
        <v/>
      </c>
      <c r="E139" s="24">
        <v>2</v>
      </c>
      <c r="F139" s="24">
        <f>基本情報登録!$D$8</f>
        <v>0</v>
      </c>
      <c r="G139" s="24" t="str">
        <f>基本情報登録!$D$10</f>
        <v/>
      </c>
      <c r="H139" s="24" t="e">
        <f>'様式Ⅲ－1(女子)'!G425</f>
        <v>#N/A</v>
      </c>
      <c r="I139" s="24">
        <f>'様式Ⅲ－1(女子)'!C425</f>
        <v>0</v>
      </c>
      <c r="J139" s="24">
        <f>'様式Ⅲ－1(女子)'!K425</f>
        <v>0</v>
      </c>
      <c r="K139" s="24" t="str">
        <f>'様式Ⅲ－1(女子)'!O425</f>
        <v/>
      </c>
      <c r="L139" s="24">
        <f>'様式Ⅲ－1(女子)'!K426</f>
        <v>0</v>
      </c>
      <c r="M139" s="24" t="str">
        <f>'様式Ⅲ－1(女子)'!O426</f>
        <v/>
      </c>
      <c r="N139" s="24">
        <f>'様式Ⅲ－1(女子)'!K427</f>
        <v>0</v>
      </c>
      <c r="O139" s="24" t="str">
        <f>'様式Ⅲ－1(女子)'!O427</f>
        <v/>
      </c>
    </row>
    <row r="140" spans="1:15">
      <c r="A140" s="20">
        <v>139</v>
      </c>
      <c r="B140" s="24" t="str">
        <f>'様式Ⅲ－1(女子)'!H428</f>
        <v/>
      </c>
      <c r="C140" s="24" t="str">
        <f>CONCATENATE('様式Ⅲ－1(女子)'!D428," (",'様式Ⅲ－1(女子)'!F428,")")</f>
        <v xml:space="preserve"> ()</v>
      </c>
      <c r="D140" s="24" t="str">
        <f>'様式Ⅲ－1(女子)'!E428</f>
        <v/>
      </c>
      <c r="E140" s="24">
        <v>2</v>
      </c>
      <c r="F140" s="24">
        <f>基本情報登録!$D$8</f>
        <v>0</v>
      </c>
      <c r="G140" s="24" t="str">
        <f>基本情報登録!$D$10</f>
        <v/>
      </c>
      <c r="H140" s="24" t="e">
        <f>'様式Ⅲ－1(女子)'!G428</f>
        <v>#N/A</v>
      </c>
      <c r="I140" s="24">
        <f>'様式Ⅲ－1(女子)'!C428</f>
        <v>0</v>
      </c>
      <c r="J140" s="24">
        <f>'様式Ⅲ－1(女子)'!K428</f>
        <v>0</v>
      </c>
      <c r="K140" s="24" t="str">
        <f>'様式Ⅲ－1(女子)'!O428</f>
        <v/>
      </c>
      <c r="L140" s="24">
        <f>'様式Ⅲ－1(女子)'!K429</f>
        <v>0</v>
      </c>
      <c r="M140" s="24" t="str">
        <f>'様式Ⅲ－1(女子)'!O429</f>
        <v/>
      </c>
      <c r="N140" s="24">
        <f>'様式Ⅲ－1(女子)'!K430</f>
        <v>0</v>
      </c>
      <c r="O140" s="24" t="str">
        <f>'様式Ⅲ－1(女子)'!O430</f>
        <v/>
      </c>
    </row>
    <row r="141" spans="1:15">
      <c r="A141" s="20">
        <v>140</v>
      </c>
      <c r="B141" s="24" t="str">
        <f>'様式Ⅲ－1(女子)'!H431</f>
        <v/>
      </c>
      <c r="C141" s="24" t="str">
        <f>CONCATENATE('様式Ⅲ－1(女子)'!D431," (",'様式Ⅲ－1(女子)'!F431,")")</f>
        <v xml:space="preserve"> ()</v>
      </c>
      <c r="D141" s="24" t="str">
        <f>'様式Ⅲ－1(女子)'!E431</f>
        <v/>
      </c>
      <c r="E141" s="24">
        <v>2</v>
      </c>
      <c r="F141" s="24">
        <f>基本情報登録!$D$8</f>
        <v>0</v>
      </c>
      <c r="G141" s="24" t="str">
        <f>基本情報登録!$D$10</f>
        <v/>
      </c>
      <c r="H141" s="24" t="e">
        <f>'様式Ⅲ－1(女子)'!G431</f>
        <v>#N/A</v>
      </c>
      <c r="I141" s="24">
        <f>'様式Ⅲ－1(女子)'!C431</f>
        <v>0</v>
      </c>
      <c r="J141" s="24">
        <f>'様式Ⅲ－1(女子)'!K431</f>
        <v>0</v>
      </c>
      <c r="K141" s="24" t="str">
        <f>'様式Ⅲ－1(女子)'!O431</f>
        <v/>
      </c>
      <c r="L141" s="24">
        <f>'様式Ⅲ－1(女子)'!K432</f>
        <v>0</v>
      </c>
      <c r="M141" s="24" t="str">
        <f>'様式Ⅲ－1(女子)'!O432</f>
        <v/>
      </c>
      <c r="N141" s="24">
        <f>'様式Ⅲ－1(女子)'!K433</f>
        <v>0</v>
      </c>
      <c r="O141" s="24" t="str">
        <f>'様式Ⅲ－1(女子)'!O433</f>
        <v/>
      </c>
    </row>
    <row r="142" spans="1:15">
      <c r="A142" s="20">
        <v>141</v>
      </c>
      <c r="B142" s="24" t="str">
        <f>'様式Ⅲ－1(女子)'!H434</f>
        <v/>
      </c>
      <c r="C142" s="24" t="str">
        <f>CONCATENATE('様式Ⅲ－1(女子)'!D434," (",'様式Ⅲ－1(女子)'!F434,")")</f>
        <v xml:space="preserve"> ()</v>
      </c>
      <c r="D142" s="24" t="str">
        <f>'様式Ⅲ－1(女子)'!E434</f>
        <v/>
      </c>
      <c r="E142" s="24">
        <v>2</v>
      </c>
      <c r="F142" s="24">
        <f>基本情報登録!$D$8</f>
        <v>0</v>
      </c>
      <c r="G142" s="24" t="str">
        <f>基本情報登録!$D$10</f>
        <v/>
      </c>
      <c r="H142" s="24" t="e">
        <f>'様式Ⅲ－1(女子)'!G434</f>
        <v>#N/A</v>
      </c>
      <c r="I142" s="24">
        <f>'様式Ⅲ－1(女子)'!C434</f>
        <v>0</v>
      </c>
      <c r="J142" s="24">
        <f>'様式Ⅲ－1(女子)'!K434</f>
        <v>0</v>
      </c>
      <c r="K142" s="24" t="str">
        <f>'様式Ⅲ－1(女子)'!O434</f>
        <v/>
      </c>
      <c r="L142" s="24">
        <f>'様式Ⅲ－1(女子)'!K435</f>
        <v>0</v>
      </c>
      <c r="M142" s="24" t="str">
        <f>'様式Ⅲ－1(女子)'!O435</f>
        <v/>
      </c>
      <c r="N142" s="24">
        <f>'様式Ⅲ－1(女子)'!K436</f>
        <v>0</v>
      </c>
      <c r="O142" s="24" t="str">
        <f>'様式Ⅲ－1(女子)'!O436</f>
        <v/>
      </c>
    </row>
    <row r="143" spans="1:15">
      <c r="A143" s="20">
        <v>142</v>
      </c>
      <c r="B143" s="24" t="str">
        <f>'様式Ⅲ－1(女子)'!H437</f>
        <v/>
      </c>
      <c r="C143" s="24" t="str">
        <f>CONCATENATE('様式Ⅲ－1(女子)'!D437," (",'様式Ⅲ－1(女子)'!F437,")")</f>
        <v xml:space="preserve"> ()</v>
      </c>
      <c r="D143" s="24" t="str">
        <f>'様式Ⅲ－1(女子)'!E437</f>
        <v/>
      </c>
      <c r="E143" s="24">
        <v>2</v>
      </c>
      <c r="F143" s="24">
        <f>基本情報登録!$D$8</f>
        <v>0</v>
      </c>
      <c r="G143" s="24" t="str">
        <f>基本情報登録!$D$10</f>
        <v/>
      </c>
      <c r="H143" s="24" t="e">
        <f>'様式Ⅲ－1(女子)'!G437</f>
        <v>#N/A</v>
      </c>
      <c r="I143" s="24">
        <f>'様式Ⅲ－1(女子)'!C437</f>
        <v>0</v>
      </c>
      <c r="J143" s="24">
        <f>'様式Ⅲ－1(女子)'!K437</f>
        <v>0</v>
      </c>
      <c r="K143" s="24" t="str">
        <f>'様式Ⅲ－1(女子)'!O437</f>
        <v/>
      </c>
      <c r="L143" s="24">
        <f>'様式Ⅲ－1(女子)'!K438</f>
        <v>0</v>
      </c>
      <c r="M143" s="24" t="str">
        <f>'様式Ⅲ－1(女子)'!O438</f>
        <v/>
      </c>
      <c r="N143" s="24">
        <f>'様式Ⅲ－1(女子)'!K439</f>
        <v>0</v>
      </c>
      <c r="O143" s="24" t="str">
        <f>'様式Ⅲ－1(女子)'!O439</f>
        <v/>
      </c>
    </row>
    <row r="144" spans="1:15">
      <c r="A144" s="20">
        <v>143</v>
      </c>
      <c r="B144" s="24" t="str">
        <f>'様式Ⅲ－1(女子)'!H440</f>
        <v/>
      </c>
      <c r="C144" s="24" t="str">
        <f>CONCATENATE('様式Ⅲ－1(女子)'!D440," (",'様式Ⅲ－1(女子)'!F440,")")</f>
        <v xml:space="preserve"> ()</v>
      </c>
      <c r="D144" s="24" t="str">
        <f>'様式Ⅲ－1(女子)'!E440</f>
        <v/>
      </c>
      <c r="E144" s="24">
        <v>2</v>
      </c>
      <c r="F144" s="24">
        <f>基本情報登録!$D$8</f>
        <v>0</v>
      </c>
      <c r="G144" s="24" t="str">
        <f>基本情報登録!$D$10</f>
        <v/>
      </c>
      <c r="H144" s="24" t="e">
        <f>'様式Ⅲ－1(女子)'!G440</f>
        <v>#N/A</v>
      </c>
      <c r="I144" s="24">
        <f>'様式Ⅲ－1(女子)'!C440</f>
        <v>0</v>
      </c>
      <c r="J144" s="24">
        <f>'様式Ⅲ－1(女子)'!K440</f>
        <v>0</v>
      </c>
      <c r="K144" s="24" t="str">
        <f>'様式Ⅲ－1(女子)'!O440</f>
        <v/>
      </c>
      <c r="L144" s="24">
        <f>'様式Ⅲ－1(女子)'!K441</f>
        <v>0</v>
      </c>
      <c r="M144" s="24" t="str">
        <f>'様式Ⅲ－1(女子)'!O441</f>
        <v/>
      </c>
      <c r="N144" s="24">
        <f>'様式Ⅲ－1(女子)'!K442</f>
        <v>0</v>
      </c>
      <c r="O144" s="24" t="str">
        <f>'様式Ⅲ－1(女子)'!O442</f>
        <v/>
      </c>
    </row>
    <row r="145" spans="1:15">
      <c r="A145" s="20">
        <v>144</v>
      </c>
      <c r="B145" s="24" t="str">
        <f>'様式Ⅲ－1(女子)'!H443</f>
        <v/>
      </c>
      <c r="C145" s="24" t="str">
        <f>CONCATENATE('様式Ⅲ－1(女子)'!D443," (",'様式Ⅲ－1(女子)'!F443,")")</f>
        <v xml:space="preserve"> ()</v>
      </c>
      <c r="D145" s="24" t="str">
        <f>'様式Ⅲ－1(女子)'!E443</f>
        <v/>
      </c>
      <c r="E145" s="24">
        <v>2</v>
      </c>
      <c r="F145" s="24">
        <f>基本情報登録!$D$8</f>
        <v>0</v>
      </c>
      <c r="G145" s="24" t="str">
        <f>基本情報登録!$D$10</f>
        <v/>
      </c>
      <c r="H145" s="24" t="e">
        <f>'様式Ⅲ－1(女子)'!G443</f>
        <v>#N/A</v>
      </c>
      <c r="I145" s="24">
        <f>'様式Ⅲ－1(女子)'!C443</f>
        <v>0</v>
      </c>
      <c r="J145" s="24">
        <f>'様式Ⅲ－1(女子)'!K443</f>
        <v>0</v>
      </c>
      <c r="K145" s="24" t="str">
        <f>'様式Ⅲ－1(女子)'!O443</f>
        <v/>
      </c>
      <c r="L145" s="24">
        <f>'様式Ⅲ－1(女子)'!K444</f>
        <v>0</v>
      </c>
      <c r="M145" s="24" t="str">
        <f>'様式Ⅲ－1(女子)'!O444</f>
        <v/>
      </c>
      <c r="N145" s="24">
        <f>'様式Ⅲ－1(女子)'!K445</f>
        <v>0</v>
      </c>
      <c r="O145" s="24" t="str">
        <f>'様式Ⅲ－1(女子)'!O445</f>
        <v/>
      </c>
    </row>
    <row r="146" spans="1:15">
      <c r="A146" s="20">
        <v>145</v>
      </c>
      <c r="B146" s="24" t="str">
        <f>'様式Ⅲ－1(女子)'!H446</f>
        <v/>
      </c>
      <c r="C146" s="24" t="str">
        <f>CONCATENATE('様式Ⅲ－1(女子)'!D446," (",'様式Ⅲ－1(女子)'!F446,")")</f>
        <v xml:space="preserve"> ()</v>
      </c>
      <c r="D146" s="24" t="str">
        <f>'様式Ⅲ－1(女子)'!E446</f>
        <v/>
      </c>
      <c r="E146" s="24">
        <v>2</v>
      </c>
      <c r="F146" s="24">
        <f>基本情報登録!$D$8</f>
        <v>0</v>
      </c>
      <c r="G146" s="24" t="str">
        <f>基本情報登録!$D$10</f>
        <v/>
      </c>
      <c r="H146" s="24" t="e">
        <f>'様式Ⅲ－1(女子)'!G446</f>
        <v>#N/A</v>
      </c>
      <c r="I146" s="24">
        <f>'様式Ⅲ－1(女子)'!C446</f>
        <v>0</v>
      </c>
      <c r="J146" s="24">
        <f>'様式Ⅲ－1(女子)'!K446</f>
        <v>0</v>
      </c>
      <c r="K146" s="24" t="str">
        <f>'様式Ⅲ－1(女子)'!O446</f>
        <v/>
      </c>
      <c r="L146" s="24">
        <f>'様式Ⅲ－1(女子)'!K447</f>
        <v>0</v>
      </c>
      <c r="M146" s="24" t="str">
        <f>'様式Ⅲ－1(女子)'!O447</f>
        <v/>
      </c>
      <c r="N146" s="24">
        <f>'様式Ⅲ－1(女子)'!K448</f>
        <v>0</v>
      </c>
      <c r="O146" s="24" t="str">
        <f>'様式Ⅲ－1(女子)'!O448</f>
        <v/>
      </c>
    </row>
    <row r="147" spans="1:15">
      <c r="A147" s="20">
        <v>146</v>
      </c>
      <c r="B147" s="24" t="str">
        <f>'様式Ⅲ－1(女子)'!H449</f>
        <v/>
      </c>
      <c r="C147" s="24" t="str">
        <f>CONCATENATE('様式Ⅲ－1(女子)'!D449," (",'様式Ⅲ－1(女子)'!F449,")")</f>
        <v xml:space="preserve"> ()</v>
      </c>
      <c r="D147" s="24" t="str">
        <f>'様式Ⅲ－1(女子)'!E449</f>
        <v/>
      </c>
      <c r="E147" s="24">
        <v>2</v>
      </c>
      <c r="F147" s="24">
        <f>基本情報登録!$D$8</f>
        <v>0</v>
      </c>
      <c r="G147" s="24" t="str">
        <f>基本情報登録!$D$10</f>
        <v/>
      </c>
      <c r="H147" s="24" t="e">
        <f>'様式Ⅲ－1(女子)'!G449</f>
        <v>#N/A</v>
      </c>
      <c r="I147" s="24">
        <f>'様式Ⅲ－1(女子)'!C449</f>
        <v>0</v>
      </c>
      <c r="J147" s="24">
        <f>'様式Ⅲ－1(女子)'!K449</f>
        <v>0</v>
      </c>
      <c r="K147" s="24" t="str">
        <f>'様式Ⅲ－1(女子)'!O449</f>
        <v/>
      </c>
      <c r="L147" s="24">
        <f>'様式Ⅲ－1(女子)'!K450</f>
        <v>0</v>
      </c>
      <c r="M147" s="24" t="str">
        <f>'様式Ⅲ－1(女子)'!O450</f>
        <v/>
      </c>
      <c r="N147" s="24">
        <f>'様式Ⅲ－1(女子)'!K451</f>
        <v>0</v>
      </c>
      <c r="O147" s="24" t="str">
        <f>'様式Ⅲ－1(女子)'!O451</f>
        <v/>
      </c>
    </row>
    <row r="148" spans="1:15">
      <c r="A148" s="20">
        <v>147</v>
      </c>
      <c r="B148" s="24" t="str">
        <f>'様式Ⅲ－1(女子)'!H452</f>
        <v/>
      </c>
      <c r="C148" s="24" t="str">
        <f>CONCATENATE('様式Ⅲ－1(女子)'!D452," (",'様式Ⅲ－1(女子)'!F452,")")</f>
        <v xml:space="preserve"> ()</v>
      </c>
      <c r="D148" s="24" t="str">
        <f>'様式Ⅲ－1(女子)'!E452</f>
        <v/>
      </c>
      <c r="E148" s="24">
        <v>2</v>
      </c>
      <c r="F148" s="24">
        <f>基本情報登録!$D$8</f>
        <v>0</v>
      </c>
      <c r="G148" s="24" t="str">
        <f>基本情報登録!$D$10</f>
        <v/>
      </c>
      <c r="H148" s="24" t="e">
        <f>'様式Ⅲ－1(女子)'!G452</f>
        <v>#N/A</v>
      </c>
      <c r="I148" s="24">
        <f>'様式Ⅲ－1(女子)'!C452</f>
        <v>0</v>
      </c>
      <c r="J148" s="24">
        <f>'様式Ⅲ－1(女子)'!K452</f>
        <v>0</v>
      </c>
      <c r="K148" s="24" t="str">
        <f>'様式Ⅲ－1(女子)'!O452</f>
        <v/>
      </c>
      <c r="L148" s="24">
        <f>'様式Ⅲ－1(女子)'!K453</f>
        <v>0</v>
      </c>
      <c r="M148" s="24" t="str">
        <f>'様式Ⅲ－1(女子)'!O453</f>
        <v/>
      </c>
      <c r="N148" s="24">
        <f>'様式Ⅲ－1(女子)'!K454</f>
        <v>0</v>
      </c>
      <c r="O148" s="24" t="str">
        <f>'様式Ⅲ－1(女子)'!O454</f>
        <v/>
      </c>
    </row>
    <row r="149" spans="1:15">
      <c r="A149" s="20">
        <v>148</v>
      </c>
      <c r="B149" s="24" t="str">
        <f>'様式Ⅲ－1(女子)'!H455</f>
        <v/>
      </c>
      <c r="C149" s="24" t="str">
        <f>CONCATENATE('様式Ⅲ－1(女子)'!D455," (",'様式Ⅲ－1(女子)'!F455,")")</f>
        <v xml:space="preserve"> ()</v>
      </c>
      <c r="D149" s="24" t="str">
        <f>'様式Ⅲ－1(女子)'!E455</f>
        <v/>
      </c>
      <c r="E149" s="24">
        <v>2</v>
      </c>
      <c r="F149" s="24">
        <f>基本情報登録!$D$8</f>
        <v>0</v>
      </c>
      <c r="G149" s="24" t="str">
        <f>基本情報登録!$D$10</f>
        <v/>
      </c>
      <c r="H149" s="24" t="e">
        <f>'様式Ⅲ－1(女子)'!G455</f>
        <v>#N/A</v>
      </c>
      <c r="I149" s="24">
        <f>'様式Ⅲ－1(女子)'!C455</f>
        <v>0</v>
      </c>
      <c r="J149" s="24">
        <f>'様式Ⅲ－1(女子)'!K455</f>
        <v>0</v>
      </c>
      <c r="K149" s="24" t="str">
        <f>'様式Ⅲ－1(女子)'!O455</f>
        <v/>
      </c>
      <c r="L149" s="24">
        <f>'様式Ⅲ－1(女子)'!K456</f>
        <v>0</v>
      </c>
      <c r="M149" s="24" t="str">
        <f>'様式Ⅲ－1(女子)'!O456</f>
        <v/>
      </c>
      <c r="N149" s="24">
        <f>'様式Ⅲ－1(女子)'!K457</f>
        <v>0</v>
      </c>
      <c r="O149" s="24" t="str">
        <f>'様式Ⅲ－1(女子)'!O457</f>
        <v/>
      </c>
    </row>
    <row r="150" spans="1:15">
      <c r="A150" s="20">
        <v>149</v>
      </c>
      <c r="B150" s="24" t="str">
        <f>'様式Ⅲ－1(女子)'!H458</f>
        <v/>
      </c>
      <c r="C150" s="24" t="str">
        <f>CONCATENATE('様式Ⅲ－1(女子)'!D458," (",'様式Ⅲ－1(女子)'!F458,")")</f>
        <v xml:space="preserve"> ()</v>
      </c>
      <c r="D150" s="24" t="str">
        <f>'様式Ⅲ－1(女子)'!E458</f>
        <v/>
      </c>
      <c r="E150" s="24">
        <v>2</v>
      </c>
      <c r="F150" s="24">
        <f>基本情報登録!$D$8</f>
        <v>0</v>
      </c>
      <c r="G150" s="24" t="str">
        <f>基本情報登録!$D$10</f>
        <v/>
      </c>
      <c r="H150" s="24" t="e">
        <f>'様式Ⅲ－1(女子)'!G458</f>
        <v>#N/A</v>
      </c>
      <c r="I150" s="24">
        <f>'様式Ⅲ－1(女子)'!C458</f>
        <v>0</v>
      </c>
      <c r="J150" s="24">
        <f>'様式Ⅲ－1(女子)'!K458</f>
        <v>0</v>
      </c>
      <c r="K150" s="24" t="str">
        <f>'様式Ⅲ－1(女子)'!O458</f>
        <v/>
      </c>
      <c r="L150" s="24">
        <f>'様式Ⅲ－1(女子)'!K459</f>
        <v>0</v>
      </c>
      <c r="M150" s="24" t="str">
        <f>'様式Ⅲ－1(女子)'!O459</f>
        <v/>
      </c>
      <c r="N150" s="24">
        <f>'様式Ⅲ－1(女子)'!K460</f>
        <v>0</v>
      </c>
      <c r="O150" s="24" t="str">
        <f>'様式Ⅲ－1(女子)'!O460</f>
        <v/>
      </c>
    </row>
    <row r="151" spans="1:15">
      <c r="A151" s="20">
        <v>150</v>
      </c>
      <c r="B151" s="24" t="str">
        <f>'様式Ⅲ－1(女子)'!H461</f>
        <v/>
      </c>
      <c r="C151" s="24" t="str">
        <f>CONCATENATE('様式Ⅲ－1(女子)'!D461," (",'様式Ⅲ－1(女子)'!F461,")")</f>
        <v xml:space="preserve"> ()</v>
      </c>
      <c r="D151" s="24" t="str">
        <f>'様式Ⅲ－1(女子)'!E461</f>
        <v/>
      </c>
      <c r="E151" s="24">
        <v>2</v>
      </c>
      <c r="F151" s="24">
        <f>基本情報登録!$D$8</f>
        <v>0</v>
      </c>
      <c r="G151" s="24" t="str">
        <f>基本情報登録!$D$10</f>
        <v/>
      </c>
      <c r="H151" s="24" t="e">
        <f>'様式Ⅲ－1(女子)'!G461</f>
        <v>#N/A</v>
      </c>
      <c r="I151" s="24">
        <f>'様式Ⅲ－1(女子)'!C461</f>
        <v>0</v>
      </c>
      <c r="J151" s="24">
        <f>'様式Ⅲ－1(女子)'!K461</f>
        <v>0</v>
      </c>
      <c r="K151" s="24" t="str">
        <f>'様式Ⅲ－1(女子)'!O461</f>
        <v/>
      </c>
      <c r="L151" s="24">
        <f>'様式Ⅲ－1(女子)'!K462</f>
        <v>0</v>
      </c>
      <c r="M151" s="24" t="str">
        <f>'様式Ⅲ－1(女子)'!O462</f>
        <v/>
      </c>
      <c r="N151" s="24">
        <f>'様式Ⅲ－1(女子)'!K463</f>
        <v>0</v>
      </c>
      <c r="O151" s="24" t="str">
        <f>'様式Ⅲ－1(女子)'!O463</f>
        <v/>
      </c>
    </row>
    <row r="157" spans="1:15">
      <c r="N157" s="24">
        <f>'様式Ⅲ－1(女子)'!K465</f>
        <v>0</v>
      </c>
    </row>
  </sheetData>
  <phoneticPr fontId="1"/>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95"/>
  <sheetViews>
    <sheetView workbookViewId="0"/>
  </sheetViews>
  <sheetFormatPr defaultRowHeight="13.5"/>
  <cols>
    <col min="1" max="2" width="9" style="24"/>
    <col min="3" max="3" width="16.125" style="24" bestFit="1" customWidth="1"/>
    <col min="4" max="4" width="17.25" style="24" bestFit="1" customWidth="1"/>
    <col min="5" max="5" width="9" style="24"/>
    <col min="6" max="11" width="10.5" style="24" bestFit="1" customWidth="1"/>
    <col min="12" max="13" width="9" style="24"/>
  </cols>
  <sheetData>
    <row r="1" spans="1:13">
      <c r="A1" s="24" t="s">
        <v>216</v>
      </c>
    </row>
    <row r="2" spans="1:13">
      <c r="A2" s="24" t="s">
        <v>62</v>
      </c>
      <c r="B2" s="24" t="s">
        <v>217</v>
      </c>
      <c r="C2" s="24" t="s">
        <v>218</v>
      </c>
      <c r="D2" s="24" t="s">
        <v>219</v>
      </c>
      <c r="E2" s="24" t="s">
        <v>220</v>
      </c>
    </row>
    <row r="3" spans="1:13">
      <c r="A3" s="24" t="str">
        <f>基本情報登録!D10</f>
        <v/>
      </c>
      <c r="B3" s="24">
        <f>基本情報登録!D8</f>
        <v>0</v>
      </c>
      <c r="C3" s="24" t="str">
        <f>基本情報登録!D6</f>
        <v/>
      </c>
      <c r="D3" s="24" t="str">
        <f>基本情報登録!D11</f>
        <v/>
      </c>
      <c r="E3" s="24">
        <f>基本情報登録!D12</f>
        <v>49</v>
      </c>
    </row>
    <row r="5" spans="1:13">
      <c r="A5" s="877" t="s">
        <v>221</v>
      </c>
      <c r="B5" s="877"/>
      <c r="C5" s="877"/>
      <c r="D5" s="877"/>
      <c r="E5" s="877"/>
      <c r="F5" s="877"/>
      <c r="G5" s="877"/>
      <c r="H5" s="877"/>
      <c r="I5" s="877"/>
      <c r="J5" s="877"/>
      <c r="K5" s="877"/>
    </row>
    <row r="6" spans="1:13">
      <c r="A6" s="24" t="s">
        <v>222</v>
      </c>
      <c r="B6" s="24" t="s">
        <v>62</v>
      </c>
      <c r="C6" s="24" t="s">
        <v>217</v>
      </c>
      <c r="D6" s="24" t="s">
        <v>218</v>
      </c>
      <c r="E6" s="24" t="s">
        <v>223</v>
      </c>
      <c r="F6" s="24" t="s">
        <v>224</v>
      </c>
      <c r="G6" s="24" t="s">
        <v>225</v>
      </c>
      <c r="H6" s="24" t="s">
        <v>215</v>
      </c>
      <c r="I6" s="24" t="s">
        <v>226</v>
      </c>
      <c r="J6" s="24" t="s">
        <v>227</v>
      </c>
      <c r="K6" s="24" t="s">
        <v>228</v>
      </c>
    </row>
    <row r="7" spans="1:13">
      <c r="A7" s="24">
        <v>1</v>
      </c>
      <c r="B7" s="24" t="str">
        <f>基本情報登録!$D$10</f>
        <v/>
      </c>
      <c r="C7" s="24" t="str">
        <f>基本情報登録!$D$8&amp;'様式Ⅱ(男子4×100mR)'!$I$9</f>
        <v/>
      </c>
      <c r="D7" s="24" t="str">
        <f>基本情報登録!$D$6&amp;'様式Ⅱ(男子4×100mR)'!$I$9</f>
        <v/>
      </c>
      <c r="E7" s="24" t="str">
        <f>'様式Ⅱ(男子4×100mR)'!$E$12</f>
        <v>00000</v>
      </c>
      <c r="F7" s="24" t="str">
        <f>'様式Ⅱ(男子4×100mR)'!$D$18</f>
        <v/>
      </c>
      <c r="G7" s="24" t="str">
        <f>'様式Ⅱ(男子4×100mR)'!$D$20</f>
        <v/>
      </c>
      <c r="H7" s="24" t="str">
        <f>'様式Ⅱ(男子4×100mR)'!$D$22</f>
        <v/>
      </c>
      <c r="I7" s="24" t="str">
        <f>'様式Ⅱ(男子4×100mR)'!$D$24</f>
        <v/>
      </c>
      <c r="J7" s="24" t="str">
        <f>'様式Ⅱ(男子4×100mR)'!$D$26</f>
        <v/>
      </c>
      <c r="K7" s="24" t="str">
        <f>'様式Ⅱ(男子4×100mR)'!$D$28</f>
        <v/>
      </c>
    </row>
    <row r="8" spans="1:13">
      <c r="A8" s="24">
        <v>2</v>
      </c>
      <c r="B8" s="24" t="str">
        <f>基本情報登録!$D$10</f>
        <v/>
      </c>
      <c r="C8" s="24" t="str">
        <f>基本情報登録!$D$8&amp;'様式Ⅱ(男子4×100mR)'!$I$38</f>
        <v/>
      </c>
      <c r="D8" s="24" t="str">
        <f>基本情報登録!$D$6&amp;'様式Ⅱ(男子4×100mR)'!$I$38</f>
        <v/>
      </c>
      <c r="E8" s="56" t="str">
        <f>'様式Ⅱ(男子4×100mR)'!$E$41</f>
        <v>00000</v>
      </c>
      <c r="F8" s="24" t="str">
        <f>'様式Ⅱ(男子4×100mR)'!$D$47</f>
        <v/>
      </c>
      <c r="G8" s="24" t="str">
        <f>'様式Ⅱ(男子4×100mR)'!$D$49</f>
        <v/>
      </c>
      <c r="H8" s="24" t="str">
        <f>'様式Ⅱ(男子4×100mR)'!$D$51</f>
        <v/>
      </c>
      <c r="I8" s="24" t="str">
        <f>'様式Ⅱ(男子4×100mR)'!$D$53</f>
        <v/>
      </c>
      <c r="J8" s="24" t="str">
        <f>'様式Ⅱ(男子4×100mR)'!$D$55</f>
        <v/>
      </c>
      <c r="K8" s="24" t="str">
        <f>'様式Ⅱ(男子4×100mR)'!$D$57</f>
        <v/>
      </c>
      <c r="M8" s="56"/>
    </row>
    <row r="9" spans="1:13">
      <c r="A9" s="24">
        <v>3</v>
      </c>
      <c r="B9" s="24" t="str">
        <f>基本情報登録!$D$10</f>
        <v/>
      </c>
      <c r="C9" s="24" t="str">
        <f>基本情報登録!$D$8&amp;'様式Ⅱ(男子4×100mR)'!$I$67</f>
        <v/>
      </c>
      <c r="D9" s="24" t="str">
        <f>基本情報登録!$D$6&amp;'様式Ⅱ(男子4×100mR)'!$I$67</f>
        <v/>
      </c>
      <c r="E9" s="24" t="str">
        <f>'様式Ⅱ(男子4×100mR)'!$E$70</f>
        <v>00000</v>
      </c>
      <c r="F9" s="24" t="str">
        <f>'様式Ⅱ(男子4×100mR)'!$D$76</f>
        <v/>
      </c>
      <c r="G9" s="24" t="str">
        <f>'様式Ⅱ(男子4×100mR)'!$D$78</f>
        <v/>
      </c>
      <c r="H9" s="24" t="str">
        <f>'様式Ⅱ(男子4×100mR)'!$D$80</f>
        <v/>
      </c>
      <c r="I9" s="24" t="str">
        <f>'様式Ⅱ(男子4×100mR)'!$D$82</f>
        <v/>
      </c>
      <c r="J9" s="24" t="str">
        <f>'様式Ⅱ(男子4×100mR)'!$D$84</f>
        <v/>
      </c>
      <c r="K9" s="24" t="str">
        <f>'様式Ⅱ(男子4×100mR)'!$D$86</f>
        <v/>
      </c>
    </row>
    <row r="10" spans="1:13">
      <c r="A10" s="24">
        <v>4</v>
      </c>
      <c r="B10" s="24" t="str">
        <f>基本情報登録!$D$10</f>
        <v/>
      </c>
      <c r="C10" s="24" t="str">
        <f>基本情報登録!$D$8&amp;'様式Ⅱ(男子4×100mR)'!$I$96</f>
        <v/>
      </c>
      <c r="D10" s="24" t="str">
        <f>基本情報登録!$D$6&amp;'様式Ⅱ(男子4×100mR)'!$I$96</f>
        <v/>
      </c>
      <c r="E10" s="24" t="str">
        <f>'様式Ⅱ(男子4×100mR)'!$E$99</f>
        <v>00000</v>
      </c>
      <c r="F10" s="24" t="str">
        <f>'様式Ⅱ(男子4×100mR)'!$D$105</f>
        <v/>
      </c>
      <c r="G10" s="24" t="str">
        <f>'様式Ⅱ(男子4×100mR)'!$D$107</f>
        <v/>
      </c>
      <c r="H10" s="24" t="str">
        <f>'様式Ⅱ(男子4×100mR)'!$D$109</f>
        <v/>
      </c>
      <c r="I10" s="24" t="str">
        <f>'様式Ⅱ(男子4×100mR)'!$D$111</f>
        <v/>
      </c>
      <c r="J10" s="24" t="str">
        <f>'様式Ⅱ(男子4×100mR)'!$D$113</f>
        <v/>
      </c>
      <c r="K10" s="24" t="str">
        <f>'様式Ⅱ(男子4×100mR)'!$D$115</f>
        <v/>
      </c>
    </row>
    <row r="11" spans="1:13">
      <c r="A11" s="24">
        <v>5</v>
      </c>
      <c r="B11" s="24" t="str">
        <f>基本情報登録!$D$10</f>
        <v/>
      </c>
      <c r="C11" s="24" t="str">
        <f>基本情報登録!$D$8&amp;'様式Ⅱ(男子4×100mR)'!$I$125</f>
        <v/>
      </c>
      <c r="D11" s="24" t="str">
        <f>基本情報登録!$D$6&amp;'様式Ⅱ(男子4×100mR)'!$I$125</f>
        <v/>
      </c>
      <c r="E11" s="24" t="str">
        <f>'様式Ⅱ(男子4×100mR)'!$E$128</f>
        <v>00000</v>
      </c>
      <c r="F11" s="24" t="str">
        <f>'様式Ⅱ(男子4×100mR)'!$D$134</f>
        <v/>
      </c>
      <c r="G11" s="24" t="str">
        <f>'様式Ⅱ(男子4×100mR)'!$D$136</f>
        <v/>
      </c>
      <c r="H11" s="24" t="str">
        <f>'様式Ⅱ(男子4×100mR)'!$D$138</f>
        <v/>
      </c>
      <c r="I11" s="24" t="str">
        <f>'様式Ⅱ(男子4×100mR)'!$D$140</f>
        <v/>
      </c>
      <c r="J11" s="24" t="str">
        <f>'様式Ⅱ(男子4×100mR)'!$D$142</f>
        <v/>
      </c>
      <c r="K11" s="24" t="str">
        <f>'様式Ⅱ(男子4×100mR)'!$D$144</f>
        <v/>
      </c>
    </row>
    <row r="12" spans="1:13">
      <c r="A12" s="24">
        <v>6</v>
      </c>
      <c r="B12" s="24" t="str">
        <f>基本情報登録!$D$10</f>
        <v/>
      </c>
      <c r="C12" s="24" t="str">
        <f>基本情報登録!$D$8&amp;'様式Ⅱ(男子4×100mR)'!$I$154</f>
        <v/>
      </c>
      <c r="D12" s="24" t="str">
        <f>基本情報登録!$D$6&amp;'様式Ⅱ(男子4×100mR)'!$I$154</f>
        <v/>
      </c>
      <c r="E12" s="24" t="str">
        <f>'様式Ⅱ(男子4×100mR)'!$E$157</f>
        <v>00000</v>
      </c>
      <c r="F12" s="24" t="str">
        <f>'様式Ⅱ(男子4×100mR)'!$D$163</f>
        <v/>
      </c>
      <c r="G12" s="24" t="str">
        <f>'様式Ⅱ(男子4×100mR)'!$D$165</f>
        <v/>
      </c>
      <c r="H12" s="24" t="str">
        <f>'様式Ⅱ(男子4×100mR)'!$D$167</f>
        <v/>
      </c>
      <c r="I12" s="24" t="str">
        <f>'様式Ⅱ(男子4×100mR)'!$D$169</f>
        <v/>
      </c>
      <c r="J12" s="24" t="str">
        <f>'様式Ⅱ(男子4×100mR)'!$D$171</f>
        <v/>
      </c>
      <c r="K12" s="24" t="str">
        <f>'様式Ⅱ(男子4×100mR)'!$D$173</f>
        <v/>
      </c>
    </row>
    <row r="13" spans="1:13">
      <c r="A13" s="24">
        <v>7</v>
      </c>
      <c r="B13" s="24" t="str">
        <f>基本情報登録!$D$10</f>
        <v/>
      </c>
      <c r="C13" s="24" t="str">
        <f>基本情報登録!$D$8&amp;'様式Ⅱ(男子4×100mR)'!$I$183</f>
        <v/>
      </c>
      <c r="D13" s="24" t="str">
        <f>基本情報登録!$D$6&amp;'様式Ⅱ(男子4×100mR)'!$I$183</f>
        <v/>
      </c>
      <c r="E13" s="24" t="str">
        <f>'様式Ⅱ(男子4×100mR)'!$E$186</f>
        <v>00000</v>
      </c>
      <c r="F13" s="24" t="str">
        <f>'様式Ⅱ(男子4×100mR)'!$D$192</f>
        <v/>
      </c>
      <c r="G13" s="24" t="str">
        <f>'様式Ⅱ(男子4×100mR)'!$D$194</f>
        <v/>
      </c>
      <c r="H13" s="24" t="str">
        <f>'様式Ⅱ(男子4×100mR)'!$D$196</f>
        <v/>
      </c>
      <c r="I13" s="24" t="str">
        <f>'様式Ⅱ(男子4×100mR)'!$D$198</f>
        <v/>
      </c>
      <c r="J13" s="24" t="str">
        <f>'様式Ⅱ(男子4×100mR)'!$D$200</f>
        <v/>
      </c>
      <c r="K13" s="24" t="str">
        <f>'様式Ⅱ(男子4×100mR)'!$D$202</f>
        <v/>
      </c>
    </row>
    <row r="14" spans="1:13">
      <c r="A14" s="24">
        <v>8</v>
      </c>
      <c r="B14" s="24" t="str">
        <f>基本情報登録!$D$10</f>
        <v/>
      </c>
      <c r="C14" s="24" t="str">
        <f>基本情報登録!$D$8&amp;'様式Ⅱ(男子4×100mR)'!$I$212</f>
        <v/>
      </c>
      <c r="D14" s="24" t="str">
        <f>基本情報登録!$D$6&amp;'様式Ⅱ(男子4×100mR)'!$I$212</f>
        <v/>
      </c>
      <c r="E14" s="24" t="str">
        <f>'様式Ⅱ(男子4×100mR)'!$E$215</f>
        <v>00000</v>
      </c>
      <c r="F14" s="24" t="str">
        <f>'様式Ⅱ(男子4×100mR)'!$D$221</f>
        <v/>
      </c>
      <c r="G14" s="24" t="str">
        <f>'様式Ⅱ(男子4×100mR)'!$D$223</f>
        <v/>
      </c>
      <c r="H14" s="24" t="str">
        <f>'様式Ⅱ(男子4×100mR)'!$D$225</f>
        <v/>
      </c>
      <c r="I14" s="24" t="str">
        <f>'様式Ⅱ(男子4×100mR)'!$D$227</f>
        <v/>
      </c>
      <c r="J14" s="24" t="str">
        <f>'様式Ⅱ(男子4×100mR)'!$D$229</f>
        <v/>
      </c>
      <c r="K14" s="24" t="str">
        <f>'様式Ⅱ(男子4×100mR)'!$D$231</f>
        <v/>
      </c>
    </row>
    <row r="15" spans="1:13">
      <c r="A15" s="24">
        <v>9</v>
      </c>
      <c r="B15" s="24" t="str">
        <f>基本情報登録!$D$10</f>
        <v/>
      </c>
      <c r="C15" s="24" t="str">
        <f>基本情報登録!$D$8&amp;'様式Ⅱ(男子4×100mR)'!$I$241</f>
        <v/>
      </c>
      <c r="D15" s="24" t="str">
        <f>基本情報登録!$D$6&amp;'様式Ⅱ(男子4×100mR)'!$I$241</f>
        <v/>
      </c>
      <c r="E15" s="24" t="str">
        <f>'様式Ⅱ(男子4×100mR)'!$E$244</f>
        <v>00000</v>
      </c>
      <c r="F15" s="24" t="str">
        <f>'様式Ⅱ(男子4×100mR)'!$D$250</f>
        <v/>
      </c>
      <c r="G15" s="24" t="str">
        <f>'様式Ⅱ(男子4×100mR)'!$D$252</f>
        <v/>
      </c>
      <c r="H15" s="24" t="str">
        <f>'様式Ⅱ(男子4×100mR)'!$D$254</f>
        <v/>
      </c>
      <c r="I15" s="24" t="str">
        <f>'様式Ⅱ(男子4×100mR)'!$D$256</f>
        <v/>
      </c>
      <c r="J15" s="24" t="str">
        <f>'様式Ⅱ(男子4×100mR)'!$D$258</f>
        <v/>
      </c>
      <c r="K15" s="24" t="str">
        <f>'様式Ⅱ(男子4×100mR)'!$D$260</f>
        <v/>
      </c>
    </row>
    <row r="16" spans="1:13">
      <c r="A16" s="24">
        <v>10</v>
      </c>
      <c r="B16" s="24" t="str">
        <f>基本情報登録!$D$10</f>
        <v/>
      </c>
      <c r="C16" s="24" t="str">
        <f>基本情報登録!$D$8&amp;'様式Ⅱ(男子4×100mR)'!$I$270</f>
        <v/>
      </c>
      <c r="D16" s="24" t="str">
        <f>基本情報登録!$D$6&amp;'様式Ⅱ(男子4×100mR)'!$I$270</f>
        <v/>
      </c>
      <c r="E16" s="24" t="str">
        <f>'様式Ⅱ(男子4×100mR)'!$E$273</f>
        <v>00000</v>
      </c>
      <c r="F16" s="24" t="str">
        <f>'様式Ⅱ(男子4×100mR)'!$D$279</f>
        <v/>
      </c>
      <c r="G16" s="24" t="str">
        <f>'様式Ⅱ(男子4×100mR)'!$D$281</f>
        <v/>
      </c>
      <c r="H16" s="24" t="str">
        <f>'様式Ⅱ(男子4×100mR)'!$D$283</f>
        <v/>
      </c>
      <c r="I16" s="24" t="str">
        <f>'様式Ⅱ(男子4×100mR)'!$D$285</f>
        <v/>
      </c>
      <c r="J16" s="24" t="str">
        <f>'様式Ⅱ(男子4×100mR)'!$D$287</f>
        <v/>
      </c>
      <c r="K16" s="24" t="str">
        <f>'様式Ⅱ(男子4×100mR)'!$D$289</f>
        <v/>
      </c>
    </row>
    <row r="17" spans="1:11">
      <c r="A17" s="24">
        <v>11</v>
      </c>
      <c r="B17" s="24" t="str">
        <f>基本情報登録!$D$10</f>
        <v/>
      </c>
      <c r="C17" s="24" t="str">
        <f>基本情報登録!$D$8&amp;'様式Ⅱ(男子4×100mR)'!$I$299</f>
        <v/>
      </c>
      <c r="D17" s="24" t="str">
        <f>基本情報登録!$D$6&amp;'様式Ⅱ(男子4×100mR)'!$I$299</f>
        <v/>
      </c>
      <c r="E17" s="24" t="str">
        <f>'様式Ⅱ(男子4×100mR)'!$E$302</f>
        <v>00000</v>
      </c>
      <c r="F17" s="24" t="str">
        <f>'様式Ⅱ(男子4×100mR)'!$D$308</f>
        <v/>
      </c>
      <c r="G17" s="24" t="str">
        <f>'様式Ⅱ(男子4×100mR)'!$D$310</f>
        <v/>
      </c>
      <c r="H17" s="24" t="str">
        <f>'様式Ⅱ(男子4×100mR)'!$D$312</f>
        <v/>
      </c>
      <c r="I17" s="24" t="str">
        <f>'様式Ⅱ(男子4×100mR)'!$D$314</f>
        <v/>
      </c>
      <c r="J17" s="24" t="str">
        <f>'様式Ⅱ(男子4×100mR)'!$D$316</f>
        <v/>
      </c>
      <c r="K17" s="24" t="str">
        <f>'様式Ⅱ(男子4×100mR)'!$D$318</f>
        <v/>
      </c>
    </row>
    <row r="18" spans="1:11">
      <c r="A18" s="24">
        <v>12</v>
      </c>
      <c r="B18" s="24" t="str">
        <f>基本情報登録!$D$10</f>
        <v/>
      </c>
      <c r="C18" s="24" t="str">
        <f>基本情報登録!$D$8&amp;'様式Ⅱ(男子4×100mR)'!$I$328</f>
        <v/>
      </c>
      <c r="D18" s="24" t="str">
        <f>基本情報登録!$D$6&amp;'様式Ⅱ(男子4×100mR)'!$I$328</f>
        <v/>
      </c>
      <c r="E18" s="24" t="str">
        <f>'様式Ⅱ(男子4×100mR)'!$E$331</f>
        <v>00000</v>
      </c>
      <c r="F18" s="24" t="str">
        <f>'様式Ⅱ(男子4×100mR)'!$D$337</f>
        <v/>
      </c>
      <c r="G18" s="24" t="str">
        <f>'様式Ⅱ(男子4×100mR)'!$D$339</f>
        <v/>
      </c>
      <c r="H18" s="24" t="str">
        <f>'様式Ⅱ(男子4×100mR)'!$D$341</f>
        <v/>
      </c>
      <c r="I18" s="24" t="str">
        <f>'様式Ⅱ(男子4×100mR)'!$D$343</f>
        <v/>
      </c>
      <c r="J18" s="24" t="str">
        <f>'様式Ⅱ(男子4×100mR)'!$D$345</f>
        <v/>
      </c>
      <c r="K18" s="24" t="str">
        <f>'様式Ⅱ(男子4×100mR)'!$D$347</f>
        <v/>
      </c>
    </row>
    <row r="19" spans="1:11">
      <c r="A19" s="24">
        <v>13</v>
      </c>
      <c r="B19" s="24" t="str">
        <f>基本情報登録!$D$10</f>
        <v/>
      </c>
      <c r="C19" s="24" t="str">
        <f>基本情報登録!$D$8&amp;'様式Ⅱ(男子4×100mR)'!$I$357</f>
        <v/>
      </c>
      <c r="D19" s="24" t="str">
        <f>基本情報登録!$D$6&amp;'様式Ⅱ(男子4×100mR)'!$I$357</f>
        <v/>
      </c>
      <c r="E19" s="24" t="str">
        <f>'様式Ⅱ(男子4×100mR)'!$E$360</f>
        <v>00000</v>
      </c>
      <c r="F19" s="24" t="str">
        <f>'様式Ⅱ(男子4×100mR)'!$D$366</f>
        <v/>
      </c>
      <c r="G19" s="24" t="str">
        <f>'様式Ⅱ(男子4×100mR)'!$D$368</f>
        <v/>
      </c>
      <c r="H19" s="24" t="str">
        <f>'様式Ⅱ(男子4×100mR)'!$D$370</f>
        <v/>
      </c>
      <c r="I19" s="24" t="str">
        <f>'様式Ⅱ(男子4×100mR)'!$D$372</f>
        <v/>
      </c>
      <c r="J19" s="24" t="str">
        <f>'様式Ⅱ(男子4×100mR)'!$D$374</f>
        <v/>
      </c>
      <c r="K19" s="24" t="str">
        <f>'様式Ⅱ(男子4×100mR)'!$D$376</f>
        <v/>
      </c>
    </row>
    <row r="20" spans="1:11">
      <c r="A20" s="24">
        <v>14</v>
      </c>
      <c r="B20" s="24" t="str">
        <f>基本情報登録!$D$10</f>
        <v/>
      </c>
      <c r="C20" s="24" t="str">
        <f>基本情報登録!$D$8&amp;'様式Ⅱ(男子4×100mR)'!$I$386</f>
        <v/>
      </c>
      <c r="D20" s="24" t="str">
        <f>基本情報登録!$D$6&amp;'様式Ⅱ(男子4×100mR)'!$I$386</f>
        <v/>
      </c>
      <c r="E20" s="24" t="str">
        <f>'様式Ⅱ(男子4×100mR)'!$E$389</f>
        <v>00000</v>
      </c>
      <c r="F20" s="24" t="str">
        <f>'様式Ⅱ(男子4×100mR)'!$D$395</f>
        <v/>
      </c>
      <c r="G20" s="24" t="str">
        <f>'様式Ⅱ(男子4×100mR)'!$D$397</f>
        <v/>
      </c>
      <c r="H20" s="24" t="str">
        <f>'様式Ⅱ(男子4×100mR)'!$D$399</f>
        <v/>
      </c>
      <c r="I20" s="24" t="str">
        <f>'様式Ⅱ(男子4×100mR)'!$D$401</f>
        <v/>
      </c>
      <c r="J20" s="24" t="str">
        <f>'様式Ⅱ(男子4×100mR)'!$D$403</f>
        <v/>
      </c>
      <c r="K20" s="24" t="str">
        <f>'様式Ⅱ(男子4×100mR)'!$D$405</f>
        <v/>
      </c>
    </row>
    <row r="21" spans="1:11">
      <c r="A21" s="24">
        <v>15</v>
      </c>
      <c r="B21" s="24" t="str">
        <f>基本情報登録!$D$10</f>
        <v/>
      </c>
      <c r="C21" s="24" t="str">
        <f>基本情報登録!$D$8&amp;'様式Ⅱ(男子4×100mR)'!$I$415</f>
        <v/>
      </c>
      <c r="D21" s="24" t="str">
        <f>基本情報登録!$D$6&amp;'様式Ⅱ(男子4×100mR)'!$I$415</f>
        <v/>
      </c>
      <c r="E21" s="24" t="str">
        <f>'様式Ⅱ(男子4×100mR)'!$E$418</f>
        <v>00000</v>
      </c>
      <c r="F21" s="24" t="str">
        <f>'様式Ⅱ(男子4×100mR)'!$D$424</f>
        <v/>
      </c>
      <c r="G21" s="24" t="str">
        <f>'様式Ⅱ(男子4×100mR)'!$D$426</f>
        <v/>
      </c>
      <c r="H21" s="24" t="str">
        <f>'様式Ⅱ(男子4×100mR)'!$D$428</f>
        <v/>
      </c>
      <c r="I21" s="24" t="str">
        <f>'様式Ⅱ(男子4×100mR)'!$D$430</f>
        <v/>
      </c>
      <c r="J21" s="24" t="str">
        <f>'様式Ⅱ(男子4×100mR)'!$D$432</f>
        <v/>
      </c>
      <c r="K21" s="24" t="str">
        <f>'様式Ⅱ(男子4×100mR)'!$D$434</f>
        <v/>
      </c>
    </row>
    <row r="22" spans="1:11">
      <c r="A22" s="24">
        <v>16</v>
      </c>
      <c r="B22" s="24" t="str">
        <f>基本情報登録!$D$10</f>
        <v/>
      </c>
      <c r="C22" s="24" t="str">
        <f>基本情報登録!$D$8&amp;'様式Ⅱ(男子4×100mR)'!$I$444</f>
        <v/>
      </c>
      <c r="D22" s="24" t="str">
        <f>基本情報登録!$D$6&amp;'様式Ⅱ(男子4×100mR)'!$I$444</f>
        <v/>
      </c>
      <c r="E22" s="24" t="str">
        <f>'様式Ⅱ(男子4×100mR)'!$E$447</f>
        <v>00000</v>
      </c>
      <c r="F22" s="24" t="str">
        <f>'様式Ⅱ(男子4×100mR)'!$D$453</f>
        <v/>
      </c>
      <c r="G22" s="24" t="str">
        <f>'様式Ⅱ(男子4×100mR)'!$D$455</f>
        <v/>
      </c>
      <c r="H22" s="24" t="str">
        <f>'様式Ⅱ(男子4×100mR)'!$D$457</f>
        <v/>
      </c>
      <c r="I22" s="24" t="str">
        <f>'様式Ⅱ(男子4×100mR)'!$D$459</f>
        <v/>
      </c>
      <c r="J22" s="24" t="str">
        <f>'様式Ⅱ(男子4×100mR)'!$D$461</f>
        <v/>
      </c>
      <c r="K22" s="24" t="str">
        <f>'様式Ⅱ(男子4×100mR)'!$D$463</f>
        <v/>
      </c>
    </row>
    <row r="23" spans="1:11">
      <c r="A23" s="24">
        <v>17</v>
      </c>
      <c r="B23" s="24" t="str">
        <f>基本情報登録!$D$10</f>
        <v/>
      </c>
      <c r="C23" s="24" t="str">
        <f>基本情報登録!$D$8&amp;'様式Ⅱ(男子4×100mR)'!$I$473</f>
        <v/>
      </c>
      <c r="D23" s="24" t="str">
        <f>基本情報登録!$D$6&amp;'様式Ⅱ(男子4×100mR)'!$I$473</f>
        <v/>
      </c>
      <c r="E23" s="24" t="str">
        <f>'様式Ⅱ(男子4×100mR)'!$E$476</f>
        <v>00000</v>
      </c>
      <c r="F23" s="24" t="str">
        <f>'様式Ⅱ(男子4×100mR)'!$D$482</f>
        <v/>
      </c>
      <c r="G23" s="24" t="str">
        <f>'様式Ⅱ(男子4×100mR)'!$D$484</f>
        <v/>
      </c>
      <c r="H23" s="24" t="str">
        <f>'様式Ⅱ(男子4×100mR)'!$D$486</f>
        <v/>
      </c>
      <c r="I23" s="24" t="str">
        <f>'様式Ⅱ(男子4×100mR)'!$D$488</f>
        <v/>
      </c>
      <c r="J23" s="24" t="str">
        <f>'様式Ⅱ(男子4×100mR)'!$D$490</f>
        <v/>
      </c>
      <c r="K23" s="24" t="str">
        <f>'様式Ⅱ(男子4×100mR)'!$D$492</f>
        <v/>
      </c>
    </row>
    <row r="24" spans="1:11">
      <c r="A24" s="24">
        <v>18</v>
      </c>
      <c r="B24" s="24" t="str">
        <f>基本情報登録!$D$10</f>
        <v/>
      </c>
      <c r="C24" s="24" t="str">
        <f>基本情報登録!$D$8&amp;'様式Ⅱ(男子4×100mR)'!$I$502</f>
        <v/>
      </c>
      <c r="D24" s="24" t="str">
        <f>基本情報登録!$D$6&amp;'様式Ⅱ(男子4×100mR)'!$I$502</f>
        <v/>
      </c>
      <c r="E24" s="24" t="str">
        <f>'様式Ⅱ(男子4×100mR)'!$E$505</f>
        <v>00000</v>
      </c>
      <c r="F24" s="24" t="str">
        <f>'様式Ⅱ(男子4×100mR)'!$D$511</f>
        <v/>
      </c>
      <c r="G24" s="24" t="str">
        <f>'様式Ⅱ(男子4×100mR)'!$D$513</f>
        <v/>
      </c>
      <c r="H24" s="24" t="str">
        <f>'様式Ⅱ(男子4×100mR)'!$D$515</f>
        <v/>
      </c>
      <c r="I24" s="24" t="str">
        <f>'様式Ⅱ(男子4×100mR)'!$D$517</f>
        <v/>
      </c>
      <c r="J24" s="24" t="str">
        <f>'様式Ⅱ(男子4×100mR)'!$D$519</f>
        <v/>
      </c>
      <c r="K24" s="24" t="str">
        <f>'様式Ⅱ(男子4×100mR)'!$D$521</f>
        <v/>
      </c>
    </row>
    <row r="25" spans="1:11">
      <c r="A25" s="24">
        <v>19</v>
      </c>
      <c r="B25" s="24" t="str">
        <f>基本情報登録!$D$10</f>
        <v/>
      </c>
      <c r="C25" s="24" t="str">
        <f>基本情報登録!$D$8&amp;'様式Ⅱ(男子4×100mR)'!$I$531</f>
        <v/>
      </c>
      <c r="D25" s="24" t="str">
        <f>基本情報登録!$D$6&amp;'様式Ⅱ(男子4×100mR)'!$I$531</f>
        <v/>
      </c>
      <c r="E25" s="24" t="str">
        <f>'様式Ⅱ(男子4×100mR)'!$E$534</f>
        <v>00000</v>
      </c>
      <c r="F25" s="24" t="str">
        <f>'様式Ⅱ(男子4×100mR)'!$D$540</f>
        <v/>
      </c>
      <c r="G25" s="24" t="str">
        <f>'様式Ⅱ(男子4×100mR)'!$D$542</f>
        <v/>
      </c>
      <c r="H25" s="24" t="str">
        <f>'様式Ⅱ(男子4×100mR)'!$D$544</f>
        <v/>
      </c>
      <c r="I25" s="24" t="str">
        <f>'様式Ⅱ(男子4×100mR)'!$D$546</f>
        <v/>
      </c>
      <c r="J25" s="24" t="str">
        <f>'様式Ⅱ(男子4×100mR)'!$D$548</f>
        <v/>
      </c>
      <c r="K25" s="24" t="str">
        <f>'様式Ⅱ(男子4×100mR)'!$D$550</f>
        <v/>
      </c>
    </row>
    <row r="26" spans="1:11">
      <c r="A26" s="24">
        <v>20</v>
      </c>
      <c r="B26" s="24" t="str">
        <f>基本情報登録!$D$10</f>
        <v/>
      </c>
      <c r="C26" s="24" t="str">
        <f>基本情報登録!$D$8&amp;'様式Ⅱ(男子4×100mR)'!$I$560</f>
        <v/>
      </c>
      <c r="D26" s="24" t="str">
        <f>基本情報登録!$D$6&amp;'様式Ⅱ(男子4×100mR)'!$I$560</f>
        <v/>
      </c>
      <c r="E26" s="24" t="str">
        <f>'様式Ⅱ(男子4×100mR)'!$E$563</f>
        <v>00000</v>
      </c>
      <c r="F26" s="24" t="str">
        <f>'様式Ⅱ(男子4×100mR)'!$D$569</f>
        <v/>
      </c>
      <c r="G26" s="24" t="str">
        <f>'様式Ⅱ(男子4×100mR)'!$D$571</f>
        <v/>
      </c>
      <c r="H26" s="24" t="str">
        <f>'様式Ⅱ(男子4×100mR)'!$D$573</f>
        <v/>
      </c>
      <c r="I26" s="24" t="str">
        <f>'様式Ⅱ(男子4×100mR)'!$D$575</f>
        <v/>
      </c>
      <c r="J26" s="24" t="str">
        <f>'様式Ⅱ(男子4×100mR)'!$D$577</f>
        <v/>
      </c>
      <c r="K26" s="24" t="str">
        <f>'様式Ⅱ(男子4×100mR)'!$D$579</f>
        <v/>
      </c>
    </row>
    <row r="28" spans="1:11">
      <c r="A28" s="877" t="s">
        <v>229</v>
      </c>
      <c r="B28" s="877"/>
      <c r="C28" s="877"/>
      <c r="D28" s="877"/>
      <c r="E28" s="877"/>
      <c r="F28" s="877"/>
      <c r="G28" s="877"/>
      <c r="H28" s="877"/>
      <c r="I28" s="877"/>
      <c r="J28" s="877"/>
      <c r="K28" s="877"/>
    </row>
    <row r="29" spans="1:11">
      <c r="A29" s="24" t="s">
        <v>222</v>
      </c>
      <c r="B29" s="24" t="s">
        <v>62</v>
      </c>
      <c r="C29" s="24" t="s">
        <v>217</v>
      </c>
      <c r="D29" s="24" t="s">
        <v>218</v>
      </c>
      <c r="E29" s="24" t="s">
        <v>223</v>
      </c>
      <c r="F29" s="24" t="s">
        <v>224</v>
      </c>
      <c r="G29" s="24" t="s">
        <v>225</v>
      </c>
      <c r="H29" s="24" t="s">
        <v>215</v>
      </c>
      <c r="I29" s="24" t="s">
        <v>226</v>
      </c>
      <c r="J29" s="24" t="s">
        <v>227</v>
      </c>
      <c r="K29" s="24" t="s">
        <v>228</v>
      </c>
    </row>
    <row r="30" spans="1:11">
      <c r="A30" s="24">
        <v>1</v>
      </c>
      <c r="B30" s="24" t="str">
        <f>基本情報登録!$D$10</f>
        <v/>
      </c>
      <c r="C30" s="24" t="str">
        <f>基本情報登録!$D$8&amp;'様式Ⅱ(男子4×400mR)'!$I$9</f>
        <v/>
      </c>
      <c r="D30" s="24" t="str">
        <f>基本情報登録!$D$6&amp;'様式Ⅱ(男子4×400mR)'!$I$9</f>
        <v/>
      </c>
      <c r="E30" s="24" t="str">
        <f>'様式Ⅱ(男子4×400mR)'!$E$12</f>
        <v>00000</v>
      </c>
      <c r="F30" s="24" t="str">
        <f>'様式Ⅱ(男子4×400mR)'!$D$18</f>
        <v/>
      </c>
      <c r="G30" s="24" t="str">
        <f>'様式Ⅱ(男子4×400mR)'!$D$20</f>
        <v/>
      </c>
      <c r="H30" s="24" t="str">
        <f>'様式Ⅱ(男子4×400mR)'!$D$22</f>
        <v/>
      </c>
      <c r="I30" s="24" t="str">
        <f>'様式Ⅱ(男子4×400mR)'!$D$24</f>
        <v/>
      </c>
      <c r="J30" s="24" t="str">
        <f>'様式Ⅱ(男子4×400mR)'!$D$26</f>
        <v/>
      </c>
      <c r="K30" s="24" t="str">
        <f>'様式Ⅱ(男子4×400mR)'!$D$28</f>
        <v/>
      </c>
    </row>
    <row r="31" spans="1:11">
      <c r="A31" s="24">
        <v>2</v>
      </c>
      <c r="B31" s="24" t="str">
        <f>基本情報登録!$D$10</f>
        <v/>
      </c>
      <c r="C31" s="24" t="str">
        <f>基本情報登録!$D$8&amp;'様式Ⅱ(男子4×400mR)'!$I$38</f>
        <v/>
      </c>
      <c r="D31" s="24" t="str">
        <f>基本情報登録!$D$6&amp;'様式Ⅱ(男子4×400mR)'!$I$38</f>
        <v/>
      </c>
      <c r="E31" s="56" t="str">
        <f>'様式Ⅱ(男子4×400mR)'!$E$41</f>
        <v>00000</v>
      </c>
      <c r="F31" s="24" t="str">
        <f>'様式Ⅱ(男子4×400mR)'!$D$47</f>
        <v/>
      </c>
      <c r="G31" s="24" t="str">
        <f>'様式Ⅱ(男子4×400mR)'!$D$49</f>
        <v/>
      </c>
      <c r="H31" s="24" t="str">
        <f>'様式Ⅱ(男子4×400mR)'!$D$51</f>
        <v/>
      </c>
      <c r="I31" s="24" t="str">
        <f>'様式Ⅱ(男子4×400mR)'!$D$53</f>
        <v/>
      </c>
      <c r="J31" s="24" t="str">
        <f>'様式Ⅱ(男子4×400mR)'!$D$55</f>
        <v/>
      </c>
      <c r="K31" s="24" t="str">
        <f>'様式Ⅱ(男子4×400mR)'!$D$57</f>
        <v/>
      </c>
    </row>
    <row r="32" spans="1:11">
      <c r="A32" s="24">
        <v>3</v>
      </c>
      <c r="B32" s="24" t="str">
        <f>基本情報登録!$D$10</f>
        <v/>
      </c>
      <c r="C32" s="24" t="str">
        <f>基本情報登録!$D$8&amp;'様式Ⅱ(男子4×400mR)'!$I$67</f>
        <v/>
      </c>
      <c r="D32" s="24" t="str">
        <f>基本情報登録!$D$6&amp;'様式Ⅱ(男子4×400mR)'!$I$67</f>
        <v/>
      </c>
      <c r="E32" s="24" t="str">
        <f>'様式Ⅱ(男子4×400mR)'!$E$70</f>
        <v>00000</v>
      </c>
      <c r="F32" s="24" t="str">
        <f>'様式Ⅱ(男子4×400mR)'!$D$76</f>
        <v/>
      </c>
      <c r="G32" s="24" t="str">
        <f>'様式Ⅱ(男子4×400mR)'!$D$78</f>
        <v/>
      </c>
      <c r="H32" s="24" t="str">
        <f>'様式Ⅱ(男子4×400mR)'!$D$80</f>
        <v/>
      </c>
      <c r="I32" s="24" t="str">
        <f>'様式Ⅱ(男子4×400mR)'!$D$82</f>
        <v/>
      </c>
      <c r="J32" s="24" t="str">
        <f>'様式Ⅱ(男子4×400mR)'!$D$84</f>
        <v/>
      </c>
      <c r="K32" s="24" t="str">
        <f>'様式Ⅱ(男子4×400mR)'!$D$86</f>
        <v/>
      </c>
    </row>
    <row r="33" spans="1:11">
      <c r="A33" s="24">
        <v>4</v>
      </c>
      <c r="B33" s="24" t="str">
        <f>基本情報登録!$D$10</f>
        <v/>
      </c>
      <c r="C33" s="24" t="str">
        <f>基本情報登録!$D$8&amp;'様式Ⅱ(男子4×400mR)'!$I$96</f>
        <v/>
      </c>
      <c r="D33" s="24" t="str">
        <f>基本情報登録!$D$6&amp;'様式Ⅱ(男子4×400mR)'!$I$96</f>
        <v/>
      </c>
      <c r="E33" s="24" t="str">
        <f>'様式Ⅱ(男子4×400mR)'!$E$99</f>
        <v>00000</v>
      </c>
      <c r="F33" s="24" t="str">
        <f>'様式Ⅱ(男子4×400mR)'!$D$105</f>
        <v/>
      </c>
      <c r="G33" s="24" t="str">
        <f>'様式Ⅱ(男子4×400mR)'!$D$107</f>
        <v/>
      </c>
      <c r="H33" s="24" t="str">
        <f>'様式Ⅱ(男子4×400mR)'!$D$109</f>
        <v/>
      </c>
      <c r="I33" s="24" t="str">
        <f>'様式Ⅱ(男子4×400mR)'!$D$111</f>
        <v/>
      </c>
      <c r="J33" s="24" t="str">
        <f>'様式Ⅱ(男子4×400mR)'!$D$113</f>
        <v/>
      </c>
      <c r="K33" s="24" t="str">
        <f>'様式Ⅱ(男子4×400mR)'!$D$115</f>
        <v/>
      </c>
    </row>
    <row r="34" spans="1:11">
      <c r="A34" s="24">
        <v>5</v>
      </c>
      <c r="B34" s="24" t="str">
        <f>基本情報登録!$D$10</f>
        <v/>
      </c>
      <c r="C34" s="24" t="str">
        <f>基本情報登録!$D$8&amp;'様式Ⅱ(男子4×400mR)'!$I$125</f>
        <v/>
      </c>
      <c r="D34" s="24" t="str">
        <f>基本情報登録!$D$6&amp;'様式Ⅱ(男子4×400mR)'!$I$125</f>
        <v/>
      </c>
      <c r="E34" s="24" t="str">
        <f>'様式Ⅱ(男子4×400mR)'!$E$128</f>
        <v>00000</v>
      </c>
      <c r="F34" s="24" t="str">
        <f>'様式Ⅱ(男子4×400mR)'!$D$134</f>
        <v/>
      </c>
      <c r="G34" s="24" t="str">
        <f>'様式Ⅱ(男子4×400mR)'!$D$136</f>
        <v/>
      </c>
      <c r="H34" s="24" t="str">
        <f>'様式Ⅱ(男子4×400mR)'!$D$138</f>
        <v/>
      </c>
      <c r="I34" s="24" t="str">
        <f>'様式Ⅱ(男子4×400mR)'!$D$140</f>
        <v/>
      </c>
      <c r="J34" s="24" t="str">
        <f>'様式Ⅱ(男子4×400mR)'!$D$142</f>
        <v/>
      </c>
      <c r="K34" s="24" t="str">
        <f>'様式Ⅱ(男子4×400mR)'!$D$144</f>
        <v/>
      </c>
    </row>
    <row r="35" spans="1:11">
      <c r="A35" s="24">
        <v>6</v>
      </c>
      <c r="B35" s="24" t="str">
        <f>基本情報登録!$D$10</f>
        <v/>
      </c>
      <c r="C35" s="24" t="str">
        <f>基本情報登録!$D$8&amp;'様式Ⅱ(男子4×400mR)'!$I$154</f>
        <v/>
      </c>
      <c r="D35" s="24" t="str">
        <f>基本情報登録!$D$6&amp;'様式Ⅱ(男子4×400mR)'!$I$154</f>
        <v/>
      </c>
      <c r="E35" s="24" t="str">
        <f>'様式Ⅱ(男子4×400mR)'!$E$157</f>
        <v>00000</v>
      </c>
      <c r="F35" s="24" t="str">
        <f>'様式Ⅱ(男子4×400mR)'!$D$163</f>
        <v/>
      </c>
      <c r="G35" s="24" t="str">
        <f>'様式Ⅱ(男子4×400mR)'!$D$165</f>
        <v/>
      </c>
      <c r="H35" s="24" t="str">
        <f>'様式Ⅱ(男子4×400mR)'!$D$167</f>
        <v/>
      </c>
      <c r="I35" s="24" t="str">
        <f>'様式Ⅱ(男子4×400mR)'!$D$169</f>
        <v/>
      </c>
      <c r="J35" s="24" t="str">
        <f>'様式Ⅱ(男子4×400mR)'!$D$171</f>
        <v/>
      </c>
      <c r="K35" s="24" t="str">
        <f>'様式Ⅱ(男子4×400mR)'!$D$173</f>
        <v/>
      </c>
    </row>
    <row r="36" spans="1:11">
      <c r="A36" s="24">
        <v>7</v>
      </c>
      <c r="B36" s="24" t="str">
        <f>基本情報登録!$D$10</f>
        <v/>
      </c>
      <c r="C36" s="24" t="str">
        <f>基本情報登録!$D$8&amp;'様式Ⅱ(男子4×400mR)'!$I$183</f>
        <v/>
      </c>
      <c r="D36" s="24" t="str">
        <f>基本情報登録!$D$6&amp;'様式Ⅱ(男子4×400mR)'!$I$183</f>
        <v/>
      </c>
      <c r="E36" s="24" t="str">
        <f>'様式Ⅱ(男子4×400mR)'!$E$186</f>
        <v>00000</v>
      </c>
      <c r="F36" s="24" t="str">
        <f>'様式Ⅱ(男子4×400mR)'!$D$192</f>
        <v/>
      </c>
      <c r="G36" s="24" t="str">
        <f>'様式Ⅱ(男子4×400mR)'!$D$194</f>
        <v/>
      </c>
      <c r="H36" s="24" t="str">
        <f>'様式Ⅱ(男子4×400mR)'!$D$196</f>
        <v/>
      </c>
      <c r="I36" s="24" t="str">
        <f>'様式Ⅱ(男子4×400mR)'!$D$198</f>
        <v/>
      </c>
      <c r="J36" s="24" t="str">
        <f>'様式Ⅱ(男子4×400mR)'!$D$200</f>
        <v/>
      </c>
      <c r="K36" s="24" t="str">
        <f>'様式Ⅱ(男子4×400mR)'!$D$202</f>
        <v/>
      </c>
    </row>
    <row r="37" spans="1:11">
      <c r="A37" s="24">
        <v>8</v>
      </c>
      <c r="B37" s="24" t="str">
        <f>基本情報登録!$D$10</f>
        <v/>
      </c>
      <c r="C37" s="24" t="str">
        <f>基本情報登録!$D$8&amp;'様式Ⅱ(男子4×400mR)'!$I$212</f>
        <v/>
      </c>
      <c r="D37" s="24" t="str">
        <f>基本情報登録!$D$6&amp;'様式Ⅱ(男子4×400mR)'!$I$212</f>
        <v/>
      </c>
      <c r="E37" s="24" t="str">
        <f>'様式Ⅱ(男子4×400mR)'!$E$215</f>
        <v>00000</v>
      </c>
      <c r="F37" s="24" t="str">
        <f>'様式Ⅱ(男子4×400mR)'!$D$221</f>
        <v/>
      </c>
      <c r="G37" s="24" t="str">
        <f>'様式Ⅱ(男子4×400mR)'!$D$223</f>
        <v/>
      </c>
      <c r="H37" s="24" t="str">
        <f>'様式Ⅱ(男子4×400mR)'!$D$225</f>
        <v/>
      </c>
      <c r="I37" s="24" t="str">
        <f>'様式Ⅱ(男子4×400mR)'!$D$227</f>
        <v/>
      </c>
      <c r="J37" s="24" t="str">
        <f>'様式Ⅱ(男子4×400mR)'!$D$229</f>
        <v/>
      </c>
      <c r="K37" s="24" t="str">
        <f>'様式Ⅱ(男子4×400mR)'!$D$231</f>
        <v/>
      </c>
    </row>
    <row r="38" spans="1:11">
      <c r="A38" s="24">
        <v>9</v>
      </c>
      <c r="B38" s="24" t="str">
        <f>基本情報登録!$D$10</f>
        <v/>
      </c>
      <c r="C38" s="24" t="str">
        <f>基本情報登録!$D$8&amp;'様式Ⅱ(男子4×400mR)'!$I$241</f>
        <v/>
      </c>
      <c r="D38" s="24" t="str">
        <f>基本情報登録!$D$6&amp;'様式Ⅱ(男子4×400mR)'!$I$241</f>
        <v/>
      </c>
      <c r="E38" s="24" t="str">
        <f>'様式Ⅱ(男子4×400mR)'!$E$244</f>
        <v>00000</v>
      </c>
      <c r="F38" s="24" t="str">
        <f>'様式Ⅱ(男子4×400mR)'!$D$250</f>
        <v/>
      </c>
      <c r="G38" s="24" t="str">
        <f>'様式Ⅱ(男子4×400mR)'!$D$252</f>
        <v/>
      </c>
      <c r="H38" s="24" t="str">
        <f>'様式Ⅱ(男子4×400mR)'!$D$254</f>
        <v/>
      </c>
      <c r="I38" s="24" t="str">
        <f>'様式Ⅱ(男子4×400mR)'!$D$256</f>
        <v/>
      </c>
      <c r="J38" s="24" t="str">
        <f>'様式Ⅱ(男子4×400mR)'!$D$258</f>
        <v/>
      </c>
      <c r="K38" s="24" t="str">
        <f>'様式Ⅱ(男子4×400mR)'!$D$260</f>
        <v/>
      </c>
    </row>
    <row r="39" spans="1:11">
      <c r="A39" s="24">
        <v>10</v>
      </c>
      <c r="B39" s="24" t="str">
        <f>基本情報登録!$D$10</f>
        <v/>
      </c>
      <c r="C39" s="24" t="str">
        <f>基本情報登録!$D$8&amp;'様式Ⅱ(男子4×400mR)'!$I$270</f>
        <v/>
      </c>
      <c r="D39" s="24" t="str">
        <f>基本情報登録!$D$6&amp;'様式Ⅱ(男子4×400mR)'!$I$270</f>
        <v/>
      </c>
      <c r="E39" s="24" t="str">
        <f>'様式Ⅱ(男子4×400mR)'!$E$273</f>
        <v>00000</v>
      </c>
      <c r="F39" s="24" t="str">
        <f>'様式Ⅱ(男子4×400mR)'!$D$279</f>
        <v/>
      </c>
      <c r="G39" s="24" t="str">
        <f>'様式Ⅱ(男子4×400mR)'!$D$281</f>
        <v/>
      </c>
      <c r="H39" s="24" t="str">
        <f>'様式Ⅱ(男子4×400mR)'!$D$283</f>
        <v/>
      </c>
      <c r="I39" s="24" t="str">
        <f>'様式Ⅱ(男子4×400mR)'!$D$285</f>
        <v/>
      </c>
      <c r="J39" s="24" t="str">
        <f>'様式Ⅱ(男子4×400mR)'!$D$287</f>
        <v/>
      </c>
      <c r="K39" s="24" t="str">
        <f>'様式Ⅱ(男子4×400mR)'!$D$289</f>
        <v/>
      </c>
    </row>
    <row r="40" spans="1:11">
      <c r="A40" s="24">
        <v>11</v>
      </c>
      <c r="B40" s="24" t="str">
        <f>基本情報登録!$D$10</f>
        <v/>
      </c>
      <c r="C40" s="24" t="str">
        <f>基本情報登録!$D$8&amp;'様式Ⅱ(男子4×400mR)'!$I$299</f>
        <v/>
      </c>
      <c r="D40" s="24" t="str">
        <f>基本情報登録!$D$6&amp;'様式Ⅱ(男子4×400mR)'!$I$299</f>
        <v/>
      </c>
      <c r="E40" s="24" t="str">
        <f>'様式Ⅱ(男子4×400mR)'!$E$302</f>
        <v>00000</v>
      </c>
      <c r="F40" s="24" t="str">
        <f>'様式Ⅱ(男子4×400mR)'!$D$308</f>
        <v/>
      </c>
      <c r="G40" s="24" t="str">
        <f>'様式Ⅱ(男子4×400mR)'!$D$310</f>
        <v/>
      </c>
      <c r="H40" s="24" t="str">
        <f>'様式Ⅱ(男子4×400mR)'!$D$312</f>
        <v/>
      </c>
      <c r="I40" s="24" t="str">
        <f>'様式Ⅱ(男子4×400mR)'!$D$314</f>
        <v/>
      </c>
      <c r="J40" s="24" t="str">
        <f>'様式Ⅱ(男子4×400mR)'!$D$316</f>
        <v/>
      </c>
      <c r="K40" s="24" t="str">
        <f>'様式Ⅱ(男子4×400mR)'!$D$318</f>
        <v/>
      </c>
    </row>
    <row r="41" spans="1:11">
      <c r="A41" s="24">
        <v>12</v>
      </c>
      <c r="B41" s="24" t="str">
        <f>基本情報登録!$D$10</f>
        <v/>
      </c>
      <c r="C41" s="24" t="str">
        <f>基本情報登録!$D$8&amp;'様式Ⅱ(男子4×400mR)'!$I$328</f>
        <v/>
      </c>
      <c r="D41" s="24" t="str">
        <f>基本情報登録!$D$6&amp;'様式Ⅱ(男子4×400mR)'!$I$328</f>
        <v/>
      </c>
      <c r="E41" s="24" t="str">
        <f>'様式Ⅱ(男子4×400mR)'!$E$331</f>
        <v>00000</v>
      </c>
      <c r="F41" s="24" t="str">
        <f>'様式Ⅱ(男子4×400mR)'!$D$337</f>
        <v/>
      </c>
      <c r="G41" s="24" t="str">
        <f>'様式Ⅱ(男子4×400mR)'!$D$339</f>
        <v/>
      </c>
      <c r="H41" s="24" t="str">
        <f>'様式Ⅱ(男子4×400mR)'!$D$341</f>
        <v/>
      </c>
      <c r="I41" s="24" t="str">
        <f>'様式Ⅱ(男子4×400mR)'!$D$343</f>
        <v/>
      </c>
      <c r="J41" s="24" t="str">
        <f>'様式Ⅱ(男子4×400mR)'!$D$345</f>
        <v/>
      </c>
      <c r="K41" s="24" t="str">
        <f>'様式Ⅱ(男子4×400mR)'!$D$347</f>
        <v/>
      </c>
    </row>
    <row r="42" spans="1:11">
      <c r="A42" s="24">
        <v>13</v>
      </c>
      <c r="B42" s="24" t="str">
        <f>基本情報登録!$D$10</f>
        <v/>
      </c>
      <c r="C42" s="24" t="str">
        <f>基本情報登録!$D$8&amp;'様式Ⅱ(男子4×400mR)'!$I$357</f>
        <v/>
      </c>
      <c r="D42" s="24" t="str">
        <f>基本情報登録!$D$6&amp;'様式Ⅱ(男子4×400mR)'!$I$357</f>
        <v/>
      </c>
      <c r="E42" s="24" t="str">
        <f>'様式Ⅱ(男子4×400mR)'!$E$360</f>
        <v>00000</v>
      </c>
      <c r="F42" s="24" t="str">
        <f>'様式Ⅱ(男子4×400mR)'!$D$366</f>
        <v/>
      </c>
      <c r="G42" s="24" t="str">
        <f>'様式Ⅱ(男子4×400mR)'!$D$368</f>
        <v/>
      </c>
      <c r="H42" s="24" t="str">
        <f>'様式Ⅱ(男子4×400mR)'!$D$370</f>
        <v/>
      </c>
      <c r="I42" s="24" t="str">
        <f>'様式Ⅱ(男子4×400mR)'!$D$372</f>
        <v/>
      </c>
      <c r="J42" s="24" t="str">
        <f>'様式Ⅱ(男子4×400mR)'!$D$374</f>
        <v/>
      </c>
      <c r="K42" s="24" t="str">
        <f>'様式Ⅱ(男子4×400mR)'!$D$376</f>
        <v/>
      </c>
    </row>
    <row r="43" spans="1:11">
      <c r="A43" s="24">
        <v>14</v>
      </c>
      <c r="B43" s="24" t="str">
        <f>基本情報登録!$D$10</f>
        <v/>
      </c>
      <c r="C43" s="24" t="str">
        <f>基本情報登録!$D$8&amp;'様式Ⅱ(男子4×400mR)'!$I$386</f>
        <v/>
      </c>
      <c r="D43" s="24" t="str">
        <f>基本情報登録!$D$6&amp;'様式Ⅱ(男子4×400mR)'!$I$386</f>
        <v/>
      </c>
      <c r="E43" s="24" t="str">
        <f>'様式Ⅱ(男子4×400mR)'!$E$389</f>
        <v>00000</v>
      </c>
      <c r="F43" s="24" t="str">
        <f>'様式Ⅱ(男子4×400mR)'!$D$395</f>
        <v/>
      </c>
      <c r="G43" s="24" t="str">
        <f>'様式Ⅱ(男子4×400mR)'!$D$397</f>
        <v/>
      </c>
      <c r="H43" s="24" t="str">
        <f>'様式Ⅱ(男子4×400mR)'!$D$399</f>
        <v/>
      </c>
      <c r="I43" s="24" t="str">
        <f>'様式Ⅱ(男子4×400mR)'!$D$401</f>
        <v/>
      </c>
      <c r="J43" s="24" t="str">
        <f>'様式Ⅱ(男子4×400mR)'!$D$403</f>
        <v/>
      </c>
      <c r="K43" s="24" t="str">
        <f>'様式Ⅱ(男子4×400mR)'!$D$405</f>
        <v/>
      </c>
    </row>
    <row r="44" spans="1:11">
      <c r="A44" s="24">
        <v>15</v>
      </c>
      <c r="B44" s="24" t="str">
        <f>基本情報登録!$D$10</f>
        <v/>
      </c>
      <c r="C44" s="24" t="str">
        <f>基本情報登録!$D$8&amp;'様式Ⅱ(男子4×400mR)'!$I$415</f>
        <v/>
      </c>
      <c r="D44" s="24" t="str">
        <f>基本情報登録!$D$6&amp;'様式Ⅱ(男子4×400mR)'!$I$415</f>
        <v/>
      </c>
      <c r="E44" s="24" t="str">
        <f>'様式Ⅱ(男子4×400mR)'!$E$418</f>
        <v>00000</v>
      </c>
      <c r="F44" s="24" t="str">
        <f>'様式Ⅱ(男子4×400mR)'!$D$424</f>
        <v/>
      </c>
      <c r="G44" s="24" t="str">
        <f>'様式Ⅱ(男子4×400mR)'!$D$426</f>
        <v/>
      </c>
      <c r="H44" s="24" t="str">
        <f>'様式Ⅱ(男子4×400mR)'!$D$428</f>
        <v/>
      </c>
      <c r="I44" s="24" t="str">
        <f>'様式Ⅱ(男子4×400mR)'!$D$430</f>
        <v/>
      </c>
      <c r="J44" s="24" t="str">
        <f>'様式Ⅱ(男子4×400mR)'!$D$432</f>
        <v/>
      </c>
      <c r="K44" s="24" t="str">
        <f>'様式Ⅱ(男子4×400mR)'!$D$434</f>
        <v/>
      </c>
    </row>
    <row r="45" spans="1:11">
      <c r="A45" s="24">
        <v>16</v>
      </c>
      <c r="B45" s="24" t="str">
        <f>基本情報登録!$D$10</f>
        <v/>
      </c>
      <c r="C45" s="24" t="str">
        <f>基本情報登録!$D$8&amp;'様式Ⅱ(男子4×400mR)'!$I$444</f>
        <v/>
      </c>
      <c r="D45" s="24" t="str">
        <f>基本情報登録!$D$6&amp;'様式Ⅱ(男子4×400mR)'!$I$444</f>
        <v/>
      </c>
      <c r="E45" s="24" t="str">
        <f>'様式Ⅱ(男子4×400mR)'!$E$447</f>
        <v>00000</v>
      </c>
      <c r="F45" s="24" t="str">
        <f>'様式Ⅱ(男子4×400mR)'!$D$453</f>
        <v/>
      </c>
      <c r="G45" s="24" t="str">
        <f>'様式Ⅱ(男子4×400mR)'!$D$455</f>
        <v/>
      </c>
      <c r="H45" s="24" t="str">
        <f>'様式Ⅱ(男子4×400mR)'!$D$457</f>
        <v/>
      </c>
      <c r="I45" s="24" t="str">
        <f>'様式Ⅱ(男子4×400mR)'!$D$459</f>
        <v/>
      </c>
      <c r="J45" s="24" t="str">
        <f>'様式Ⅱ(男子4×400mR)'!$D$461</f>
        <v/>
      </c>
      <c r="K45" s="24" t="str">
        <f>'様式Ⅱ(男子4×400mR)'!$D$463</f>
        <v/>
      </c>
    </row>
    <row r="46" spans="1:11">
      <c r="A46" s="24">
        <v>17</v>
      </c>
      <c r="B46" s="24" t="str">
        <f>基本情報登録!$D$10</f>
        <v/>
      </c>
      <c r="C46" s="24" t="str">
        <f>基本情報登録!$D$8&amp;'様式Ⅱ(男子4×400mR)'!$I$473</f>
        <v/>
      </c>
      <c r="D46" s="24" t="str">
        <f>基本情報登録!$D$6&amp;'様式Ⅱ(男子4×400mR)'!$I$473</f>
        <v/>
      </c>
      <c r="E46" s="24" t="str">
        <f>'様式Ⅱ(男子4×400mR)'!$E$476</f>
        <v>00000</v>
      </c>
      <c r="F46" s="24" t="str">
        <f>'様式Ⅱ(男子4×400mR)'!$D$482</f>
        <v/>
      </c>
      <c r="G46" s="24" t="str">
        <f>'様式Ⅱ(男子4×400mR)'!$D$484</f>
        <v/>
      </c>
      <c r="H46" s="24" t="str">
        <f>'様式Ⅱ(男子4×400mR)'!$D$486</f>
        <v/>
      </c>
      <c r="I46" s="24" t="str">
        <f>'様式Ⅱ(男子4×400mR)'!$D$488</f>
        <v/>
      </c>
      <c r="J46" s="24" t="str">
        <f>'様式Ⅱ(男子4×400mR)'!$D$490</f>
        <v/>
      </c>
      <c r="K46" s="24" t="str">
        <f>'様式Ⅱ(男子4×400mR)'!$D$492</f>
        <v/>
      </c>
    </row>
    <row r="47" spans="1:11">
      <c r="A47" s="24">
        <v>18</v>
      </c>
      <c r="B47" s="24" t="str">
        <f>基本情報登録!$D$10</f>
        <v/>
      </c>
      <c r="C47" s="24" t="str">
        <f>基本情報登録!$D$8&amp;'様式Ⅱ(男子4×400mR)'!$I$502</f>
        <v/>
      </c>
      <c r="D47" s="24" t="str">
        <f>基本情報登録!$D$6&amp;'様式Ⅱ(男子4×400mR)'!$I$502</f>
        <v/>
      </c>
      <c r="E47" s="24" t="str">
        <f>'様式Ⅱ(男子4×400mR)'!$E$505</f>
        <v>00000</v>
      </c>
      <c r="F47" s="24" t="str">
        <f>'様式Ⅱ(男子4×400mR)'!$D$511</f>
        <v/>
      </c>
      <c r="G47" s="24" t="str">
        <f>'様式Ⅱ(男子4×400mR)'!$D$513</f>
        <v/>
      </c>
      <c r="H47" s="24" t="str">
        <f>'様式Ⅱ(男子4×400mR)'!$D$515</f>
        <v/>
      </c>
      <c r="I47" s="24" t="str">
        <f>'様式Ⅱ(男子4×400mR)'!$D$517</f>
        <v/>
      </c>
      <c r="J47" s="24" t="str">
        <f>'様式Ⅱ(男子4×400mR)'!$D$519</f>
        <v/>
      </c>
      <c r="K47" s="24" t="str">
        <f>'様式Ⅱ(男子4×400mR)'!$D$521</f>
        <v/>
      </c>
    </row>
    <row r="48" spans="1:11">
      <c r="A48" s="24">
        <v>19</v>
      </c>
      <c r="B48" s="24" t="str">
        <f>基本情報登録!$D$10</f>
        <v/>
      </c>
      <c r="C48" s="24" t="str">
        <f>基本情報登録!$D$8&amp;'様式Ⅱ(男子4×400mR)'!$I$531</f>
        <v/>
      </c>
      <c r="D48" s="24" t="str">
        <f>基本情報登録!$D$6&amp;'様式Ⅱ(男子4×400mR)'!$I$531</f>
        <v/>
      </c>
      <c r="E48" s="24" t="str">
        <f>'様式Ⅱ(男子4×400mR)'!$E$534</f>
        <v>00000</v>
      </c>
      <c r="F48" s="24" t="str">
        <f>'様式Ⅱ(男子4×400mR)'!$D$540</f>
        <v/>
      </c>
      <c r="G48" s="24" t="str">
        <f>'様式Ⅱ(男子4×400mR)'!$D$542</f>
        <v/>
      </c>
      <c r="H48" s="24" t="str">
        <f>'様式Ⅱ(男子4×400mR)'!$D$544</f>
        <v/>
      </c>
      <c r="I48" s="24" t="str">
        <f>'様式Ⅱ(男子4×400mR)'!$D$546</f>
        <v/>
      </c>
      <c r="J48" s="24" t="str">
        <f>'様式Ⅱ(男子4×400mR)'!$D$548</f>
        <v/>
      </c>
      <c r="K48" s="24" t="str">
        <f>'様式Ⅱ(男子4×400mR)'!$D$550</f>
        <v/>
      </c>
    </row>
    <row r="49" spans="1:11">
      <c r="A49" s="24">
        <v>20</v>
      </c>
      <c r="B49" s="24" t="str">
        <f>基本情報登録!$D$10</f>
        <v/>
      </c>
      <c r="C49" s="24" t="str">
        <f>基本情報登録!$D$8&amp;'様式Ⅱ(男子4×400mR)'!$I$560</f>
        <v/>
      </c>
      <c r="D49" s="24" t="str">
        <f>基本情報登録!$D$6&amp;'様式Ⅱ(男子4×400mR)'!$I$560</f>
        <v/>
      </c>
      <c r="E49" s="24" t="str">
        <f>'様式Ⅱ(男子4×400mR)'!$E$563</f>
        <v>00000</v>
      </c>
      <c r="F49" s="24" t="str">
        <f>'様式Ⅱ(男子4×400mR)'!$D$569</f>
        <v/>
      </c>
      <c r="G49" s="24" t="str">
        <f>'様式Ⅱ(男子4×400mR)'!$D$571</f>
        <v/>
      </c>
      <c r="H49" s="24" t="str">
        <f>'様式Ⅱ(男子4×400mR)'!$D$573</f>
        <v/>
      </c>
      <c r="I49" s="24" t="str">
        <f>'様式Ⅱ(男子4×400mR)'!$D$575</f>
        <v/>
      </c>
      <c r="J49" s="24" t="str">
        <f>'様式Ⅱ(男子4×400mR)'!$D$577</f>
        <v/>
      </c>
      <c r="K49" s="24" t="str">
        <f>'様式Ⅱ(男子4×400mR)'!$D$579</f>
        <v/>
      </c>
    </row>
    <row r="51" spans="1:11">
      <c r="A51" s="878" t="s">
        <v>230</v>
      </c>
      <c r="B51" s="878"/>
      <c r="C51" s="878"/>
      <c r="D51" s="878"/>
      <c r="E51" s="878"/>
      <c r="F51" s="878"/>
      <c r="G51" s="878"/>
      <c r="H51" s="878"/>
      <c r="I51" s="878"/>
      <c r="J51" s="878"/>
      <c r="K51" s="878"/>
    </row>
    <row r="52" spans="1:11">
      <c r="A52" s="24" t="s">
        <v>222</v>
      </c>
      <c r="B52" s="24" t="s">
        <v>62</v>
      </c>
      <c r="C52" s="24" t="s">
        <v>217</v>
      </c>
      <c r="D52" s="24" t="s">
        <v>218</v>
      </c>
      <c r="E52" s="24" t="s">
        <v>223</v>
      </c>
      <c r="F52" s="24" t="s">
        <v>224</v>
      </c>
      <c r="G52" s="24" t="s">
        <v>225</v>
      </c>
      <c r="H52" s="24" t="s">
        <v>215</v>
      </c>
      <c r="I52" s="24" t="s">
        <v>226</v>
      </c>
      <c r="J52" s="24" t="s">
        <v>227</v>
      </c>
      <c r="K52" s="24" t="s">
        <v>228</v>
      </c>
    </row>
    <row r="53" spans="1:11">
      <c r="A53" s="24">
        <v>1</v>
      </c>
      <c r="B53" s="24" t="str">
        <f>基本情報登録!$D$10</f>
        <v/>
      </c>
      <c r="C53" s="24" t="str">
        <f>基本情報登録!$D$8&amp;'様式Ⅱ(女子4×100mR)'!$I$9</f>
        <v/>
      </c>
      <c r="D53" s="24" t="str">
        <f>基本情報登録!$D$6&amp;'様式Ⅱ(女子4×100mR)'!$I$9</f>
        <v/>
      </c>
      <c r="E53" s="24" t="str">
        <f>'様式Ⅱ(女子4×100mR)'!$E$12</f>
        <v>00000</v>
      </c>
      <c r="F53" s="24" t="str">
        <f>'様式Ⅱ(女子4×100mR)'!$D$18</f>
        <v/>
      </c>
      <c r="G53" s="24" t="str">
        <f>'様式Ⅱ(女子4×100mR)'!$D$20</f>
        <v/>
      </c>
      <c r="H53" s="24" t="str">
        <f>'様式Ⅱ(女子4×100mR)'!$D$22</f>
        <v/>
      </c>
      <c r="I53" s="24" t="str">
        <f>'様式Ⅱ(女子4×100mR)'!$D$24</f>
        <v/>
      </c>
      <c r="J53" s="24" t="str">
        <f>'様式Ⅱ(女子4×100mR)'!$D$26</f>
        <v/>
      </c>
      <c r="K53" s="24" t="str">
        <f>'様式Ⅱ(女子4×100mR)'!$D$28</f>
        <v/>
      </c>
    </row>
    <row r="54" spans="1:11">
      <c r="A54" s="24">
        <v>2</v>
      </c>
      <c r="B54" s="24" t="str">
        <f>基本情報登録!$D$10</f>
        <v/>
      </c>
      <c r="C54" s="24" t="str">
        <f>基本情報登録!$D$8&amp;'様式Ⅱ(女子4×100mR)'!$I$38</f>
        <v/>
      </c>
      <c r="D54" s="24" t="str">
        <f>基本情報登録!$D$6&amp;'様式Ⅱ(女子4×100mR)'!$I$38</f>
        <v/>
      </c>
      <c r="E54" s="56" t="str">
        <f>'様式Ⅱ(女子4×100mR)'!$E$41</f>
        <v>00000</v>
      </c>
      <c r="F54" s="24" t="str">
        <f>'様式Ⅱ(女子4×100mR)'!$D$47</f>
        <v/>
      </c>
      <c r="G54" s="24" t="str">
        <f>'様式Ⅱ(女子4×100mR)'!$D$49</f>
        <v/>
      </c>
      <c r="H54" s="24" t="str">
        <f>'様式Ⅱ(女子4×100mR)'!$D$51</f>
        <v/>
      </c>
      <c r="I54" s="24" t="str">
        <f>'様式Ⅱ(女子4×100mR)'!$D$53</f>
        <v/>
      </c>
      <c r="J54" s="24" t="str">
        <f>'様式Ⅱ(女子4×100mR)'!$D$55</f>
        <v/>
      </c>
      <c r="K54" s="24" t="str">
        <f>'様式Ⅱ(女子4×100mR)'!$D$57</f>
        <v/>
      </c>
    </row>
    <row r="55" spans="1:11">
      <c r="A55" s="24">
        <v>3</v>
      </c>
      <c r="B55" s="24" t="str">
        <f>基本情報登録!$D$10</f>
        <v/>
      </c>
      <c r="C55" s="24" t="str">
        <f>基本情報登録!$D$8&amp;'様式Ⅱ(女子4×100mR)'!$I$67</f>
        <v/>
      </c>
      <c r="D55" s="24" t="str">
        <f>基本情報登録!$D$6&amp;'様式Ⅱ(女子4×100mR)'!$I$67</f>
        <v/>
      </c>
      <c r="E55" s="24" t="str">
        <f>'様式Ⅱ(女子4×100mR)'!$E$70</f>
        <v>00000</v>
      </c>
      <c r="F55" s="24" t="str">
        <f>'様式Ⅱ(女子4×100mR)'!$D$76</f>
        <v/>
      </c>
      <c r="G55" s="24" t="str">
        <f>'様式Ⅱ(女子4×100mR)'!$D$78</f>
        <v/>
      </c>
      <c r="H55" s="24" t="str">
        <f>'様式Ⅱ(女子4×100mR)'!$D$80</f>
        <v/>
      </c>
      <c r="I55" s="24" t="str">
        <f>'様式Ⅱ(女子4×100mR)'!$D$82</f>
        <v/>
      </c>
      <c r="J55" s="24" t="str">
        <f>'様式Ⅱ(女子4×100mR)'!$D$84</f>
        <v/>
      </c>
      <c r="K55" s="24" t="str">
        <f>'様式Ⅱ(女子4×100mR)'!$D$86</f>
        <v/>
      </c>
    </row>
    <row r="56" spans="1:11">
      <c r="A56" s="24">
        <v>4</v>
      </c>
      <c r="B56" s="24" t="str">
        <f>基本情報登録!$D$10</f>
        <v/>
      </c>
      <c r="C56" s="24" t="str">
        <f>基本情報登録!$D$8&amp;'様式Ⅱ(女子4×100mR)'!$I$96</f>
        <v/>
      </c>
      <c r="D56" s="24" t="str">
        <f>基本情報登録!$D$6&amp;'様式Ⅱ(女子4×100mR)'!$I$96</f>
        <v/>
      </c>
      <c r="E56" s="24" t="str">
        <f>'様式Ⅱ(女子4×100mR)'!$E$99</f>
        <v>00000</v>
      </c>
      <c r="F56" s="24" t="str">
        <f>'様式Ⅱ(女子4×100mR)'!$D$105</f>
        <v/>
      </c>
      <c r="G56" s="24" t="str">
        <f>'様式Ⅱ(女子4×100mR)'!$D$107</f>
        <v/>
      </c>
      <c r="H56" s="24" t="str">
        <f>'様式Ⅱ(女子4×100mR)'!$D$109</f>
        <v/>
      </c>
      <c r="I56" s="24" t="str">
        <f>'様式Ⅱ(女子4×100mR)'!$D$111</f>
        <v/>
      </c>
      <c r="J56" s="24" t="str">
        <f>'様式Ⅱ(女子4×100mR)'!$D$113</f>
        <v/>
      </c>
      <c r="K56" s="24" t="str">
        <f>'様式Ⅱ(女子4×100mR)'!$D$115</f>
        <v/>
      </c>
    </row>
    <row r="57" spans="1:11">
      <c r="A57" s="24">
        <v>5</v>
      </c>
      <c r="B57" s="24" t="str">
        <f>基本情報登録!$D$10</f>
        <v/>
      </c>
      <c r="C57" s="24" t="str">
        <f>基本情報登録!$D$8&amp;'様式Ⅱ(女子4×100mR)'!$I$125</f>
        <v/>
      </c>
      <c r="D57" s="24" t="str">
        <f>基本情報登録!$D$6&amp;'様式Ⅱ(女子4×100mR)'!$I$125</f>
        <v/>
      </c>
      <c r="E57" s="24" t="str">
        <f>'様式Ⅱ(女子4×100mR)'!$E$128</f>
        <v>00000</v>
      </c>
      <c r="F57" s="24" t="str">
        <f>'様式Ⅱ(女子4×100mR)'!$D$134</f>
        <v/>
      </c>
      <c r="G57" s="24" t="str">
        <f>'様式Ⅱ(女子4×100mR)'!$D$136</f>
        <v/>
      </c>
      <c r="H57" s="24" t="str">
        <f>'様式Ⅱ(女子4×100mR)'!$D$138</f>
        <v/>
      </c>
      <c r="I57" s="24" t="str">
        <f>'様式Ⅱ(女子4×100mR)'!$D$140</f>
        <v/>
      </c>
      <c r="J57" s="24" t="str">
        <f>'様式Ⅱ(女子4×100mR)'!$D$142</f>
        <v/>
      </c>
      <c r="K57" s="24" t="str">
        <f>'様式Ⅱ(女子4×100mR)'!$D$144</f>
        <v/>
      </c>
    </row>
    <row r="58" spans="1:11">
      <c r="A58" s="24">
        <v>6</v>
      </c>
      <c r="B58" s="24" t="str">
        <f>基本情報登録!$D$10</f>
        <v/>
      </c>
      <c r="C58" s="24" t="str">
        <f>基本情報登録!$D$8&amp;'様式Ⅱ(女子4×100mR)'!$I$154</f>
        <v/>
      </c>
      <c r="D58" s="24" t="str">
        <f>基本情報登録!$D$6&amp;'様式Ⅱ(女子4×100mR)'!$I$154</f>
        <v/>
      </c>
      <c r="E58" s="24" t="str">
        <f>'様式Ⅱ(女子4×100mR)'!$E$157</f>
        <v>00000</v>
      </c>
      <c r="F58" s="24" t="str">
        <f>'様式Ⅱ(女子4×100mR)'!$D$163</f>
        <v/>
      </c>
      <c r="G58" s="24" t="str">
        <f>'様式Ⅱ(女子4×100mR)'!$D$165</f>
        <v/>
      </c>
      <c r="H58" s="24" t="str">
        <f>'様式Ⅱ(女子4×100mR)'!$D$167</f>
        <v/>
      </c>
      <c r="I58" s="24" t="str">
        <f>'様式Ⅱ(女子4×100mR)'!$D$169</f>
        <v/>
      </c>
      <c r="J58" s="24" t="str">
        <f>'様式Ⅱ(女子4×100mR)'!$D$171</f>
        <v/>
      </c>
      <c r="K58" s="24" t="str">
        <f>'様式Ⅱ(女子4×100mR)'!$D$173</f>
        <v/>
      </c>
    </row>
    <row r="59" spans="1:11">
      <c r="A59" s="24">
        <v>7</v>
      </c>
      <c r="B59" s="24" t="str">
        <f>基本情報登録!$D$10</f>
        <v/>
      </c>
      <c r="C59" s="24" t="str">
        <f>基本情報登録!$D$8&amp;'様式Ⅱ(女子4×100mR)'!$I$183</f>
        <v/>
      </c>
      <c r="D59" s="24" t="str">
        <f>基本情報登録!$D$6&amp;'様式Ⅱ(女子4×100mR)'!$I$183</f>
        <v/>
      </c>
      <c r="E59" s="24" t="str">
        <f>'様式Ⅱ(女子4×100mR)'!$E$186</f>
        <v>00000</v>
      </c>
      <c r="F59" s="24" t="str">
        <f>'様式Ⅱ(女子4×100mR)'!$D$192</f>
        <v/>
      </c>
      <c r="G59" s="24" t="str">
        <f>'様式Ⅱ(女子4×100mR)'!$D$194</f>
        <v/>
      </c>
      <c r="H59" s="24" t="str">
        <f>'様式Ⅱ(女子4×100mR)'!$D$196</f>
        <v/>
      </c>
      <c r="I59" s="24" t="str">
        <f>'様式Ⅱ(女子4×100mR)'!$D$198</f>
        <v/>
      </c>
      <c r="J59" s="24" t="str">
        <f>'様式Ⅱ(女子4×100mR)'!$D$200</f>
        <v/>
      </c>
      <c r="K59" s="24" t="str">
        <f>'様式Ⅱ(女子4×100mR)'!$D$202</f>
        <v/>
      </c>
    </row>
    <row r="60" spans="1:11">
      <c r="A60" s="24">
        <v>8</v>
      </c>
      <c r="B60" s="24" t="str">
        <f>基本情報登録!$D$10</f>
        <v/>
      </c>
      <c r="C60" s="24" t="str">
        <f>基本情報登録!$D$8&amp;'様式Ⅱ(女子4×100mR)'!$I$212</f>
        <v/>
      </c>
      <c r="D60" s="24" t="str">
        <f>基本情報登録!$D$6&amp;'様式Ⅱ(女子4×100mR)'!$I$212</f>
        <v/>
      </c>
      <c r="E60" s="24" t="str">
        <f>'様式Ⅱ(女子4×100mR)'!$E$215</f>
        <v>00000</v>
      </c>
      <c r="F60" s="24" t="str">
        <f>'様式Ⅱ(女子4×100mR)'!$D$221</f>
        <v/>
      </c>
      <c r="G60" s="24" t="str">
        <f>'様式Ⅱ(女子4×100mR)'!$D$223</f>
        <v/>
      </c>
      <c r="H60" s="24" t="str">
        <f>'様式Ⅱ(女子4×100mR)'!$D$225</f>
        <v/>
      </c>
      <c r="I60" s="24" t="str">
        <f>'様式Ⅱ(女子4×100mR)'!$D$227</f>
        <v/>
      </c>
      <c r="J60" s="24" t="str">
        <f>'様式Ⅱ(女子4×100mR)'!$D$229</f>
        <v/>
      </c>
      <c r="K60" s="24" t="str">
        <f>'様式Ⅱ(女子4×100mR)'!$D$231</f>
        <v/>
      </c>
    </row>
    <row r="61" spans="1:11">
      <c r="A61" s="24">
        <v>9</v>
      </c>
      <c r="B61" s="24" t="str">
        <f>基本情報登録!$D$10</f>
        <v/>
      </c>
      <c r="C61" s="24" t="str">
        <f>基本情報登録!$D$8&amp;'様式Ⅱ(女子4×100mR)'!$I$241</f>
        <v/>
      </c>
      <c r="D61" s="24" t="str">
        <f>基本情報登録!$D$6&amp;'様式Ⅱ(女子4×100mR)'!$I$241</f>
        <v/>
      </c>
      <c r="E61" s="24" t="str">
        <f>'様式Ⅱ(女子4×100mR)'!$E$244</f>
        <v>00000</v>
      </c>
      <c r="F61" s="24" t="str">
        <f>'様式Ⅱ(女子4×100mR)'!$D$250</f>
        <v/>
      </c>
      <c r="G61" s="24" t="str">
        <f>'様式Ⅱ(女子4×100mR)'!$D$252</f>
        <v/>
      </c>
      <c r="H61" s="24" t="str">
        <f>'様式Ⅱ(女子4×100mR)'!$D$254</f>
        <v/>
      </c>
      <c r="I61" s="24" t="str">
        <f>'様式Ⅱ(女子4×100mR)'!$D$256</f>
        <v/>
      </c>
      <c r="J61" s="24" t="str">
        <f>'様式Ⅱ(女子4×100mR)'!$D$258</f>
        <v/>
      </c>
      <c r="K61" s="24" t="str">
        <f>'様式Ⅱ(女子4×100mR)'!$D$260</f>
        <v/>
      </c>
    </row>
    <row r="62" spans="1:11">
      <c r="A62" s="24">
        <v>10</v>
      </c>
      <c r="B62" s="24" t="str">
        <f>基本情報登録!$D$10</f>
        <v/>
      </c>
      <c r="C62" s="24" t="str">
        <f>基本情報登録!$D$8&amp;'様式Ⅱ(女子4×100mR)'!$I$270</f>
        <v/>
      </c>
      <c r="D62" s="24" t="str">
        <f>基本情報登録!$D$6&amp;'様式Ⅱ(女子4×100mR)'!$I$270</f>
        <v/>
      </c>
      <c r="E62" s="24" t="str">
        <f>'様式Ⅱ(女子4×100mR)'!$E$273</f>
        <v>00000</v>
      </c>
      <c r="F62" s="24" t="str">
        <f>'様式Ⅱ(女子4×100mR)'!$D$279</f>
        <v/>
      </c>
      <c r="G62" s="24" t="str">
        <f>'様式Ⅱ(女子4×100mR)'!$D$281</f>
        <v/>
      </c>
      <c r="H62" s="24" t="str">
        <f>'様式Ⅱ(女子4×100mR)'!$D$283</f>
        <v/>
      </c>
      <c r="I62" s="24" t="str">
        <f>'様式Ⅱ(女子4×100mR)'!$D$285</f>
        <v/>
      </c>
      <c r="J62" s="24" t="str">
        <f>'様式Ⅱ(女子4×100mR)'!$D$287</f>
        <v/>
      </c>
      <c r="K62" s="24" t="str">
        <f>'様式Ⅱ(女子4×100mR)'!$D$289</f>
        <v/>
      </c>
    </row>
    <row r="63" spans="1:11">
      <c r="A63" s="24">
        <v>11</v>
      </c>
      <c r="B63" s="24" t="str">
        <f>基本情報登録!$D$10</f>
        <v/>
      </c>
      <c r="C63" s="24" t="str">
        <f>基本情報登録!$D$8&amp;'様式Ⅱ(女子4×100mR)'!$I$299</f>
        <v/>
      </c>
      <c r="D63" s="24" t="str">
        <f>基本情報登録!$D$6&amp;'様式Ⅱ(女子4×100mR)'!$I$299</f>
        <v/>
      </c>
      <c r="E63" s="24" t="str">
        <f>'様式Ⅱ(女子4×100mR)'!$E$302</f>
        <v>00000</v>
      </c>
      <c r="F63" s="24" t="str">
        <f>'様式Ⅱ(女子4×100mR)'!$D$308</f>
        <v/>
      </c>
      <c r="G63" s="24" t="str">
        <f>'様式Ⅱ(女子4×100mR)'!$D$310</f>
        <v/>
      </c>
      <c r="H63" s="24" t="str">
        <f>'様式Ⅱ(女子4×100mR)'!$D$312</f>
        <v/>
      </c>
      <c r="I63" s="24" t="str">
        <f>'様式Ⅱ(女子4×100mR)'!$D$314</f>
        <v/>
      </c>
      <c r="J63" s="24" t="str">
        <f>'様式Ⅱ(女子4×100mR)'!$D$316</f>
        <v/>
      </c>
      <c r="K63" s="24" t="str">
        <f>'様式Ⅱ(女子4×100mR)'!$D$318</f>
        <v/>
      </c>
    </row>
    <row r="64" spans="1:11">
      <c r="A64" s="24">
        <v>12</v>
      </c>
      <c r="B64" s="24" t="str">
        <f>基本情報登録!$D$10</f>
        <v/>
      </c>
      <c r="C64" s="24" t="str">
        <f>基本情報登録!$D$8&amp;'様式Ⅱ(女子4×100mR)'!$I$328</f>
        <v/>
      </c>
      <c r="D64" s="24" t="str">
        <f>基本情報登録!$D$6&amp;'様式Ⅱ(女子4×100mR)'!$I$328</f>
        <v/>
      </c>
      <c r="E64" s="24" t="str">
        <f>'様式Ⅱ(女子4×100mR)'!$E$331</f>
        <v>00000</v>
      </c>
      <c r="F64" s="24" t="str">
        <f>'様式Ⅱ(女子4×100mR)'!$D$337</f>
        <v/>
      </c>
      <c r="G64" s="24" t="str">
        <f>'様式Ⅱ(女子4×100mR)'!$D$339</f>
        <v/>
      </c>
      <c r="H64" s="24" t="str">
        <f>'様式Ⅱ(女子4×100mR)'!$D$341</f>
        <v/>
      </c>
      <c r="I64" s="24" t="str">
        <f>'様式Ⅱ(女子4×100mR)'!$D$343</f>
        <v/>
      </c>
      <c r="J64" s="24" t="str">
        <f>'様式Ⅱ(女子4×100mR)'!$D$345</f>
        <v/>
      </c>
      <c r="K64" s="24" t="str">
        <f>'様式Ⅱ(女子4×100mR)'!$D$347</f>
        <v/>
      </c>
    </row>
    <row r="65" spans="1:11">
      <c r="A65" s="24">
        <v>13</v>
      </c>
      <c r="B65" s="24" t="str">
        <f>基本情報登録!$D$10</f>
        <v/>
      </c>
      <c r="C65" s="24" t="str">
        <f>基本情報登録!$D$8&amp;'様式Ⅱ(女子4×100mR)'!$I$357</f>
        <v/>
      </c>
      <c r="D65" s="24" t="str">
        <f>基本情報登録!$D$6&amp;'様式Ⅱ(女子4×100mR)'!$I$357</f>
        <v/>
      </c>
      <c r="E65" s="24" t="str">
        <f>'様式Ⅱ(女子4×100mR)'!$E$360</f>
        <v>00000</v>
      </c>
      <c r="F65" s="24" t="str">
        <f>'様式Ⅱ(女子4×100mR)'!$D$366</f>
        <v/>
      </c>
      <c r="G65" s="24" t="str">
        <f>'様式Ⅱ(女子4×100mR)'!$D$368</f>
        <v/>
      </c>
      <c r="H65" s="24" t="str">
        <f>'様式Ⅱ(女子4×100mR)'!$D$370</f>
        <v/>
      </c>
      <c r="I65" s="24" t="str">
        <f>'様式Ⅱ(女子4×100mR)'!$D$372</f>
        <v/>
      </c>
      <c r="J65" s="24" t="str">
        <f>'様式Ⅱ(女子4×100mR)'!$D$374</f>
        <v/>
      </c>
      <c r="K65" s="24" t="str">
        <f>'様式Ⅱ(女子4×100mR)'!$D$376</f>
        <v/>
      </c>
    </row>
    <row r="66" spans="1:11">
      <c r="A66" s="24">
        <v>14</v>
      </c>
      <c r="B66" s="24" t="str">
        <f>基本情報登録!$D$10</f>
        <v/>
      </c>
      <c r="C66" s="24" t="str">
        <f>基本情報登録!$D$8&amp;'様式Ⅱ(女子4×100mR)'!$I$386</f>
        <v/>
      </c>
      <c r="D66" s="24" t="str">
        <f>基本情報登録!$D$6&amp;'様式Ⅱ(女子4×100mR)'!$I$386</f>
        <v/>
      </c>
      <c r="E66" s="24" t="str">
        <f>'様式Ⅱ(女子4×100mR)'!$E$389</f>
        <v>00000</v>
      </c>
      <c r="F66" s="24" t="str">
        <f>'様式Ⅱ(女子4×100mR)'!$D$395</f>
        <v/>
      </c>
      <c r="G66" s="24" t="str">
        <f>'様式Ⅱ(女子4×100mR)'!$D$397</f>
        <v/>
      </c>
      <c r="H66" s="24" t="str">
        <f>'様式Ⅱ(女子4×100mR)'!$D$399</f>
        <v/>
      </c>
      <c r="I66" s="24" t="str">
        <f>'様式Ⅱ(女子4×100mR)'!$D$401</f>
        <v/>
      </c>
      <c r="J66" s="24" t="str">
        <f>'様式Ⅱ(女子4×100mR)'!$D$403</f>
        <v/>
      </c>
      <c r="K66" s="24" t="str">
        <f>'様式Ⅱ(女子4×100mR)'!$D$405</f>
        <v/>
      </c>
    </row>
    <row r="67" spans="1:11">
      <c r="A67" s="24">
        <v>15</v>
      </c>
      <c r="B67" s="24" t="str">
        <f>基本情報登録!$D$10</f>
        <v/>
      </c>
      <c r="C67" s="24" t="str">
        <f>基本情報登録!$D$8&amp;'様式Ⅱ(女子4×100mR)'!$I$415</f>
        <v/>
      </c>
      <c r="D67" s="24" t="str">
        <f>基本情報登録!$D$6&amp;'様式Ⅱ(女子4×100mR)'!$I$415</f>
        <v/>
      </c>
      <c r="E67" s="24" t="str">
        <f>'様式Ⅱ(女子4×100mR)'!$E$418</f>
        <v>00000</v>
      </c>
      <c r="F67" s="24" t="str">
        <f>'様式Ⅱ(女子4×100mR)'!$D$424</f>
        <v/>
      </c>
      <c r="G67" s="24" t="str">
        <f>'様式Ⅱ(女子4×100mR)'!$D$426</f>
        <v/>
      </c>
      <c r="H67" s="24" t="str">
        <f>'様式Ⅱ(女子4×100mR)'!$D$428</f>
        <v/>
      </c>
      <c r="I67" s="24" t="str">
        <f>'様式Ⅱ(女子4×100mR)'!$D$430</f>
        <v/>
      </c>
      <c r="J67" s="24" t="str">
        <f>'様式Ⅱ(女子4×100mR)'!$D$432</f>
        <v/>
      </c>
      <c r="K67" s="24" t="str">
        <f>'様式Ⅱ(女子4×100mR)'!$D$434</f>
        <v/>
      </c>
    </row>
    <row r="68" spans="1:11">
      <c r="A68" s="24">
        <v>16</v>
      </c>
      <c r="B68" s="24" t="str">
        <f>基本情報登録!$D$10</f>
        <v/>
      </c>
      <c r="C68" s="24" t="str">
        <f>基本情報登録!$D$8&amp;'様式Ⅱ(女子4×100mR)'!$I$444</f>
        <v/>
      </c>
      <c r="D68" s="24" t="str">
        <f>基本情報登録!$D$6&amp;'様式Ⅱ(女子4×100mR)'!$I$444</f>
        <v/>
      </c>
      <c r="E68" s="24" t="str">
        <f>'様式Ⅱ(女子4×100mR)'!$E$447</f>
        <v>00000</v>
      </c>
      <c r="F68" s="24" t="str">
        <f>'様式Ⅱ(女子4×100mR)'!$D$453</f>
        <v/>
      </c>
      <c r="G68" s="24" t="str">
        <f>'様式Ⅱ(女子4×100mR)'!$D$455</f>
        <v/>
      </c>
      <c r="H68" s="24" t="str">
        <f>'様式Ⅱ(女子4×100mR)'!$D$457</f>
        <v/>
      </c>
      <c r="I68" s="24" t="str">
        <f>'様式Ⅱ(女子4×100mR)'!$D$459</f>
        <v/>
      </c>
      <c r="J68" s="24" t="str">
        <f>'様式Ⅱ(女子4×100mR)'!$D$461</f>
        <v/>
      </c>
      <c r="K68" s="24" t="str">
        <f>'様式Ⅱ(女子4×100mR)'!$D$463</f>
        <v/>
      </c>
    </row>
    <row r="69" spans="1:11">
      <c r="A69" s="24">
        <v>17</v>
      </c>
      <c r="B69" s="24" t="str">
        <f>基本情報登録!$D$10</f>
        <v/>
      </c>
      <c r="C69" s="24" t="str">
        <f>基本情報登録!$D$8&amp;'様式Ⅱ(女子4×100mR)'!$I$473</f>
        <v/>
      </c>
      <c r="D69" s="24" t="str">
        <f>基本情報登録!$D$6&amp;'様式Ⅱ(女子4×100mR)'!$I$473</f>
        <v/>
      </c>
      <c r="E69" s="24" t="str">
        <f>'様式Ⅱ(女子4×100mR)'!$E$476</f>
        <v>00000</v>
      </c>
      <c r="F69" s="24" t="str">
        <f>'様式Ⅱ(女子4×100mR)'!$D$482</f>
        <v/>
      </c>
      <c r="G69" s="24" t="str">
        <f>'様式Ⅱ(女子4×100mR)'!$D$484</f>
        <v/>
      </c>
      <c r="H69" s="24" t="str">
        <f>'様式Ⅱ(女子4×100mR)'!$D$486</f>
        <v/>
      </c>
      <c r="I69" s="24" t="str">
        <f>'様式Ⅱ(女子4×100mR)'!$D$488</f>
        <v/>
      </c>
      <c r="J69" s="24" t="str">
        <f>'様式Ⅱ(女子4×100mR)'!$D$490</f>
        <v/>
      </c>
      <c r="K69" s="24" t="str">
        <f>'様式Ⅱ(女子4×100mR)'!$D$492</f>
        <v/>
      </c>
    </row>
    <row r="70" spans="1:11">
      <c r="A70" s="24">
        <v>18</v>
      </c>
      <c r="B70" s="24" t="str">
        <f>基本情報登録!$D$10</f>
        <v/>
      </c>
      <c r="C70" s="24" t="str">
        <f>基本情報登録!$D$8&amp;'様式Ⅱ(女子4×100mR)'!$I$502</f>
        <v/>
      </c>
      <c r="D70" s="24" t="str">
        <f>基本情報登録!$D$6&amp;'様式Ⅱ(女子4×100mR)'!$I$502</f>
        <v/>
      </c>
      <c r="E70" s="24" t="str">
        <f>'様式Ⅱ(女子4×100mR)'!$E$505</f>
        <v>00000</v>
      </c>
      <c r="F70" s="24" t="str">
        <f>'様式Ⅱ(女子4×100mR)'!$D$511</f>
        <v/>
      </c>
      <c r="G70" s="24" t="str">
        <f>'様式Ⅱ(女子4×100mR)'!$D$513</f>
        <v/>
      </c>
      <c r="H70" s="24" t="str">
        <f>'様式Ⅱ(女子4×100mR)'!$D$515</f>
        <v/>
      </c>
      <c r="I70" s="24" t="str">
        <f>'様式Ⅱ(女子4×100mR)'!$D$517</f>
        <v/>
      </c>
      <c r="J70" s="24" t="str">
        <f>'様式Ⅱ(女子4×100mR)'!$D$519</f>
        <v/>
      </c>
      <c r="K70" s="24" t="str">
        <f>'様式Ⅱ(女子4×100mR)'!$D$521</f>
        <v/>
      </c>
    </row>
    <row r="71" spans="1:11">
      <c r="A71" s="24">
        <v>19</v>
      </c>
      <c r="B71" s="24" t="str">
        <f>基本情報登録!$D$10</f>
        <v/>
      </c>
      <c r="C71" s="24" t="str">
        <f>基本情報登録!$D$8&amp;'様式Ⅱ(女子4×100mR)'!$I$531</f>
        <v/>
      </c>
      <c r="D71" s="24" t="str">
        <f>基本情報登録!$D$6&amp;'様式Ⅱ(女子4×100mR)'!$I$531</f>
        <v/>
      </c>
      <c r="E71" s="24" t="str">
        <f>'様式Ⅱ(女子4×100mR)'!$E$534</f>
        <v>00000</v>
      </c>
      <c r="F71" s="24" t="str">
        <f>'様式Ⅱ(女子4×100mR)'!$D$540</f>
        <v/>
      </c>
      <c r="G71" s="24" t="str">
        <f>'様式Ⅱ(女子4×100mR)'!$D$542</f>
        <v/>
      </c>
      <c r="H71" s="24" t="str">
        <f>'様式Ⅱ(女子4×100mR)'!$D$544</f>
        <v/>
      </c>
      <c r="I71" s="24" t="str">
        <f>'様式Ⅱ(女子4×100mR)'!$D$546</f>
        <v/>
      </c>
      <c r="J71" s="24" t="str">
        <f>'様式Ⅱ(女子4×100mR)'!$D$548</f>
        <v/>
      </c>
      <c r="K71" s="24" t="str">
        <f>'様式Ⅱ(女子4×100mR)'!$D$550</f>
        <v/>
      </c>
    </row>
    <row r="72" spans="1:11">
      <c r="A72" s="24">
        <v>20</v>
      </c>
      <c r="B72" s="24" t="str">
        <f>基本情報登録!$D$10</f>
        <v/>
      </c>
      <c r="C72" s="24" t="str">
        <f>基本情報登録!$D$8&amp;'様式Ⅱ(女子4×100mR)'!$I$560</f>
        <v/>
      </c>
      <c r="D72" s="24" t="str">
        <f>基本情報登録!$D$6&amp;'様式Ⅱ(女子4×100mR)'!$I$560</f>
        <v/>
      </c>
      <c r="E72" s="24" t="str">
        <f>'様式Ⅱ(女子4×100mR)'!$E$563</f>
        <v>00000</v>
      </c>
      <c r="F72" s="24" t="str">
        <f>'様式Ⅱ(女子4×100mR)'!$D$569</f>
        <v/>
      </c>
      <c r="G72" s="24" t="str">
        <f>'様式Ⅱ(女子4×100mR)'!$D$571</f>
        <v/>
      </c>
      <c r="H72" s="24" t="str">
        <f>'様式Ⅱ(女子4×100mR)'!$D$573</f>
        <v/>
      </c>
      <c r="I72" s="24" t="str">
        <f>'様式Ⅱ(女子4×100mR)'!$D$575</f>
        <v/>
      </c>
      <c r="J72" s="24" t="str">
        <f>'様式Ⅱ(女子4×100mR)'!$D$577</f>
        <v/>
      </c>
      <c r="K72" s="24" t="str">
        <f>'様式Ⅱ(女子4×100mR)'!$D$579</f>
        <v/>
      </c>
    </row>
    <row r="74" spans="1:11">
      <c r="A74" s="878" t="s">
        <v>231</v>
      </c>
      <c r="B74" s="878"/>
      <c r="C74" s="878"/>
      <c r="D74" s="878"/>
      <c r="E74" s="878"/>
      <c r="F74" s="878"/>
      <c r="G74" s="878"/>
      <c r="H74" s="878"/>
      <c r="I74" s="878"/>
      <c r="J74" s="878"/>
      <c r="K74" s="878"/>
    </row>
    <row r="75" spans="1:11">
      <c r="A75" s="24" t="s">
        <v>222</v>
      </c>
      <c r="B75" s="24" t="s">
        <v>62</v>
      </c>
      <c r="C75" s="24" t="s">
        <v>217</v>
      </c>
      <c r="D75" s="24" t="s">
        <v>218</v>
      </c>
      <c r="E75" s="24" t="s">
        <v>223</v>
      </c>
      <c r="F75" s="24" t="s">
        <v>224</v>
      </c>
      <c r="G75" s="24" t="s">
        <v>225</v>
      </c>
      <c r="H75" s="24" t="s">
        <v>215</v>
      </c>
      <c r="I75" s="24" t="s">
        <v>226</v>
      </c>
      <c r="J75" s="24" t="s">
        <v>227</v>
      </c>
      <c r="K75" s="24" t="s">
        <v>228</v>
      </c>
    </row>
    <row r="76" spans="1:11">
      <c r="A76" s="24">
        <v>1</v>
      </c>
      <c r="B76" s="24" t="str">
        <f>基本情報登録!$D$10</f>
        <v/>
      </c>
      <c r="C76" s="24" t="str">
        <f>基本情報登録!$D$8&amp;'様式Ⅱ(女子4×400mR)'!$I$9</f>
        <v/>
      </c>
      <c r="D76" s="24" t="str">
        <f>基本情報登録!$D$6&amp;'様式Ⅱ(女子4×400mR)'!$I$9</f>
        <v/>
      </c>
      <c r="E76" s="24" t="str">
        <f>'様式Ⅱ(女子4×400mR)'!$E$12</f>
        <v>00000</v>
      </c>
      <c r="F76" s="24" t="str">
        <f>'様式Ⅱ(女子4×400mR)'!$D$18</f>
        <v/>
      </c>
      <c r="G76" s="24" t="str">
        <f>'様式Ⅱ(女子4×400mR)'!$D$20</f>
        <v/>
      </c>
      <c r="H76" s="24" t="str">
        <f>'様式Ⅱ(女子4×400mR)'!$D$22</f>
        <v/>
      </c>
      <c r="I76" s="24" t="str">
        <f>'様式Ⅱ(女子4×400mR)'!$D$24</f>
        <v/>
      </c>
      <c r="J76" s="24" t="str">
        <f>'様式Ⅱ(女子4×400mR)'!$D$26</f>
        <v/>
      </c>
      <c r="K76" s="24" t="str">
        <f>'様式Ⅱ(女子4×400mR)'!$D$28</f>
        <v/>
      </c>
    </row>
    <row r="77" spans="1:11">
      <c r="A77" s="24">
        <v>2</v>
      </c>
      <c r="B77" s="24" t="str">
        <f>基本情報登録!$D$10</f>
        <v/>
      </c>
      <c r="C77" s="24" t="str">
        <f>基本情報登録!$D$8&amp;'様式Ⅱ(女子4×400mR)'!$I$38</f>
        <v/>
      </c>
      <c r="D77" s="24" t="str">
        <f>基本情報登録!$D$6&amp;'様式Ⅱ(女子4×400mR)'!$I$38</f>
        <v/>
      </c>
      <c r="E77" s="56" t="str">
        <f>'様式Ⅱ(女子4×400mR)'!$E$41</f>
        <v>00000</v>
      </c>
      <c r="F77" s="24" t="str">
        <f>'様式Ⅱ(女子4×400mR)'!$D$47</f>
        <v/>
      </c>
      <c r="G77" s="24" t="str">
        <f>'様式Ⅱ(女子4×400mR)'!$D$49</f>
        <v/>
      </c>
      <c r="H77" s="24" t="str">
        <f>'様式Ⅱ(女子4×400mR)'!$D$51</f>
        <v/>
      </c>
      <c r="I77" s="24" t="str">
        <f>'様式Ⅱ(女子4×400mR)'!$D$53</f>
        <v/>
      </c>
      <c r="J77" s="24" t="str">
        <f>'様式Ⅱ(女子4×400mR)'!$D$55</f>
        <v/>
      </c>
      <c r="K77" s="24" t="str">
        <f>'様式Ⅱ(女子4×400mR)'!$D$57</f>
        <v/>
      </c>
    </row>
    <row r="78" spans="1:11">
      <c r="A78" s="24">
        <v>3</v>
      </c>
      <c r="B78" s="24" t="str">
        <f>基本情報登録!$D$10</f>
        <v/>
      </c>
      <c r="C78" s="24" t="str">
        <f>基本情報登録!$D$8&amp;'様式Ⅱ(女子4×400mR)'!$I$67</f>
        <v/>
      </c>
      <c r="D78" s="24" t="str">
        <f>基本情報登録!$D$6&amp;'様式Ⅱ(女子4×400mR)'!$I$67</f>
        <v/>
      </c>
      <c r="E78" s="24" t="str">
        <f>'様式Ⅱ(女子4×400mR)'!$E$70</f>
        <v>00000</v>
      </c>
      <c r="F78" s="24" t="str">
        <f>'様式Ⅱ(女子4×400mR)'!$D$76</f>
        <v/>
      </c>
      <c r="G78" s="24" t="str">
        <f>'様式Ⅱ(女子4×400mR)'!$D$78</f>
        <v/>
      </c>
      <c r="H78" s="24" t="str">
        <f>'様式Ⅱ(女子4×400mR)'!$D$80</f>
        <v/>
      </c>
      <c r="I78" s="24" t="str">
        <f>'様式Ⅱ(女子4×400mR)'!$D$82</f>
        <v/>
      </c>
      <c r="J78" s="24" t="str">
        <f>'様式Ⅱ(女子4×400mR)'!$D$84</f>
        <v/>
      </c>
      <c r="K78" s="24" t="str">
        <f>'様式Ⅱ(女子4×400mR)'!$D$86</f>
        <v/>
      </c>
    </row>
    <row r="79" spans="1:11">
      <c r="A79" s="24">
        <v>4</v>
      </c>
      <c r="B79" s="24" t="str">
        <f>基本情報登録!$D$10</f>
        <v/>
      </c>
      <c r="C79" s="24" t="str">
        <f>基本情報登録!$D$8&amp;'様式Ⅱ(女子4×400mR)'!$I$96</f>
        <v/>
      </c>
      <c r="D79" s="24" t="str">
        <f>基本情報登録!$D$6&amp;'様式Ⅱ(女子4×400mR)'!$I$96</f>
        <v/>
      </c>
      <c r="E79" s="24" t="str">
        <f>'様式Ⅱ(女子4×400mR)'!$E$99</f>
        <v>00000</v>
      </c>
      <c r="F79" s="24" t="str">
        <f>'様式Ⅱ(女子4×400mR)'!$D$105</f>
        <v/>
      </c>
      <c r="G79" s="24" t="str">
        <f>'様式Ⅱ(女子4×400mR)'!$D$107</f>
        <v/>
      </c>
      <c r="H79" s="24" t="str">
        <f>'様式Ⅱ(女子4×400mR)'!$D$109</f>
        <v/>
      </c>
      <c r="I79" s="24" t="str">
        <f>'様式Ⅱ(女子4×400mR)'!$D$111</f>
        <v/>
      </c>
      <c r="J79" s="24" t="str">
        <f>'様式Ⅱ(女子4×400mR)'!$D$113</f>
        <v/>
      </c>
      <c r="K79" s="24" t="str">
        <f>'様式Ⅱ(女子4×400mR)'!$D$115</f>
        <v/>
      </c>
    </row>
    <row r="80" spans="1:11">
      <c r="A80" s="24">
        <v>5</v>
      </c>
      <c r="B80" s="24" t="str">
        <f>基本情報登録!$D$10</f>
        <v/>
      </c>
      <c r="C80" s="24" t="str">
        <f>基本情報登録!$D$8&amp;'様式Ⅱ(女子4×400mR)'!$I$125</f>
        <v/>
      </c>
      <c r="D80" s="24" t="str">
        <f>基本情報登録!$D$6&amp;'様式Ⅱ(女子4×400mR)'!$I$125</f>
        <v/>
      </c>
      <c r="E80" s="24" t="str">
        <f>'様式Ⅱ(女子4×400mR)'!$E$128</f>
        <v>00000</v>
      </c>
      <c r="F80" s="24" t="str">
        <f>'様式Ⅱ(女子4×400mR)'!$D$134</f>
        <v/>
      </c>
      <c r="G80" s="24" t="str">
        <f>'様式Ⅱ(女子4×400mR)'!$D$136</f>
        <v/>
      </c>
      <c r="H80" s="24" t="str">
        <f>'様式Ⅱ(女子4×400mR)'!$D$138</f>
        <v/>
      </c>
      <c r="I80" s="24" t="str">
        <f>'様式Ⅱ(女子4×400mR)'!$D$140</f>
        <v/>
      </c>
      <c r="J80" s="24" t="str">
        <f>'様式Ⅱ(女子4×400mR)'!$D$142</f>
        <v/>
      </c>
      <c r="K80" s="24" t="str">
        <f>'様式Ⅱ(女子4×400mR)'!$D$144</f>
        <v/>
      </c>
    </row>
    <row r="81" spans="1:11">
      <c r="A81" s="24">
        <v>6</v>
      </c>
      <c r="B81" s="24" t="str">
        <f>基本情報登録!$D$10</f>
        <v/>
      </c>
      <c r="C81" s="24" t="str">
        <f>基本情報登録!$D$8&amp;'様式Ⅱ(女子4×400mR)'!$I$154</f>
        <v/>
      </c>
      <c r="D81" s="24" t="str">
        <f>基本情報登録!$D$6&amp;'様式Ⅱ(女子4×400mR)'!$I$154</f>
        <v/>
      </c>
      <c r="E81" s="24" t="str">
        <f>'様式Ⅱ(女子4×400mR)'!$E$157</f>
        <v>00000</v>
      </c>
      <c r="F81" s="24" t="str">
        <f>'様式Ⅱ(女子4×400mR)'!$D$163</f>
        <v/>
      </c>
      <c r="G81" s="24" t="str">
        <f>'様式Ⅱ(女子4×400mR)'!$D$165</f>
        <v/>
      </c>
      <c r="H81" s="24" t="str">
        <f>'様式Ⅱ(女子4×400mR)'!$D$167</f>
        <v/>
      </c>
      <c r="I81" s="24" t="str">
        <f>'様式Ⅱ(女子4×400mR)'!$D$169</f>
        <v/>
      </c>
      <c r="J81" s="24" t="str">
        <f>'様式Ⅱ(女子4×400mR)'!$D$171</f>
        <v/>
      </c>
      <c r="K81" s="24" t="str">
        <f>'様式Ⅱ(女子4×400mR)'!$D$173</f>
        <v/>
      </c>
    </row>
    <row r="82" spans="1:11">
      <c r="A82" s="24">
        <v>7</v>
      </c>
      <c r="B82" s="24" t="str">
        <f>基本情報登録!$D$10</f>
        <v/>
      </c>
      <c r="C82" s="24" t="str">
        <f>基本情報登録!$D$8&amp;'様式Ⅱ(女子4×400mR)'!$I$183</f>
        <v/>
      </c>
      <c r="D82" s="24" t="str">
        <f>基本情報登録!$D$6&amp;'様式Ⅱ(女子4×400mR)'!$I$183</f>
        <v/>
      </c>
      <c r="E82" s="24" t="str">
        <f>'様式Ⅱ(女子4×400mR)'!$E$186</f>
        <v>00000</v>
      </c>
      <c r="F82" s="24" t="str">
        <f>'様式Ⅱ(女子4×400mR)'!$D$192</f>
        <v/>
      </c>
      <c r="G82" s="24" t="str">
        <f>'様式Ⅱ(女子4×400mR)'!$D$194</f>
        <v/>
      </c>
      <c r="H82" s="24" t="str">
        <f>'様式Ⅱ(女子4×400mR)'!$D$196</f>
        <v/>
      </c>
      <c r="I82" s="24" t="str">
        <f>'様式Ⅱ(女子4×400mR)'!$D$198</f>
        <v/>
      </c>
      <c r="J82" s="24" t="str">
        <f>'様式Ⅱ(女子4×400mR)'!$D$200</f>
        <v/>
      </c>
      <c r="K82" s="24" t="str">
        <f>'様式Ⅱ(女子4×400mR)'!$D$202</f>
        <v/>
      </c>
    </row>
    <row r="83" spans="1:11">
      <c r="A83" s="24">
        <v>8</v>
      </c>
      <c r="B83" s="24" t="str">
        <f>基本情報登録!$D$10</f>
        <v/>
      </c>
      <c r="C83" s="24" t="str">
        <f>基本情報登録!$D$8&amp;'様式Ⅱ(女子4×400mR)'!$I$212</f>
        <v/>
      </c>
      <c r="D83" s="24" t="str">
        <f>基本情報登録!$D$6&amp;'様式Ⅱ(女子4×400mR)'!$I$212</f>
        <v/>
      </c>
      <c r="E83" s="24" t="str">
        <f>'様式Ⅱ(女子4×400mR)'!$E$215</f>
        <v>00000</v>
      </c>
      <c r="F83" s="24" t="str">
        <f>'様式Ⅱ(女子4×400mR)'!$D$221</f>
        <v/>
      </c>
      <c r="G83" s="24" t="str">
        <f>'様式Ⅱ(女子4×400mR)'!$D$223</f>
        <v/>
      </c>
      <c r="H83" s="24" t="str">
        <f>'様式Ⅱ(女子4×400mR)'!$D$225</f>
        <v/>
      </c>
      <c r="I83" s="24" t="str">
        <f>'様式Ⅱ(女子4×400mR)'!$D$227</f>
        <v/>
      </c>
      <c r="J83" s="24" t="str">
        <f>'様式Ⅱ(女子4×400mR)'!$D$229</f>
        <v/>
      </c>
      <c r="K83" s="24" t="str">
        <f>'様式Ⅱ(女子4×400mR)'!$D$231</f>
        <v/>
      </c>
    </row>
    <row r="84" spans="1:11">
      <c r="A84" s="24">
        <v>9</v>
      </c>
      <c r="B84" s="24" t="str">
        <f>基本情報登録!$D$10</f>
        <v/>
      </c>
      <c r="C84" s="24" t="str">
        <f>基本情報登録!$D$8&amp;'様式Ⅱ(女子4×400mR)'!$I$241</f>
        <v/>
      </c>
      <c r="D84" s="24" t="str">
        <f>基本情報登録!$D$6&amp;'様式Ⅱ(女子4×400mR)'!$I$241</f>
        <v/>
      </c>
      <c r="E84" s="24" t="str">
        <f>'様式Ⅱ(女子4×400mR)'!$E$244</f>
        <v>00000</v>
      </c>
      <c r="F84" s="24" t="str">
        <f>'様式Ⅱ(女子4×400mR)'!$D$250</f>
        <v/>
      </c>
      <c r="G84" s="24" t="str">
        <f>'様式Ⅱ(女子4×400mR)'!$D$252</f>
        <v/>
      </c>
      <c r="H84" s="24" t="str">
        <f>'様式Ⅱ(女子4×400mR)'!$D$254</f>
        <v/>
      </c>
      <c r="I84" s="24" t="str">
        <f>'様式Ⅱ(女子4×400mR)'!$D$256</f>
        <v/>
      </c>
      <c r="J84" s="24" t="str">
        <f>'様式Ⅱ(女子4×400mR)'!$D$258</f>
        <v/>
      </c>
      <c r="K84" s="24" t="str">
        <f>'様式Ⅱ(女子4×400mR)'!$D$260</f>
        <v/>
      </c>
    </row>
    <row r="85" spans="1:11">
      <c r="A85" s="24">
        <v>10</v>
      </c>
      <c r="B85" s="24" t="str">
        <f>基本情報登録!$D$10</f>
        <v/>
      </c>
      <c r="C85" s="24" t="str">
        <f>基本情報登録!$D$8&amp;'様式Ⅱ(女子4×400mR)'!$I$270</f>
        <v/>
      </c>
      <c r="D85" s="24" t="str">
        <f>基本情報登録!$D$6&amp;'様式Ⅱ(女子4×400mR)'!$I$270</f>
        <v/>
      </c>
      <c r="E85" s="24" t="str">
        <f>'様式Ⅱ(女子4×400mR)'!$E$273</f>
        <v>00000</v>
      </c>
      <c r="F85" s="24" t="str">
        <f>'様式Ⅱ(女子4×400mR)'!$D$279</f>
        <v/>
      </c>
      <c r="G85" s="24" t="str">
        <f>'様式Ⅱ(女子4×400mR)'!$D$281</f>
        <v/>
      </c>
      <c r="H85" s="24" t="str">
        <f>'様式Ⅱ(女子4×400mR)'!$D$283</f>
        <v/>
      </c>
      <c r="I85" s="24" t="str">
        <f>'様式Ⅱ(女子4×400mR)'!$D$285</f>
        <v/>
      </c>
      <c r="J85" s="24" t="str">
        <f>'様式Ⅱ(女子4×400mR)'!$D$287</f>
        <v/>
      </c>
      <c r="K85" s="24" t="str">
        <f>'様式Ⅱ(女子4×400mR)'!$D$289</f>
        <v/>
      </c>
    </row>
    <row r="86" spans="1:11">
      <c r="A86" s="24">
        <v>11</v>
      </c>
      <c r="B86" s="24" t="str">
        <f>基本情報登録!$D$10</f>
        <v/>
      </c>
      <c r="C86" s="24" t="str">
        <f>基本情報登録!$D$8&amp;'様式Ⅱ(女子4×400mR)'!$I$299</f>
        <v/>
      </c>
      <c r="D86" s="24" t="str">
        <f>基本情報登録!$D$6&amp;'様式Ⅱ(女子4×400mR)'!$I$299</f>
        <v/>
      </c>
      <c r="E86" s="24" t="str">
        <f>'様式Ⅱ(女子4×400mR)'!$E$302</f>
        <v>00000</v>
      </c>
      <c r="F86" s="24" t="str">
        <f>'様式Ⅱ(女子4×400mR)'!$D$308</f>
        <v/>
      </c>
      <c r="G86" s="24" t="str">
        <f>'様式Ⅱ(女子4×400mR)'!$D$310</f>
        <v/>
      </c>
      <c r="H86" s="24" t="str">
        <f>'様式Ⅱ(女子4×400mR)'!$D$312</f>
        <v/>
      </c>
      <c r="I86" s="24" t="str">
        <f>'様式Ⅱ(女子4×400mR)'!$D$314</f>
        <v/>
      </c>
      <c r="J86" s="24" t="str">
        <f>'様式Ⅱ(女子4×400mR)'!$D$316</f>
        <v/>
      </c>
      <c r="K86" s="24" t="str">
        <f>'様式Ⅱ(女子4×400mR)'!$D$318</f>
        <v/>
      </c>
    </row>
    <row r="87" spans="1:11">
      <c r="A87" s="24">
        <v>12</v>
      </c>
      <c r="B87" s="24" t="str">
        <f>基本情報登録!$D$10</f>
        <v/>
      </c>
      <c r="C87" s="24" t="str">
        <f>基本情報登録!$D$8&amp;'様式Ⅱ(女子4×400mR)'!$I$328</f>
        <v/>
      </c>
      <c r="D87" s="24" t="str">
        <f>基本情報登録!$D$6&amp;'様式Ⅱ(女子4×400mR)'!$I$328</f>
        <v/>
      </c>
      <c r="E87" s="24" t="str">
        <f>'様式Ⅱ(女子4×400mR)'!$E$331</f>
        <v>00000</v>
      </c>
      <c r="F87" s="24" t="str">
        <f>'様式Ⅱ(女子4×400mR)'!$D$337</f>
        <v/>
      </c>
      <c r="G87" s="24" t="str">
        <f>'様式Ⅱ(女子4×400mR)'!$D$339</f>
        <v/>
      </c>
      <c r="H87" s="24" t="str">
        <f>'様式Ⅱ(女子4×400mR)'!$D$341</f>
        <v/>
      </c>
      <c r="I87" s="24" t="str">
        <f>'様式Ⅱ(女子4×400mR)'!$D$343</f>
        <v/>
      </c>
      <c r="J87" s="24" t="str">
        <f>'様式Ⅱ(女子4×400mR)'!$D$345</f>
        <v/>
      </c>
      <c r="K87" s="24" t="str">
        <f>'様式Ⅱ(女子4×400mR)'!$D$347</f>
        <v/>
      </c>
    </row>
    <row r="88" spans="1:11">
      <c r="A88" s="24">
        <v>13</v>
      </c>
      <c r="B88" s="24" t="str">
        <f>基本情報登録!$D$10</f>
        <v/>
      </c>
      <c r="C88" s="24" t="str">
        <f>基本情報登録!$D$8&amp;'様式Ⅱ(女子4×400mR)'!$I$357</f>
        <v/>
      </c>
      <c r="D88" s="24" t="str">
        <f>基本情報登録!$D$6&amp;'様式Ⅱ(女子4×400mR)'!$I$357</f>
        <v/>
      </c>
      <c r="E88" s="24" t="str">
        <f>'様式Ⅱ(女子4×400mR)'!$E$360</f>
        <v>00000</v>
      </c>
      <c r="F88" s="24" t="str">
        <f>'様式Ⅱ(女子4×400mR)'!$D$366</f>
        <v/>
      </c>
      <c r="G88" s="24" t="str">
        <f>'様式Ⅱ(女子4×400mR)'!$D$368</f>
        <v/>
      </c>
      <c r="H88" s="24" t="str">
        <f>'様式Ⅱ(女子4×400mR)'!$D$370</f>
        <v/>
      </c>
      <c r="I88" s="24" t="str">
        <f>'様式Ⅱ(女子4×400mR)'!$D$372</f>
        <v/>
      </c>
      <c r="J88" s="24" t="str">
        <f>'様式Ⅱ(女子4×400mR)'!$D$374</f>
        <v/>
      </c>
      <c r="K88" s="24" t="str">
        <f>'様式Ⅱ(女子4×400mR)'!$D$376</f>
        <v/>
      </c>
    </row>
    <row r="89" spans="1:11">
      <c r="A89" s="24">
        <v>14</v>
      </c>
      <c r="B89" s="24" t="str">
        <f>基本情報登録!$D$10</f>
        <v/>
      </c>
      <c r="C89" s="24" t="str">
        <f>基本情報登録!$D$8&amp;'様式Ⅱ(女子4×400mR)'!$I$386</f>
        <v/>
      </c>
      <c r="D89" s="24" t="str">
        <f>基本情報登録!$D$6&amp;'様式Ⅱ(女子4×400mR)'!$I$386</f>
        <v/>
      </c>
      <c r="E89" s="24" t="str">
        <f>'様式Ⅱ(女子4×400mR)'!$E$389</f>
        <v>00000</v>
      </c>
      <c r="F89" s="24" t="str">
        <f>'様式Ⅱ(女子4×400mR)'!$D$395</f>
        <v/>
      </c>
      <c r="G89" s="24" t="str">
        <f>'様式Ⅱ(女子4×400mR)'!$D$397</f>
        <v/>
      </c>
      <c r="H89" s="24" t="str">
        <f>'様式Ⅱ(女子4×400mR)'!$D$399</f>
        <v/>
      </c>
      <c r="I89" s="24" t="str">
        <f>'様式Ⅱ(女子4×400mR)'!$D$401</f>
        <v/>
      </c>
      <c r="J89" s="24" t="str">
        <f>'様式Ⅱ(女子4×400mR)'!$D$403</f>
        <v/>
      </c>
      <c r="K89" s="24" t="str">
        <f>'様式Ⅱ(女子4×400mR)'!$D$405</f>
        <v/>
      </c>
    </row>
    <row r="90" spans="1:11">
      <c r="A90" s="24">
        <v>15</v>
      </c>
      <c r="B90" s="24" t="str">
        <f>基本情報登録!$D$10</f>
        <v/>
      </c>
      <c r="C90" s="24" t="str">
        <f>基本情報登録!$D$8&amp;'様式Ⅱ(女子4×400mR)'!$I$415</f>
        <v/>
      </c>
      <c r="D90" s="24" t="str">
        <f>基本情報登録!$D$6&amp;'様式Ⅱ(女子4×400mR)'!$I$415</f>
        <v/>
      </c>
      <c r="E90" s="24" t="str">
        <f>'様式Ⅱ(女子4×400mR)'!$E$418</f>
        <v>00000</v>
      </c>
      <c r="F90" s="24" t="str">
        <f>'様式Ⅱ(女子4×400mR)'!$D$424</f>
        <v/>
      </c>
      <c r="G90" s="24" t="str">
        <f>'様式Ⅱ(女子4×400mR)'!$D$426</f>
        <v/>
      </c>
      <c r="H90" s="24" t="str">
        <f>'様式Ⅱ(女子4×400mR)'!$D$428</f>
        <v/>
      </c>
      <c r="I90" s="24" t="str">
        <f>'様式Ⅱ(女子4×400mR)'!$D$430</f>
        <v/>
      </c>
      <c r="J90" s="24" t="str">
        <f>'様式Ⅱ(女子4×400mR)'!$D$432</f>
        <v/>
      </c>
      <c r="K90" s="24" t="str">
        <f>'様式Ⅱ(女子4×400mR)'!$D$434</f>
        <v/>
      </c>
    </row>
    <row r="91" spans="1:11">
      <c r="A91" s="24">
        <v>16</v>
      </c>
      <c r="B91" s="24" t="str">
        <f>基本情報登録!$D$10</f>
        <v/>
      </c>
      <c r="C91" s="24" t="str">
        <f>基本情報登録!$D$8&amp;'様式Ⅱ(女子4×400mR)'!$I$444</f>
        <v/>
      </c>
      <c r="D91" s="24" t="str">
        <f>基本情報登録!$D$6&amp;'様式Ⅱ(女子4×400mR)'!$I$444</f>
        <v/>
      </c>
      <c r="E91" s="24" t="str">
        <f>'様式Ⅱ(女子4×400mR)'!$E$447</f>
        <v>00000</v>
      </c>
      <c r="F91" s="24" t="str">
        <f>'様式Ⅱ(女子4×400mR)'!$D$453</f>
        <v/>
      </c>
      <c r="G91" s="24" t="str">
        <f>'様式Ⅱ(女子4×400mR)'!$D$455</f>
        <v/>
      </c>
      <c r="H91" s="24" t="str">
        <f>'様式Ⅱ(女子4×400mR)'!$D$457</f>
        <v/>
      </c>
      <c r="I91" s="24" t="str">
        <f>'様式Ⅱ(女子4×400mR)'!$D$459</f>
        <v/>
      </c>
      <c r="J91" s="24" t="str">
        <f>'様式Ⅱ(女子4×400mR)'!$D$461</f>
        <v/>
      </c>
      <c r="K91" s="24" t="str">
        <f>'様式Ⅱ(女子4×400mR)'!$D$463</f>
        <v/>
      </c>
    </row>
    <row r="92" spans="1:11">
      <c r="A92" s="24">
        <v>17</v>
      </c>
      <c r="B92" s="24" t="str">
        <f>基本情報登録!$D$10</f>
        <v/>
      </c>
      <c r="C92" s="24" t="str">
        <f>基本情報登録!$D$8&amp;'様式Ⅱ(女子4×400mR)'!$I$473</f>
        <v/>
      </c>
      <c r="D92" s="24" t="str">
        <f>基本情報登録!$D$6&amp;'様式Ⅱ(女子4×400mR)'!$I$473</f>
        <v/>
      </c>
      <c r="E92" s="24" t="str">
        <f>'様式Ⅱ(女子4×400mR)'!$E$476</f>
        <v>00000</v>
      </c>
      <c r="F92" s="24" t="str">
        <f>'様式Ⅱ(女子4×400mR)'!$D$482</f>
        <v/>
      </c>
      <c r="G92" s="24" t="str">
        <f>'様式Ⅱ(女子4×400mR)'!$D$484</f>
        <v/>
      </c>
      <c r="H92" s="24" t="str">
        <f>'様式Ⅱ(女子4×400mR)'!$D$486</f>
        <v/>
      </c>
      <c r="I92" s="24" t="str">
        <f>'様式Ⅱ(女子4×400mR)'!$D$488</f>
        <v/>
      </c>
      <c r="J92" s="24" t="str">
        <f>'様式Ⅱ(女子4×400mR)'!$D$490</f>
        <v/>
      </c>
      <c r="K92" s="24" t="str">
        <f>'様式Ⅱ(女子4×400mR)'!$D$492</f>
        <v/>
      </c>
    </row>
    <row r="93" spans="1:11">
      <c r="A93" s="24">
        <v>18</v>
      </c>
      <c r="B93" s="24" t="str">
        <f>基本情報登録!$D$10</f>
        <v/>
      </c>
      <c r="C93" s="24" t="str">
        <f>基本情報登録!$D$8&amp;'様式Ⅱ(女子4×400mR)'!$I$502</f>
        <v/>
      </c>
      <c r="D93" s="24" t="str">
        <f>基本情報登録!$D$6&amp;'様式Ⅱ(女子4×400mR)'!$I$502</f>
        <v/>
      </c>
      <c r="E93" s="24" t="str">
        <f>'様式Ⅱ(女子4×400mR)'!$E$505</f>
        <v>00000</v>
      </c>
      <c r="F93" s="24" t="str">
        <f>'様式Ⅱ(女子4×400mR)'!$D$511</f>
        <v/>
      </c>
      <c r="G93" s="24" t="str">
        <f>'様式Ⅱ(女子4×400mR)'!$D$513</f>
        <v/>
      </c>
      <c r="H93" s="24" t="str">
        <f>'様式Ⅱ(女子4×400mR)'!$D$515</f>
        <v/>
      </c>
      <c r="I93" s="24" t="str">
        <f>'様式Ⅱ(女子4×400mR)'!$D$517</f>
        <v/>
      </c>
      <c r="J93" s="24" t="str">
        <f>'様式Ⅱ(女子4×400mR)'!$D$519</f>
        <v/>
      </c>
      <c r="K93" s="24" t="str">
        <f>'様式Ⅱ(女子4×400mR)'!$D$521</f>
        <v/>
      </c>
    </row>
    <row r="94" spans="1:11">
      <c r="A94" s="24">
        <v>19</v>
      </c>
      <c r="B94" s="24" t="str">
        <f>基本情報登録!$D$10</f>
        <v/>
      </c>
      <c r="C94" s="24" t="str">
        <f>基本情報登録!$D$8&amp;'様式Ⅱ(女子4×400mR)'!$I$531</f>
        <v/>
      </c>
      <c r="D94" s="24" t="str">
        <f>基本情報登録!$D$6&amp;'様式Ⅱ(女子4×400mR)'!$I$531</f>
        <v/>
      </c>
      <c r="E94" s="24" t="str">
        <f>'様式Ⅱ(女子4×400mR)'!$E$534</f>
        <v>00000</v>
      </c>
      <c r="F94" s="24" t="str">
        <f>'様式Ⅱ(女子4×400mR)'!$D$540</f>
        <v/>
      </c>
      <c r="G94" s="24" t="str">
        <f>'様式Ⅱ(女子4×400mR)'!$D$542</f>
        <v/>
      </c>
      <c r="H94" s="24" t="str">
        <f>'様式Ⅱ(女子4×400mR)'!$D$544</f>
        <v/>
      </c>
      <c r="I94" s="24" t="str">
        <f>'様式Ⅱ(女子4×400mR)'!$D$546</f>
        <v/>
      </c>
      <c r="J94" s="24" t="str">
        <f>'様式Ⅱ(女子4×400mR)'!$D$548</f>
        <v/>
      </c>
      <c r="K94" s="24" t="str">
        <f>'様式Ⅱ(女子4×400mR)'!$D$550</f>
        <v/>
      </c>
    </row>
    <row r="95" spans="1:11">
      <c r="A95" s="24">
        <v>20</v>
      </c>
      <c r="B95" s="24" t="str">
        <f>基本情報登録!$D$10</f>
        <v/>
      </c>
      <c r="C95" s="24" t="str">
        <f>基本情報登録!$D$8&amp;'様式Ⅱ(女子4×400mR)'!$I$560</f>
        <v/>
      </c>
      <c r="D95" s="24" t="str">
        <f>基本情報登録!$D$6&amp;'様式Ⅱ(女子4×400mR)'!$I$560</f>
        <v/>
      </c>
      <c r="E95" s="24" t="str">
        <f>'様式Ⅱ(女子4×400mR)'!$E$563</f>
        <v>00000</v>
      </c>
      <c r="F95" s="24" t="str">
        <f>'様式Ⅱ(女子4×400mR)'!$D$569</f>
        <v/>
      </c>
      <c r="G95" s="24" t="str">
        <f>'様式Ⅱ(女子4×400mR)'!$D$571</f>
        <v/>
      </c>
      <c r="H95" s="24" t="str">
        <f>'様式Ⅱ(女子4×400mR)'!$D$573</f>
        <v/>
      </c>
      <c r="I95" s="24" t="str">
        <f>'様式Ⅱ(女子4×400mR)'!$D$575</f>
        <v/>
      </c>
      <c r="J95" s="24" t="str">
        <f>'様式Ⅱ(女子4×400mR)'!$D$577</f>
        <v/>
      </c>
      <c r="K95" s="24" t="str">
        <f>'様式Ⅱ(女子4×400mR)'!$D$579</f>
        <v/>
      </c>
    </row>
  </sheetData>
  <mergeCells count="4">
    <mergeCell ref="A5:K5"/>
    <mergeCell ref="A28:K28"/>
    <mergeCell ref="A51:K51"/>
    <mergeCell ref="A74:K74"/>
  </mergeCells>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66"/>
  </sheetPr>
  <dimension ref="A1:Q57"/>
  <sheetViews>
    <sheetView topLeftCell="B1" zoomScale="88" zoomScaleNormal="88" workbookViewId="0">
      <selection activeCell="D48" sqref="D48"/>
    </sheetView>
  </sheetViews>
  <sheetFormatPr defaultColWidth="9" defaultRowHeight="13.5"/>
  <cols>
    <col min="1" max="1" width="5" style="24" hidden="1" customWidth="1"/>
    <col min="2" max="2" width="5" style="24" customWidth="1"/>
    <col min="3" max="6" width="9" style="24"/>
    <col min="7" max="7" width="10" style="24" customWidth="1"/>
    <col min="8" max="11" width="9" style="24"/>
    <col min="12" max="12" width="9.125" style="24" customWidth="1"/>
    <col min="13" max="15" width="9.125" style="24" hidden="1" customWidth="1"/>
    <col min="16" max="17" width="9" style="24" hidden="1" customWidth="1"/>
    <col min="18" max="16384" width="9" style="24"/>
  </cols>
  <sheetData>
    <row r="1" spans="3:17">
      <c r="K1" s="124" t="s">
        <v>158</v>
      </c>
    </row>
    <row r="2" spans="3:17" ht="13.5" customHeight="1">
      <c r="C2" s="847" t="s">
        <v>4957</v>
      </c>
      <c r="D2" s="847"/>
      <c r="E2" s="847"/>
      <c r="F2" s="847"/>
      <c r="G2" s="847"/>
      <c r="H2" s="847"/>
      <c r="I2" s="847"/>
      <c r="J2" s="847"/>
      <c r="K2" s="847"/>
      <c r="L2" s="125"/>
      <c r="M2" s="125"/>
      <c r="N2" s="125"/>
      <c r="O2" s="125"/>
      <c r="P2" s="125"/>
    </row>
    <row r="3" spans="3:17">
      <c r="C3" s="847"/>
      <c r="D3" s="847"/>
      <c r="E3" s="847"/>
      <c r="F3" s="847"/>
      <c r="G3" s="847"/>
      <c r="H3" s="847"/>
      <c r="I3" s="847"/>
      <c r="J3" s="847"/>
      <c r="K3" s="847"/>
      <c r="L3" s="125"/>
      <c r="M3" s="125"/>
      <c r="N3" s="125"/>
      <c r="O3" s="125"/>
      <c r="P3" s="125"/>
    </row>
    <row r="4" spans="3:17" ht="13.5" customHeight="1">
      <c r="C4" s="848" t="s">
        <v>87</v>
      </c>
      <c r="D4" s="848"/>
      <c r="E4" s="848"/>
      <c r="F4" s="848"/>
      <c r="G4" s="848"/>
      <c r="H4" s="848"/>
      <c r="I4" s="848"/>
      <c r="J4" s="848"/>
      <c r="K4" s="848"/>
    </row>
    <row r="5" spans="3:17" ht="13.5" customHeight="1">
      <c r="C5" s="848"/>
      <c r="D5" s="848"/>
      <c r="E5" s="848"/>
      <c r="F5" s="848"/>
      <c r="G5" s="848"/>
      <c r="H5" s="848"/>
      <c r="I5" s="848"/>
      <c r="J5" s="848"/>
      <c r="K5" s="848"/>
    </row>
    <row r="6" spans="3:17">
      <c r="C6" s="126"/>
      <c r="D6" s="126"/>
      <c r="E6" s="126"/>
      <c r="F6" s="126"/>
      <c r="G6" s="126"/>
      <c r="H6" s="126"/>
      <c r="I6" s="126"/>
      <c r="J6" s="126"/>
    </row>
    <row r="7" spans="3:17" ht="15" customHeight="1">
      <c r="C7" s="849" t="s">
        <v>88</v>
      </c>
      <c r="D7" s="850"/>
      <c r="E7" s="632" t="str">
        <f>基本情報登録!D8&amp;"B"</f>
        <v>B</v>
      </c>
      <c r="F7" s="632"/>
      <c r="G7" s="632"/>
      <c r="H7" s="632"/>
      <c r="I7" s="632"/>
      <c r="J7" s="632"/>
      <c r="K7" s="632"/>
    </row>
    <row r="8" spans="3:17" ht="16.5" customHeight="1">
      <c r="C8" s="851"/>
      <c r="D8" s="851"/>
      <c r="E8" s="633"/>
      <c r="F8" s="633"/>
      <c r="G8" s="633"/>
      <c r="H8" s="633"/>
      <c r="I8" s="633"/>
      <c r="J8" s="633"/>
      <c r="K8" s="633"/>
      <c r="N8" s="24">
        <f>基本情報登録!D8</f>
        <v>0</v>
      </c>
      <c r="P8" s="24">
        <v>47</v>
      </c>
      <c r="Q8" t="s">
        <v>89</v>
      </c>
    </row>
    <row r="9" spans="3:17" ht="12" customHeight="1">
      <c r="C9" s="127"/>
      <c r="D9" s="127"/>
      <c r="P9" s="24">
        <v>46</v>
      </c>
      <c r="Q9" t="s">
        <v>90</v>
      </c>
    </row>
    <row r="10" spans="3:17" ht="15.75" customHeight="1">
      <c r="C10" s="850" t="s">
        <v>91</v>
      </c>
      <c r="D10" s="850"/>
      <c r="E10" s="623">
        <f>基本情報登録!D19</f>
        <v>0</v>
      </c>
      <c r="F10" s="879"/>
      <c r="G10" s="879"/>
      <c r="H10" s="879"/>
      <c r="I10" s="879"/>
      <c r="J10" s="879"/>
      <c r="K10" s="155"/>
      <c r="P10" s="24">
        <v>45</v>
      </c>
      <c r="Q10" t="s">
        <v>92</v>
      </c>
    </row>
    <row r="11" spans="3:17" ht="15" customHeight="1">
      <c r="C11" s="851"/>
      <c r="D11" s="851"/>
      <c r="E11" s="880"/>
      <c r="F11" s="880"/>
      <c r="G11" s="880"/>
      <c r="H11" s="880"/>
      <c r="I11" s="880"/>
      <c r="J11" s="880"/>
      <c r="K11" s="205" t="s">
        <v>93</v>
      </c>
      <c r="P11" s="24">
        <v>44</v>
      </c>
      <c r="Q11" t="s">
        <v>94</v>
      </c>
    </row>
    <row r="12" spans="3:17" ht="11.25" customHeight="1">
      <c r="C12" s="127"/>
      <c r="D12" s="127"/>
      <c r="E12" s="139"/>
      <c r="F12" s="139"/>
      <c r="G12" s="139"/>
      <c r="H12" s="139"/>
      <c r="I12" s="139"/>
      <c r="J12" s="139"/>
      <c r="K12" s="139"/>
      <c r="P12" s="24">
        <v>43</v>
      </c>
      <c r="Q12" t="s">
        <v>95</v>
      </c>
    </row>
    <row r="13" spans="3:17" ht="12" customHeight="1">
      <c r="C13" s="850" t="s">
        <v>96</v>
      </c>
      <c r="D13" s="850"/>
      <c r="E13" s="853"/>
      <c r="F13" s="853"/>
      <c r="G13" s="853"/>
      <c r="H13" s="853"/>
      <c r="I13" s="853"/>
      <c r="J13" s="853"/>
      <c r="K13" s="155"/>
      <c r="P13" s="24">
        <v>42</v>
      </c>
      <c r="Q13" t="s">
        <v>97</v>
      </c>
    </row>
    <row r="14" spans="3:17" ht="14.25" customHeight="1">
      <c r="C14" s="851"/>
      <c r="D14" s="851"/>
      <c r="E14" s="854"/>
      <c r="F14" s="854"/>
      <c r="G14" s="854"/>
      <c r="H14" s="854"/>
      <c r="I14" s="854"/>
      <c r="J14" s="854"/>
      <c r="K14" s="205" t="s">
        <v>93</v>
      </c>
      <c r="P14" s="24">
        <v>41</v>
      </c>
      <c r="Q14" t="s">
        <v>98</v>
      </c>
    </row>
    <row r="15" spans="3:17" ht="14.25">
      <c r="C15" s="127"/>
      <c r="D15" s="127"/>
      <c r="E15" s="139"/>
      <c r="F15" s="139"/>
      <c r="G15" s="139"/>
      <c r="H15" s="139"/>
      <c r="I15" s="139"/>
      <c r="J15" s="139"/>
      <c r="K15" s="139"/>
      <c r="P15" s="24">
        <v>40</v>
      </c>
      <c r="Q15" t="s">
        <v>99</v>
      </c>
    </row>
    <row r="16" spans="3:17" ht="12.75" customHeight="1">
      <c r="C16" s="850" t="s">
        <v>100</v>
      </c>
      <c r="D16" s="850"/>
      <c r="E16" s="627" t="str">
        <f>IF(基本情報登録!D24&gt;0,基本情報登録!D24,"")</f>
        <v/>
      </c>
      <c r="F16" s="627"/>
      <c r="G16" s="627"/>
      <c r="H16" s="627"/>
      <c r="I16" s="627"/>
      <c r="J16" s="627"/>
      <c r="K16" s="137"/>
      <c r="P16" s="24">
        <v>39</v>
      </c>
      <c r="Q16" t="s">
        <v>101</v>
      </c>
    </row>
    <row r="17" spans="3:17" ht="15.75" customHeight="1">
      <c r="C17" s="851"/>
      <c r="D17" s="851"/>
      <c r="E17" s="628"/>
      <c r="F17" s="628"/>
      <c r="G17" s="628"/>
      <c r="H17" s="628"/>
      <c r="I17" s="628"/>
      <c r="J17" s="628"/>
      <c r="K17" s="138"/>
      <c r="P17" s="24">
        <v>38</v>
      </c>
      <c r="Q17" t="s">
        <v>102</v>
      </c>
    </row>
    <row r="18" spans="3:17">
      <c r="E18" s="139"/>
      <c r="F18" s="139"/>
      <c r="G18" s="139"/>
      <c r="H18" s="139"/>
      <c r="I18" s="139"/>
      <c r="J18" s="139"/>
      <c r="K18" s="139"/>
      <c r="P18" s="24">
        <v>37</v>
      </c>
      <c r="Q18" t="s">
        <v>103</v>
      </c>
    </row>
    <row r="19" spans="3:17" ht="15" customHeight="1">
      <c r="D19" s="128" t="s">
        <v>104</v>
      </c>
      <c r="E19" s="206"/>
      <c r="F19" s="207" t="s">
        <v>105</v>
      </c>
      <c r="G19" s="208"/>
      <c r="H19" s="209" t="s">
        <v>106</v>
      </c>
      <c r="I19" s="852" t="s">
        <v>200</v>
      </c>
      <c r="J19" s="852"/>
      <c r="K19" s="852"/>
      <c r="P19" s="24">
        <v>36</v>
      </c>
      <c r="Q19" t="s">
        <v>108</v>
      </c>
    </row>
    <row r="20" spans="3:17" ht="23.25" customHeight="1">
      <c r="C20" s="850" t="s">
        <v>109</v>
      </c>
      <c r="D20" s="850"/>
      <c r="E20" s="613"/>
      <c r="F20" s="613"/>
      <c r="G20" s="613"/>
      <c r="H20" s="613"/>
      <c r="I20" s="613"/>
      <c r="J20" s="613"/>
      <c r="K20" s="156" t="s">
        <v>110</v>
      </c>
      <c r="P20" s="24">
        <v>35</v>
      </c>
      <c r="Q20" t="s">
        <v>111</v>
      </c>
    </row>
    <row r="21" spans="3:17" ht="24" customHeight="1">
      <c r="C21" s="851"/>
      <c r="D21" s="851"/>
      <c r="E21" s="859"/>
      <c r="F21" s="859"/>
      <c r="G21" s="859"/>
      <c r="H21" s="859"/>
      <c r="I21" s="859"/>
      <c r="J21" s="859"/>
      <c r="K21" s="859"/>
      <c r="P21" s="24">
        <v>34</v>
      </c>
      <c r="Q21" t="s">
        <v>112</v>
      </c>
    </row>
    <row r="22" spans="3:17" ht="12" customHeight="1">
      <c r="P22" s="24">
        <v>33</v>
      </c>
      <c r="Q22" t="s">
        <v>113</v>
      </c>
    </row>
    <row r="23" spans="3:17">
      <c r="P23" s="24">
        <v>32</v>
      </c>
      <c r="Q23" t="s">
        <v>114</v>
      </c>
    </row>
    <row r="24" spans="3:17">
      <c r="C24" s="860" t="s">
        <v>115</v>
      </c>
      <c r="D24" s="861" t="s">
        <v>116</v>
      </c>
      <c r="E24" s="862"/>
      <c r="F24" s="863"/>
      <c r="G24" s="867" t="s">
        <v>117</v>
      </c>
      <c r="H24" s="607" t="str">
        <f>IF(N8&gt;0,VLOOKUP(N8,'加盟校情報&amp;大会設定'!A3:D50,4,0),"")&amp;"B"</f>
        <v>B</v>
      </c>
      <c r="I24" s="608"/>
      <c r="J24" s="608"/>
      <c r="K24" s="609"/>
      <c r="P24" s="24">
        <v>31</v>
      </c>
      <c r="Q24" t="s">
        <v>118</v>
      </c>
    </row>
    <row r="25" spans="3:17" ht="18.75" customHeight="1">
      <c r="C25" s="860"/>
      <c r="D25" s="864"/>
      <c r="E25" s="865"/>
      <c r="F25" s="866"/>
      <c r="G25" s="868"/>
      <c r="H25" s="610"/>
      <c r="I25" s="611"/>
      <c r="J25" s="611"/>
      <c r="K25" s="612"/>
      <c r="P25" s="24">
        <v>30</v>
      </c>
      <c r="Q25" t="s">
        <v>119</v>
      </c>
    </row>
    <row r="26" spans="3:17">
      <c r="C26" s="869"/>
      <c r="D26" s="871" t="s">
        <v>120</v>
      </c>
      <c r="E26" s="839"/>
      <c r="F26" s="840"/>
      <c r="G26" s="835" t="s">
        <v>121</v>
      </c>
      <c r="H26" s="835" t="s">
        <v>122</v>
      </c>
      <c r="I26" s="835" t="s">
        <v>123</v>
      </c>
      <c r="J26" s="855" t="s">
        <v>201</v>
      </c>
      <c r="K26" s="856"/>
      <c r="P26" s="24">
        <v>29</v>
      </c>
      <c r="Q26" t="s">
        <v>125</v>
      </c>
    </row>
    <row r="27" spans="3:17">
      <c r="C27" s="870"/>
      <c r="D27" s="841"/>
      <c r="E27" s="842"/>
      <c r="F27" s="843"/>
      <c r="G27" s="836"/>
      <c r="H27" s="836"/>
      <c r="I27" s="836"/>
      <c r="J27" s="857"/>
      <c r="K27" s="858"/>
      <c r="P27" s="24">
        <v>28</v>
      </c>
      <c r="Q27" t="s">
        <v>126</v>
      </c>
    </row>
    <row r="28" spans="3:17" ht="18" customHeight="1">
      <c r="C28" s="835">
        <v>1</v>
      </c>
      <c r="D28" s="838" t="str">
        <f>'様式Ⅲ－1(女子)'!E38</f>
        <v/>
      </c>
      <c r="E28" s="839"/>
      <c r="F28" s="840"/>
      <c r="G28" s="832">
        <f>'様式Ⅲ－1(女子)'!C38</f>
        <v>0</v>
      </c>
      <c r="H28" s="835" t="str">
        <f>'様式Ⅲ－1(女子)'!F38</f>
        <v/>
      </c>
      <c r="I28" s="835" t="str">
        <f>'様式Ⅲ－1(女子)'!F39</f>
        <v/>
      </c>
      <c r="J28" s="579" t="str">
        <f>IF('様式Ⅲ－1(女子)'!N38&gt;0,'様式Ⅲ－1(女子)'!N38,"")</f>
        <v/>
      </c>
      <c r="K28" s="580"/>
      <c r="P28" s="24">
        <v>27</v>
      </c>
      <c r="Q28" t="s">
        <v>127</v>
      </c>
    </row>
    <row r="29" spans="3:17" ht="18" customHeight="1">
      <c r="C29" s="836"/>
      <c r="D29" s="841" t="str">
        <f>'様式Ⅲ－1(女子)'!D38</f>
        <v/>
      </c>
      <c r="E29" s="842"/>
      <c r="F29" s="843"/>
      <c r="G29" s="833"/>
      <c r="H29" s="836"/>
      <c r="I29" s="836"/>
      <c r="J29" s="581"/>
      <c r="K29" s="582"/>
      <c r="P29" s="24">
        <v>26</v>
      </c>
      <c r="Q29" t="s">
        <v>128</v>
      </c>
    </row>
    <row r="30" spans="3:17" ht="18" customHeight="1">
      <c r="C30" s="835">
        <v>2</v>
      </c>
      <c r="D30" s="838" t="str">
        <f>'様式Ⅲ－1(女子)'!E41</f>
        <v/>
      </c>
      <c r="E30" s="839"/>
      <c r="F30" s="840"/>
      <c r="G30" s="832">
        <f>'様式Ⅲ－1(女子)'!C41</f>
        <v>0</v>
      </c>
      <c r="H30" s="835" t="str">
        <f>'様式Ⅲ－1(女子)'!F41</f>
        <v/>
      </c>
      <c r="I30" s="835" t="str">
        <f>'様式Ⅲ－1(女子)'!F42</f>
        <v/>
      </c>
      <c r="J30" s="579" t="str">
        <f>IF('様式Ⅲ－1(女子)'!N41&gt;0,'様式Ⅲ－1(女子)'!N41,"")</f>
        <v/>
      </c>
      <c r="K30" s="580"/>
      <c r="P30" s="24">
        <v>25</v>
      </c>
      <c r="Q30" t="s">
        <v>129</v>
      </c>
    </row>
    <row r="31" spans="3:17" ht="18" customHeight="1">
      <c r="C31" s="836"/>
      <c r="D31" s="841" t="str">
        <f>'様式Ⅲ－1(女子)'!D41</f>
        <v/>
      </c>
      <c r="E31" s="842"/>
      <c r="F31" s="843"/>
      <c r="G31" s="833"/>
      <c r="H31" s="836"/>
      <c r="I31" s="836"/>
      <c r="J31" s="581"/>
      <c r="K31" s="582"/>
      <c r="P31" s="24">
        <v>24</v>
      </c>
      <c r="Q31" t="s">
        <v>130</v>
      </c>
    </row>
    <row r="32" spans="3:17" ht="18" customHeight="1">
      <c r="C32" s="835">
        <v>3</v>
      </c>
      <c r="D32" s="838" t="str">
        <f>'様式Ⅲ－1(女子)'!E44</f>
        <v/>
      </c>
      <c r="E32" s="839"/>
      <c r="F32" s="840"/>
      <c r="G32" s="832">
        <f>'様式Ⅲ－1(女子)'!C44</f>
        <v>0</v>
      </c>
      <c r="H32" s="835" t="str">
        <f>'様式Ⅲ－1(女子)'!F44</f>
        <v/>
      </c>
      <c r="I32" s="835" t="str">
        <f>'様式Ⅲ－1(女子)'!F45</f>
        <v/>
      </c>
      <c r="J32" s="579" t="str">
        <f>IF('様式Ⅲ－1(女子)'!N44&gt;0,'様式Ⅲ－1(女子)'!N44,"")</f>
        <v/>
      </c>
      <c r="K32" s="580"/>
      <c r="P32" s="24">
        <v>23</v>
      </c>
      <c r="Q32" t="s">
        <v>131</v>
      </c>
    </row>
    <row r="33" spans="3:17" ht="18" customHeight="1">
      <c r="C33" s="836"/>
      <c r="D33" s="841" t="str">
        <f>'様式Ⅲ－1(女子)'!D44</f>
        <v/>
      </c>
      <c r="E33" s="842"/>
      <c r="F33" s="843"/>
      <c r="G33" s="833"/>
      <c r="H33" s="836"/>
      <c r="I33" s="836"/>
      <c r="J33" s="581"/>
      <c r="K33" s="582"/>
      <c r="P33" s="24">
        <v>22</v>
      </c>
      <c r="Q33" t="s">
        <v>132</v>
      </c>
    </row>
    <row r="34" spans="3:17" ht="18" customHeight="1">
      <c r="C34" s="835">
        <v>4</v>
      </c>
      <c r="D34" s="838" t="str">
        <f>'様式Ⅲ－1(女子)'!E47</f>
        <v/>
      </c>
      <c r="E34" s="839"/>
      <c r="F34" s="840"/>
      <c r="G34" s="832">
        <f>'様式Ⅲ－1(女子)'!C47</f>
        <v>0</v>
      </c>
      <c r="H34" s="835" t="str">
        <f>'様式Ⅲ－1(女子)'!F47</f>
        <v/>
      </c>
      <c r="I34" s="835" t="str">
        <f>'様式Ⅲ－1(女子)'!F48</f>
        <v/>
      </c>
      <c r="J34" s="579" t="str">
        <f>IF('様式Ⅲ－1(女子)'!N47&gt;0,'様式Ⅲ－1(女子)'!N47,"")</f>
        <v/>
      </c>
      <c r="K34" s="580"/>
      <c r="P34" s="24">
        <v>21</v>
      </c>
      <c r="Q34" t="s">
        <v>133</v>
      </c>
    </row>
    <row r="35" spans="3:17" ht="18" customHeight="1">
      <c r="C35" s="836"/>
      <c r="D35" s="841" t="str">
        <f>'様式Ⅲ－1(女子)'!D47</f>
        <v/>
      </c>
      <c r="E35" s="842"/>
      <c r="F35" s="843"/>
      <c r="G35" s="833"/>
      <c r="H35" s="836"/>
      <c r="I35" s="836"/>
      <c r="J35" s="581"/>
      <c r="K35" s="582"/>
      <c r="P35" s="24">
        <v>20</v>
      </c>
      <c r="Q35" t="s">
        <v>134</v>
      </c>
    </row>
    <row r="36" spans="3:17" ht="18" customHeight="1">
      <c r="C36" s="835">
        <v>5</v>
      </c>
      <c r="D36" s="838" t="str">
        <f>'様式Ⅲ－1(女子)'!E50</f>
        <v/>
      </c>
      <c r="E36" s="839"/>
      <c r="F36" s="840"/>
      <c r="G36" s="832">
        <f>'様式Ⅲ－1(女子)'!C50</f>
        <v>0</v>
      </c>
      <c r="H36" s="835" t="str">
        <f>'様式Ⅲ－1(女子)'!F50</f>
        <v/>
      </c>
      <c r="I36" s="835" t="str">
        <f>'様式Ⅲ－1(女子)'!F51</f>
        <v/>
      </c>
      <c r="J36" s="579" t="str">
        <f>IF('様式Ⅲ－1(女子)'!N50&gt;0,'様式Ⅲ－1(女子)'!N50,"")</f>
        <v/>
      </c>
      <c r="K36" s="580"/>
      <c r="P36" s="24">
        <v>19</v>
      </c>
      <c r="Q36" t="s">
        <v>135</v>
      </c>
    </row>
    <row r="37" spans="3:17" ht="18" customHeight="1">
      <c r="C37" s="836"/>
      <c r="D37" s="841" t="str">
        <f>'様式Ⅲ－1(女子)'!D50</f>
        <v/>
      </c>
      <c r="E37" s="842"/>
      <c r="F37" s="843"/>
      <c r="G37" s="833"/>
      <c r="H37" s="836"/>
      <c r="I37" s="836"/>
      <c r="J37" s="581"/>
      <c r="K37" s="582"/>
      <c r="P37" s="24">
        <v>18</v>
      </c>
      <c r="Q37" t="s">
        <v>136</v>
      </c>
    </row>
    <row r="38" spans="3:17" ht="18" customHeight="1">
      <c r="C38" s="835">
        <v>6</v>
      </c>
      <c r="D38" s="838" t="str">
        <f>'様式Ⅲ－1(女子)'!E53</f>
        <v/>
      </c>
      <c r="E38" s="839"/>
      <c r="F38" s="840"/>
      <c r="G38" s="832">
        <f>'様式Ⅲ－1(女子)'!C53</f>
        <v>0</v>
      </c>
      <c r="H38" s="835" t="str">
        <f>'様式Ⅲ－1(女子)'!F53</f>
        <v/>
      </c>
      <c r="I38" s="835" t="str">
        <f>'様式Ⅲ－1(女子)'!F54</f>
        <v/>
      </c>
      <c r="J38" s="579" t="str">
        <f>IF('様式Ⅲ－1(女子)'!N53&gt;0,'様式Ⅲ－1(女子)'!N53,"")</f>
        <v/>
      </c>
      <c r="K38" s="580"/>
      <c r="P38" s="24">
        <v>17</v>
      </c>
      <c r="Q38" t="s">
        <v>137</v>
      </c>
    </row>
    <row r="39" spans="3:17" ht="18" customHeight="1">
      <c r="C39" s="836"/>
      <c r="D39" s="841" t="str">
        <f>'様式Ⅲ－1(女子)'!D53</f>
        <v/>
      </c>
      <c r="E39" s="842"/>
      <c r="F39" s="843"/>
      <c r="G39" s="833"/>
      <c r="H39" s="836"/>
      <c r="I39" s="836"/>
      <c r="J39" s="581"/>
      <c r="K39" s="582"/>
      <c r="P39" s="24">
        <v>16</v>
      </c>
      <c r="Q39" t="s">
        <v>138</v>
      </c>
    </row>
    <row r="40" spans="3:17" ht="18" customHeight="1">
      <c r="C40" s="835">
        <v>7</v>
      </c>
      <c r="D40" s="838" t="str">
        <f>'様式Ⅲ－1(女子)'!E56</f>
        <v/>
      </c>
      <c r="E40" s="839"/>
      <c r="F40" s="840"/>
      <c r="G40" s="832">
        <f>'様式Ⅲ－1(女子)'!C56</f>
        <v>0</v>
      </c>
      <c r="H40" s="835" t="str">
        <f>'様式Ⅲ－1(女子)'!F56</f>
        <v/>
      </c>
      <c r="I40" s="835" t="str">
        <f>'様式Ⅲ－1(女子)'!F57</f>
        <v/>
      </c>
      <c r="J40" s="579" t="str">
        <f>IF('様式Ⅲ－1(女子)'!N56&gt;0,'様式Ⅲ－1(女子)'!N56,"")</f>
        <v/>
      </c>
      <c r="K40" s="580"/>
      <c r="P40" s="24">
        <v>15</v>
      </c>
      <c r="Q40" t="s">
        <v>139</v>
      </c>
    </row>
    <row r="41" spans="3:17" ht="18" customHeight="1">
      <c r="C41" s="836"/>
      <c r="D41" s="841" t="str">
        <f>'様式Ⅲ－1(女子)'!D56</f>
        <v/>
      </c>
      <c r="E41" s="842"/>
      <c r="F41" s="843"/>
      <c r="G41" s="833"/>
      <c r="H41" s="836"/>
      <c r="I41" s="836"/>
      <c r="J41" s="581"/>
      <c r="K41" s="582"/>
      <c r="P41" s="24">
        <v>14</v>
      </c>
      <c r="Q41" t="s">
        <v>140</v>
      </c>
    </row>
    <row r="42" spans="3:17" ht="18" customHeight="1">
      <c r="C42" s="835">
        <v>8</v>
      </c>
      <c r="D42" s="838" t="str">
        <f>'様式Ⅲ－1(女子)'!E59</f>
        <v/>
      </c>
      <c r="E42" s="839"/>
      <c r="F42" s="840"/>
      <c r="G42" s="832">
        <f>'様式Ⅲ－1(女子)'!C59</f>
        <v>0</v>
      </c>
      <c r="H42" s="835" t="str">
        <f>'様式Ⅲ－1(女子)'!F59</f>
        <v/>
      </c>
      <c r="I42" s="835" t="str">
        <f>'様式Ⅲ－1(女子)'!F60</f>
        <v/>
      </c>
      <c r="J42" s="579" t="str">
        <f>IF('様式Ⅲ－1(女子)'!N59&gt;0,'様式Ⅲ－1(女子)'!N59,"")</f>
        <v/>
      </c>
      <c r="K42" s="580"/>
      <c r="P42" s="24">
        <v>13</v>
      </c>
      <c r="Q42" t="s">
        <v>141</v>
      </c>
    </row>
    <row r="43" spans="3:17" ht="18" customHeight="1">
      <c r="C43" s="836"/>
      <c r="D43" s="841" t="str">
        <f>'様式Ⅲ－1(女子)'!D59</f>
        <v/>
      </c>
      <c r="E43" s="842"/>
      <c r="F43" s="843"/>
      <c r="G43" s="833"/>
      <c r="H43" s="836"/>
      <c r="I43" s="836"/>
      <c r="J43" s="581"/>
      <c r="K43" s="582"/>
      <c r="P43" s="24">
        <v>12</v>
      </c>
      <c r="Q43" t="s">
        <v>142</v>
      </c>
    </row>
    <row r="44" spans="3:17" ht="18.399999999999999" customHeight="1">
      <c r="C44" s="151"/>
      <c r="D44" s="151"/>
      <c r="E44" s="151"/>
      <c r="F44" s="151"/>
      <c r="G44" s="152"/>
      <c r="H44" s="151"/>
      <c r="I44" s="151"/>
      <c r="J44" s="153"/>
      <c r="K44" s="153"/>
      <c r="P44" s="24">
        <v>11</v>
      </c>
      <c r="Q44" t="s">
        <v>143</v>
      </c>
    </row>
    <row r="45" spans="3:17" ht="18.399999999999999" customHeight="1">
      <c r="C45" s="131" t="s">
        <v>148</v>
      </c>
      <c r="D45" s="872" t="s">
        <v>149</v>
      </c>
      <c r="E45" s="872"/>
      <c r="F45" s="872"/>
      <c r="G45" s="152"/>
      <c r="H45" s="151"/>
      <c r="I45" s="151"/>
      <c r="J45" s="153"/>
      <c r="K45" s="153"/>
      <c r="P45" s="24">
        <v>10</v>
      </c>
      <c r="Q45" t="s">
        <v>144</v>
      </c>
    </row>
    <row r="46" spans="3:17" ht="18.399999999999999" customHeight="1">
      <c r="C46" s="131" t="s">
        <v>148</v>
      </c>
      <c r="D46" s="136" t="s">
        <v>4961</v>
      </c>
      <c r="G46" s="152"/>
      <c r="H46" s="151"/>
      <c r="I46" s="151"/>
      <c r="J46" s="154"/>
      <c r="K46" s="154"/>
      <c r="P46" s="24">
        <v>9</v>
      </c>
      <c r="Q46" t="s">
        <v>145</v>
      </c>
    </row>
    <row r="47" spans="3:17" ht="18.399999999999999" customHeight="1">
      <c r="C47" s="131" t="s">
        <v>148</v>
      </c>
      <c r="D47" s="203" t="s">
        <v>4963</v>
      </c>
      <c r="G47" s="152"/>
      <c r="H47" s="151"/>
      <c r="I47" s="151"/>
      <c r="J47" s="154"/>
      <c r="K47" s="154"/>
      <c r="P47" s="24">
        <v>8</v>
      </c>
      <c r="Q47" t="s">
        <v>146</v>
      </c>
    </row>
    <row r="48" spans="3:17">
      <c r="H48" s="129"/>
      <c r="J48" s="130"/>
      <c r="P48" s="24">
        <v>7</v>
      </c>
      <c r="Q48" t="s">
        <v>147</v>
      </c>
    </row>
    <row r="49" spans="3:17" ht="15">
      <c r="J49" s="135"/>
      <c r="K49" s="135" t="s">
        <v>154</v>
      </c>
      <c r="P49" s="24">
        <v>6</v>
      </c>
      <c r="Q49" t="s">
        <v>150</v>
      </c>
    </row>
    <row r="50" spans="3:17" ht="15">
      <c r="J50" s="135"/>
      <c r="K50" s="135"/>
      <c r="P50" s="24">
        <v>5</v>
      </c>
      <c r="Q50" t="s">
        <v>151</v>
      </c>
    </row>
    <row r="51" spans="3:17" ht="15">
      <c r="E51" s="203"/>
      <c r="F51" s="203"/>
      <c r="I51" s="135"/>
      <c r="J51" s="135"/>
      <c r="P51" s="24">
        <v>4</v>
      </c>
      <c r="Q51" t="s">
        <v>153</v>
      </c>
    </row>
    <row r="52" spans="3:17" ht="15">
      <c r="C52" s="131"/>
      <c r="D52" s="203"/>
      <c r="E52" s="203"/>
      <c r="F52" s="203"/>
      <c r="I52" s="135"/>
      <c r="J52" s="135"/>
      <c r="K52" s="135"/>
      <c r="P52" s="24">
        <v>3</v>
      </c>
      <c r="Q52" t="s">
        <v>155</v>
      </c>
    </row>
    <row r="53" spans="3:17" ht="15">
      <c r="C53" s="131"/>
      <c r="D53" s="203"/>
      <c r="E53" s="203"/>
      <c r="F53" s="203"/>
      <c r="I53" s="135"/>
      <c r="J53" s="135"/>
      <c r="K53" s="135"/>
      <c r="P53" s="24">
        <v>2</v>
      </c>
      <c r="Q53" t="s">
        <v>156</v>
      </c>
    </row>
    <row r="54" spans="3:17" ht="12.75" customHeight="1">
      <c r="I54" s="135"/>
      <c r="J54" s="135"/>
      <c r="K54" s="135"/>
      <c r="P54" s="24">
        <v>1</v>
      </c>
      <c r="Q54" t="s">
        <v>157</v>
      </c>
    </row>
    <row r="55" spans="3:17" ht="12.75" customHeight="1"/>
    <row r="56" spans="3:17" ht="12.75" customHeight="1"/>
    <row r="57" spans="3:17" ht="12.75" customHeight="1"/>
  </sheetData>
  <sheetProtection password="E027" sheet="1" objects="1" scenarios="1"/>
  <mergeCells count="82">
    <mergeCell ref="C20:D21"/>
    <mergeCell ref="E20:F20"/>
    <mergeCell ref="G20:J20"/>
    <mergeCell ref="E21:K21"/>
    <mergeCell ref="C2:K3"/>
    <mergeCell ref="C4:K5"/>
    <mergeCell ref="C7:D8"/>
    <mergeCell ref="E7:K8"/>
    <mergeCell ref="C10:D11"/>
    <mergeCell ref="E10:J11"/>
    <mergeCell ref="C13:D14"/>
    <mergeCell ref="E13:J14"/>
    <mergeCell ref="C16:D17"/>
    <mergeCell ref="E16:J17"/>
    <mergeCell ref="I19:K19"/>
    <mergeCell ref="C24:C25"/>
    <mergeCell ref="D24:F25"/>
    <mergeCell ref="G24:G25"/>
    <mergeCell ref="H24:K25"/>
    <mergeCell ref="C26:C27"/>
    <mergeCell ref="D26:F27"/>
    <mergeCell ref="G26:G27"/>
    <mergeCell ref="H26:H27"/>
    <mergeCell ref="I26:I27"/>
    <mergeCell ref="J26:K27"/>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J38:K39"/>
    <mergeCell ref="D39:F39"/>
    <mergeCell ref="C36:C37"/>
    <mergeCell ref="D36:F36"/>
    <mergeCell ref="G36:G37"/>
    <mergeCell ref="H36:H37"/>
    <mergeCell ref="I36:I37"/>
    <mergeCell ref="J36:K37"/>
    <mergeCell ref="D37:F37"/>
    <mergeCell ref="C38:C39"/>
    <mergeCell ref="D38:F38"/>
    <mergeCell ref="G38:G39"/>
    <mergeCell ref="H38:H39"/>
    <mergeCell ref="I38:I39"/>
    <mergeCell ref="I42:I43"/>
    <mergeCell ref="J42:K43"/>
    <mergeCell ref="D43:F43"/>
    <mergeCell ref="C40:C41"/>
    <mergeCell ref="D40:F40"/>
    <mergeCell ref="G40:G41"/>
    <mergeCell ref="H40:H41"/>
    <mergeCell ref="I40:I41"/>
    <mergeCell ref="J40:K41"/>
    <mergeCell ref="D41:F41"/>
    <mergeCell ref="D45:F45"/>
    <mergeCell ref="C42:C43"/>
    <mergeCell ref="D42:F42"/>
    <mergeCell ref="G42:G43"/>
    <mergeCell ref="H42:H43"/>
  </mergeCells>
  <phoneticPr fontId="1"/>
  <dataValidations count="1">
    <dataValidation type="list" allowBlank="1" showInputMessage="1" showErrorMessage="1" sqref="E20:F20">
      <formula1>$Q$8:$Q$54</formula1>
    </dataValidation>
  </dataValidations>
  <pageMargins left="0.7" right="0.7" top="0.75" bottom="0.75" header="0.3" footer="0.3"/>
  <pageSetup paperSize="9" scale="99" orientation="portrait" horizontalDpi="4294967292" r:id="rId1"/>
  <rowBreaks count="1" manualBreakCount="1">
    <brk id="57"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66"/>
  </sheetPr>
  <dimension ref="A1:Q57"/>
  <sheetViews>
    <sheetView topLeftCell="B1" zoomScale="88" zoomScaleNormal="88" workbookViewId="0">
      <selection activeCell="D48" sqref="D48"/>
    </sheetView>
  </sheetViews>
  <sheetFormatPr defaultColWidth="9" defaultRowHeight="13.5"/>
  <cols>
    <col min="1" max="1" width="5" style="24" hidden="1" customWidth="1"/>
    <col min="2" max="2" width="5" style="24" customWidth="1"/>
    <col min="3" max="6" width="9" style="24"/>
    <col min="7" max="7" width="10" style="24" customWidth="1"/>
    <col min="8" max="11" width="9" style="24"/>
    <col min="12" max="12" width="9.125" style="24" customWidth="1"/>
    <col min="13" max="15" width="9.125" style="24" hidden="1" customWidth="1"/>
    <col min="16" max="17" width="9" style="24" hidden="1" customWidth="1"/>
    <col min="18" max="16384" width="9" style="24"/>
  </cols>
  <sheetData>
    <row r="1" spans="3:17">
      <c r="K1" s="124" t="s">
        <v>158</v>
      </c>
    </row>
    <row r="2" spans="3:17" ht="13.5" customHeight="1">
      <c r="C2" s="847" t="s">
        <v>4957</v>
      </c>
      <c r="D2" s="847"/>
      <c r="E2" s="847"/>
      <c r="F2" s="847"/>
      <c r="G2" s="847"/>
      <c r="H2" s="847"/>
      <c r="I2" s="847"/>
      <c r="J2" s="847"/>
      <c r="K2" s="847"/>
      <c r="L2" s="125"/>
      <c r="M2" s="125"/>
      <c r="N2" s="125"/>
      <c r="O2" s="125"/>
      <c r="P2" s="125"/>
    </row>
    <row r="3" spans="3:17">
      <c r="C3" s="847"/>
      <c r="D3" s="847"/>
      <c r="E3" s="847"/>
      <c r="F3" s="847"/>
      <c r="G3" s="847"/>
      <c r="H3" s="847"/>
      <c r="I3" s="847"/>
      <c r="J3" s="847"/>
      <c r="K3" s="847"/>
      <c r="L3" s="125"/>
      <c r="M3" s="125"/>
      <c r="N3" s="125"/>
      <c r="O3" s="125"/>
      <c r="P3" s="125"/>
    </row>
    <row r="4" spans="3:17" ht="13.5" customHeight="1">
      <c r="C4" s="848" t="s">
        <v>87</v>
      </c>
      <c r="D4" s="848"/>
      <c r="E4" s="848"/>
      <c r="F4" s="848"/>
      <c r="G4" s="848"/>
      <c r="H4" s="848"/>
      <c r="I4" s="848"/>
      <c r="J4" s="848"/>
      <c r="K4" s="848"/>
    </row>
    <row r="5" spans="3:17" ht="13.5" customHeight="1">
      <c r="C5" s="848"/>
      <c r="D5" s="848"/>
      <c r="E5" s="848"/>
      <c r="F5" s="848"/>
      <c r="G5" s="848"/>
      <c r="H5" s="848"/>
      <c r="I5" s="848"/>
      <c r="J5" s="848"/>
      <c r="K5" s="848"/>
    </row>
    <row r="6" spans="3:17">
      <c r="C6" s="126"/>
      <c r="D6" s="126"/>
      <c r="E6" s="126"/>
      <c r="F6" s="126"/>
      <c r="G6" s="126"/>
      <c r="H6" s="126"/>
      <c r="I6" s="126"/>
      <c r="J6" s="126"/>
    </row>
    <row r="7" spans="3:17" ht="15" customHeight="1">
      <c r="C7" s="849" t="s">
        <v>88</v>
      </c>
      <c r="D7" s="850"/>
      <c r="E7" s="632" t="str">
        <f>基本情報登録!D8&amp;"C"</f>
        <v>C</v>
      </c>
      <c r="F7" s="632"/>
      <c r="G7" s="632"/>
      <c r="H7" s="632"/>
      <c r="I7" s="632"/>
      <c r="J7" s="632"/>
      <c r="K7" s="632"/>
    </row>
    <row r="8" spans="3:17" ht="16.5" customHeight="1">
      <c r="C8" s="851"/>
      <c r="D8" s="851"/>
      <c r="E8" s="633"/>
      <c r="F8" s="633"/>
      <c r="G8" s="633"/>
      <c r="H8" s="633"/>
      <c r="I8" s="633"/>
      <c r="J8" s="633"/>
      <c r="K8" s="633"/>
      <c r="N8" s="24">
        <f>基本情報登録!D8</f>
        <v>0</v>
      </c>
      <c r="P8" s="24">
        <v>47</v>
      </c>
      <c r="Q8" t="s">
        <v>89</v>
      </c>
    </row>
    <row r="9" spans="3:17" ht="12" customHeight="1">
      <c r="C9" s="127"/>
      <c r="D9" s="127"/>
      <c r="P9" s="24">
        <v>46</v>
      </c>
      <c r="Q9" t="s">
        <v>90</v>
      </c>
    </row>
    <row r="10" spans="3:17" ht="15.75" customHeight="1">
      <c r="C10" s="850" t="s">
        <v>91</v>
      </c>
      <c r="D10" s="850"/>
      <c r="E10" s="623">
        <f>基本情報登録!D19</f>
        <v>0</v>
      </c>
      <c r="F10" s="879"/>
      <c r="G10" s="879"/>
      <c r="H10" s="879"/>
      <c r="I10" s="879"/>
      <c r="J10" s="879"/>
      <c r="K10" s="155"/>
      <c r="P10" s="24">
        <v>45</v>
      </c>
      <c r="Q10" t="s">
        <v>92</v>
      </c>
    </row>
    <row r="11" spans="3:17" ht="15" customHeight="1">
      <c r="C11" s="851"/>
      <c r="D11" s="851"/>
      <c r="E11" s="880"/>
      <c r="F11" s="880"/>
      <c r="G11" s="880"/>
      <c r="H11" s="880"/>
      <c r="I11" s="880"/>
      <c r="J11" s="880"/>
      <c r="K11" s="205" t="s">
        <v>93</v>
      </c>
      <c r="P11" s="24">
        <v>44</v>
      </c>
      <c r="Q11" t="s">
        <v>94</v>
      </c>
    </row>
    <row r="12" spans="3:17" ht="11.25" customHeight="1">
      <c r="C12" s="127"/>
      <c r="D12" s="127"/>
      <c r="E12" s="139"/>
      <c r="F12" s="139"/>
      <c r="G12" s="139"/>
      <c r="H12" s="139"/>
      <c r="I12" s="139"/>
      <c r="J12" s="139"/>
      <c r="K12" s="139"/>
      <c r="P12" s="24">
        <v>43</v>
      </c>
      <c r="Q12" t="s">
        <v>95</v>
      </c>
    </row>
    <row r="13" spans="3:17" ht="12" customHeight="1">
      <c r="C13" s="850" t="s">
        <v>96</v>
      </c>
      <c r="D13" s="850"/>
      <c r="E13" s="853"/>
      <c r="F13" s="853"/>
      <c r="G13" s="853"/>
      <c r="H13" s="853"/>
      <c r="I13" s="853"/>
      <c r="J13" s="853"/>
      <c r="K13" s="155"/>
      <c r="P13" s="24">
        <v>42</v>
      </c>
      <c r="Q13" t="s">
        <v>97</v>
      </c>
    </row>
    <row r="14" spans="3:17" ht="14.25" customHeight="1">
      <c r="C14" s="851"/>
      <c r="D14" s="851"/>
      <c r="E14" s="854"/>
      <c r="F14" s="854"/>
      <c r="G14" s="854"/>
      <c r="H14" s="854"/>
      <c r="I14" s="854"/>
      <c r="J14" s="854"/>
      <c r="K14" s="205" t="s">
        <v>93</v>
      </c>
      <c r="P14" s="24">
        <v>41</v>
      </c>
      <c r="Q14" t="s">
        <v>98</v>
      </c>
    </row>
    <row r="15" spans="3:17" ht="14.25">
      <c r="C15" s="127"/>
      <c r="D15" s="127"/>
      <c r="E15" s="139"/>
      <c r="F15" s="139"/>
      <c r="G15" s="139"/>
      <c r="H15" s="139"/>
      <c r="I15" s="139"/>
      <c r="J15" s="139"/>
      <c r="K15" s="139"/>
      <c r="P15" s="24">
        <v>40</v>
      </c>
      <c r="Q15" t="s">
        <v>99</v>
      </c>
    </row>
    <row r="16" spans="3:17" ht="12.75" customHeight="1">
      <c r="C16" s="850" t="s">
        <v>100</v>
      </c>
      <c r="D16" s="850"/>
      <c r="E16" s="627" t="str">
        <f>IF(基本情報登録!D24&gt;0,基本情報登録!D24,"")</f>
        <v/>
      </c>
      <c r="F16" s="627"/>
      <c r="G16" s="627"/>
      <c r="H16" s="627"/>
      <c r="I16" s="627"/>
      <c r="J16" s="627"/>
      <c r="K16" s="137"/>
      <c r="P16" s="24">
        <v>39</v>
      </c>
      <c r="Q16" t="s">
        <v>101</v>
      </c>
    </row>
    <row r="17" spans="3:17" ht="15.75" customHeight="1">
      <c r="C17" s="851"/>
      <c r="D17" s="851"/>
      <c r="E17" s="628"/>
      <c r="F17" s="628"/>
      <c r="G17" s="628"/>
      <c r="H17" s="628"/>
      <c r="I17" s="628"/>
      <c r="J17" s="628"/>
      <c r="K17" s="138"/>
      <c r="P17" s="24">
        <v>38</v>
      </c>
      <c r="Q17" t="s">
        <v>102</v>
      </c>
    </row>
    <row r="18" spans="3:17">
      <c r="E18" s="139"/>
      <c r="F18" s="139"/>
      <c r="G18" s="139"/>
      <c r="H18" s="139"/>
      <c r="I18" s="139"/>
      <c r="J18" s="139"/>
      <c r="K18" s="139"/>
      <c r="P18" s="24">
        <v>37</v>
      </c>
      <c r="Q18" t="s">
        <v>103</v>
      </c>
    </row>
    <row r="19" spans="3:17" ht="15" customHeight="1">
      <c r="D19" s="128" t="s">
        <v>104</v>
      </c>
      <c r="E19" s="206"/>
      <c r="F19" s="207" t="s">
        <v>105</v>
      </c>
      <c r="G19" s="208"/>
      <c r="H19" s="209" t="s">
        <v>106</v>
      </c>
      <c r="I19" s="852" t="s">
        <v>200</v>
      </c>
      <c r="J19" s="852"/>
      <c r="K19" s="852"/>
      <c r="P19" s="24">
        <v>36</v>
      </c>
      <c r="Q19" t="s">
        <v>108</v>
      </c>
    </row>
    <row r="20" spans="3:17" ht="23.25" customHeight="1">
      <c r="C20" s="850" t="s">
        <v>109</v>
      </c>
      <c r="D20" s="850"/>
      <c r="E20" s="613"/>
      <c r="F20" s="613"/>
      <c r="G20" s="613"/>
      <c r="H20" s="613"/>
      <c r="I20" s="613"/>
      <c r="J20" s="613"/>
      <c r="K20" s="156" t="s">
        <v>110</v>
      </c>
      <c r="P20" s="24">
        <v>35</v>
      </c>
      <c r="Q20" t="s">
        <v>111</v>
      </c>
    </row>
    <row r="21" spans="3:17" ht="24" customHeight="1">
      <c r="C21" s="851"/>
      <c r="D21" s="851"/>
      <c r="E21" s="859"/>
      <c r="F21" s="859"/>
      <c r="G21" s="859"/>
      <c r="H21" s="859"/>
      <c r="I21" s="859"/>
      <c r="J21" s="859"/>
      <c r="K21" s="859"/>
      <c r="P21" s="24">
        <v>34</v>
      </c>
      <c r="Q21" t="s">
        <v>112</v>
      </c>
    </row>
    <row r="22" spans="3:17" ht="12" customHeight="1">
      <c r="P22" s="24">
        <v>33</v>
      </c>
      <c r="Q22" t="s">
        <v>113</v>
      </c>
    </row>
    <row r="23" spans="3:17">
      <c r="P23" s="24">
        <v>32</v>
      </c>
      <c r="Q23" t="s">
        <v>114</v>
      </c>
    </row>
    <row r="24" spans="3:17">
      <c r="C24" s="860" t="s">
        <v>115</v>
      </c>
      <c r="D24" s="861" t="s">
        <v>116</v>
      </c>
      <c r="E24" s="862"/>
      <c r="F24" s="863"/>
      <c r="G24" s="867" t="s">
        <v>117</v>
      </c>
      <c r="H24" s="607" t="str">
        <f>IF(N8&gt;0,VLOOKUP(N8,'加盟校情報&amp;大会設定'!A3:D50,4,0),"")&amp;"C"</f>
        <v>C</v>
      </c>
      <c r="I24" s="608"/>
      <c r="J24" s="608"/>
      <c r="K24" s="609"/>
      <c r="P24" s="24">
        <v>31</v>
      </c>
      <c r="Q24" t="s">
        <v>118</v>
      </c>
    </row>
    <row r="25" spans="3:17" ht="18.75" customHeight="1">
      <c r="C25" s="860"/>
      <c r="D25" s="864"/>
      <c r="E25" s="865"/>
      <c r="F25" s="866"/>
      <c r="G25" s="868"/>
      <c r="H25" s="610"/>
      <c r="I25" s="611"/>
      <c r="J25" s="611"/>
      <c r="K25" s="612"/>
      <c r="P25" s="24">
        <v>30</v>
      </c>
      <c r="Q25" t="s">
        <v>119</v>
      </c>
    </row>
    <row r="26" spans="3:17">
      <c r="C26" s="869"/>
      <c r="D26" s="871" t="s">
        <v>120</v>
      </c>
      <c r="E26" s="839"/>
      <c r="F26" s="840"/>
      <c r="G26" s="835" t="s">
        <v>121</v>
      </c>
      <c r="H26" s="835" t="s">
        <v>122</v>
      </c>
      <c r="I26" s="835" t="s">
        <v>123</v>
      </c>
      <c r="J26" s="855" t="s">
        <v>201</v>
      </c>
      <c r="K26" s="856"/>
      <c r="P26" s="24">
        <v>29</v>
      </c>
      <c r="Q26" t="s">
        <v>125</v>
      </c>
    </row>
    <row r="27" spans="3:17">
      <c r="C27" s="870"/>
      <c r="D27" s="841"/>
      <c r="E27" s="842"/>
      <c r="F27" s="843"/>
      <c r="G27" s="836"/>
      <c r="H27" s="836"/>
      <c r="I27" s="836"/>
      <c r="J27" s="857"/>
      <c r="K27" s="858"/>
      <c r="P27" s="24">
        <v>28</v>
      </c>
      <c r="Q27" t="s">
        <v>126</v>
      </c>
    </row>
    <row r="28" spans="3:17" ht="18" customHeight="1">
      <c r="C28" s="835">
        <v>1</v>
      </c>
      <c r="D28" s="838" t="str">
        <f>'様式Ⅲ－1(女子)'!E62</f>
        <v/>
      </c>
      <c r="E28" s="839"/>
      <c r="F28" s="840"/>
      <c r="G28" s="832">
        <f>'様式Ⅲ－1(女子)'!C62</f>
        <v>0</v>
      </c>
      <c r="H28" s="835" t="str">
        <f>'様式Ⅲ－1(女子)'!F62</f>
        <v/>
      </c>
      <c r="I28" s="835" t="str">
        <f>'様式Ⅲ－1(女子)'!F63</f>
        <v/>
      </c>
      <c r="J28" s="579" t="str">
        <f>IF('様式Ⅲ－1(女子)'!N62&gt;0,'様式Ⅲ－1(女子)'!N62,"")</f>
        <v/>
      </c>
      <c r="K28" s="580"/>
      <c r="P28" s="24">
        <v>27</v>
      </c>
      <c r="Q28" t="s">
        <v>127</v>
      </c>
    </row>
    <row r="29" spans="3:17" ht="18" customHeight="1">
      <c r="C29" s="836"/>
      <c r="D29" s="841" t="str">
        <f>'様式Ⅲ－1(女子)'!D62</f>
        <v/>
      </c>
      <c r="E29" s="842"/>
      <c r="F29" s="843"/>
      <c r="G29" s="833"/>
      <c r="H29" s="836"/>
      <c r="I29" s="836"/>
      <c r="J29" s="581"/>
      <c r="K29" s="582"/>
      <c r="P29" s="24">
        <v>26</v>
      </c>
      <c r="Q29" t="s">
        <v>128</v>
      </c>
    </row>
    <row r="30" spans="3:17" ht="18" customHeight="1">
      <c r="C30" s="835">
        <v>2</v>
      </c>
      <c r="D30" s="838" t="str">
        <f>'様式Ⅲ－1(女子)'!E65</f>
        <v/>
      </c>
      <c r="E30" s="839"/>
      <c r="F30" s="840"/>
      <c r="G30" s="832">
        <f>'様式Ⅲ－1(女子)'!C65</f>
        <v>0</v>
      </c>
      <c r="H30" s="835" t="str">
        <f>'様式Ⅲ－1(女子)'!F65</f>
        <v/>
      </c>
      <c r="I30" s="835" t="str">
        <f>'様式Ⅲ－1(女子)'!F66</f>
        <v/>
      </c>
      <c r="J30" s="579" t="str">
        <f>IF('様式Ⅲ－1(女子)'!N65&gt;0,'様式Ⅲ－1(女子)'!N65,"")</f>
        <v/>
      </c>
      <c r="K30" s="580"/>
      <c r="P30" s="24">
        <v>25</v>
      </c>
      <c r="Q30" t="s">
        <v>129</v>
      </c>
    </row>
    <row r="31" spans="3:17" ht="18" customHeight="1">
      <c r="C31" s="836"/>
      <c r="D31" s="841" t="str">
        <f>'様式Ⅲ－1(女子)'!D65</f>
        <v/>
      </c>
      <c r="E31" s="842"/>
      <c r="F31" s="843"/>
      <c r="G31" s="833"/>
      <c r="H31" s="836"/>
      <c r="I31" s="836"/>
      <c r="J31" s="581"/>
      <c r="K31" s="582"/>
      <c r="P31" s="24">
        <v>24</v>
      </c>
      <c r="Q31" t="s">
        <v>130</v>
      </c>
    </row>
    <row r="32" spans="3:17" ht="18" customHeight="1">
      <c r="C32" s="835">
        <v>3</v>
      </c>
      <c r="D32" s="838" t="str">
        <f>'様式Ⅲ－1(女子)'!E68</f>
        <v/>
      </c>
      <c r="E32" s="839"/>
      <c r="F32" s="840"/>
      <c r="G32" s="832">
        <f>'様式Ⅲ－1(女子)'!C68</f>
        <v>0</v>
      </c>
      <c r="H32" s="835" t="str">
        <f>'様式Ⅲ－1(女子)'!F68</f>
        <v/>
      </c>
      <c r="I32" s="835" t="str">
        <f>'様式Ⅲ－1(女子)'!F69</f>
        <v/>
      </c>
      <c r="J32" s="579" t="str">
        <f>IF('様式Ⅲ－1(女子)'!N68&gt;0,'様式Ⅲ－1(女子)'!N68,"")</f>
        <v/>
      </c>
      <c r="K32" s="580"/>
      <c r="P32" s="24">
        <v>23</v>
      </c>
      <c r="Q32" t="s">
        <v>131</v>
      </c>
    </row>
    <row r="33" spans="3:17" ht="18" customHeight="1">
      <c r="C33" s="836"/>
      <c r="D33" s="841" t="str">
        <f>'様式Ⅲ－1(女子)'!D68</f>
        <v/>
      </c>
      <c r="E33" s="842"/>
      <c r="F33" s="843"/>
      <c r="G33" s="833"/>
      <c r="H33" s="836"/>
      <c r="I33" s="836"/>
      <c r="J33" s="581"/>
      <c r="K33" s="582"/>
      <c r="P33" s="24">
        <v>22</v>
      </c>
      <c r="Q33" t="s">
        <v>132</v>
      </c>
    </row>
    <row r="34" spans="3:17" ht="18" customHeight="1">
      <c r="C34" s="835">
        <v>4</v>
      </c>
      <c r="D34" s="838" t="str">
        <f>'様式Ⅲ－1(女子)'!E71</f>
        <v/>
      </c>
      <c r="E34" s="839"/>
      <c r="F34" s="840"/>
      <c r="G34" s="832">
        <f>'様式Ⅲ－1(女子)'!C71</f>
        <v>0</v>
      </c>
      <c r="H34" s="835" t="str">
        <f>'様式Ⅲ－1(女子)'!F71</f>
        <v/>
      </c>
      <c r="I34" s="835" t="str">
        <f>'様式Ⅲ－1(女子)'!F72</f>
        <v/>
      </c>
      <c r="J34" s="579" t="str">
        <f>IF('様式Ⅲ－1(女子)'!N71&gt;0,'様式Ⅲ－1(女子)'!N71,"")</f>
        <v/>
      </c>
      <c r="K34" s="580"/>
      <c r="P34" s="24">
        <v>21</v>
      </c>
      <c r="Q34" t="s">
        <v>133</v>
      </c>
    </row>
    <row r="35" spans="3:17" ht="18" customHeight="1">
      <c r="C35" s="836"/>
      <c r="D35" s="841" t="str">
        <f>'様式Ⅲ－1(女子)'!D71</f>
        <v/>
      </c>
      <c r="E35" s="842"/>
      <c r="F35" s="843"/>
      <c r="G35" s="833"/>
      <c r="H35" s="836"/>
      <c r="I35" s="836"/>
      <c r="J35" s="581"/>
      <c r="K35" s="582"/>
      <c r="P35" s="24">
        <v>20</v>
      </c>
      <c r="Q35" t="s">
        <v>134</v>
      </c>
    </row>
    <row r="36" spans="3:17" ht="18" customHeight="1">
      <c r="C36" s="835">
        <v>5</v>
      </c>
      <c r="D36" s="838" t="str">
        <f>'様式Ⅲ－1(女子)'!E74</f>
        <v/>
      </c>
      <c r="E36" s="839"/>
      <c r="F36" s="840"/>
      <c r="G36" s="832">
        <f>'様式Ⅲ－1(女子)'!C74</f>
        <v>0</v>
      </c>
      <c r="H36" s="835" t="str">
        <f>'様式Ⅲ－1(女子)'!F74</f>
        <v/>
      </c>
      <c r="I36" s="835" t="str">
        <f>'様式Ⅲ－1(女子)'!F75</f>
        <v/>
      </c>
      <c r="J36" s="579" t="str">
        <f>IF('様式Ⅲ－1(女子)'!N74&gt;0,'様式Ⅲ－1(女子)'!N74,"")</f>
        <v/>
      </c>
      <c r="K36" s="580"/>
      <c r="P36" s="24">
        <v>19</v>
      </c>
      <c r="Q36" t="s">
        <v>135</v>
      </c>
    </row>
    <row r="37" spans="3:17" ht="18" customHeight="1">
      <c r="C37" s="836"/>
      <c r="D37" s="841" t="str">
        <f>'様式Ⅲ－1(女子)'!D74</f>
        <v/>
      </c>
      <c r="E37" s="842"/>
      <c r="F37" s="843"/>
      <c r="G37" s="833"/>
      <c r="H37" s="836"/>
      <c r="I37" s="836"/>
      <c r="J37" s="581"/>
      <c r="K37" s="582"/>
      <c r="P37" s="24">
        <v>18</v>
      </c>
      <c r="Q37" t="s">
        <v>136</v>
      </c>
    </row>
    <row r="38" spans="3:17" ht="18" customHeight="1">
      <c r="C38" s="835">
        <v>6</v>
      </c>
      <c r="D38" s="838" t="str">
        <f>'様式Ⅲ－1(女子)'!E77</f>
        <v/>
      </c>
      <c r="E38" s="839"/>
      <c r="F38" s="840"/>
      <c r="G38" s="832">
        <f>'様式Ⅲ－1(女子)'!C77</f>
        <v>0</v>
      </c>
      <c r="H38" s="835" t="str">
        <f>'様式Ⅲ－1(女子)'!F77</f>
        <v/>
      </c>
      <c r="I38" s="835" t="str">
        <f>'様式Ⅲ－1(女子)'!F78</f>
        <v/>
      </c>
      <c r="J38" s="579" t="str">
        <f>IF('様式Ⅲ－1(女子)'!N77&gt;0,'様式Ⅲ－1(女子)'!N77,"")</f>
        <v/>
      </c>
      <c r="K38" s="580"/>
      <c r="P38" s="24">
        <v>17</v>
      </c>
      <c r="Q38" t="s">
        <v>137</v>
      </c>
    </row>
    <row r="39" spans="3:17" ht="18" customHeight="1">
      <c r="C39" s="836"/>
      <c r="D39" s="841" t="str">
        <f>'様式Ⅲ－1(女子)'!D77</f>
        <v/>
      </c>
      <c r="E39" s="842"/>
      <c r="F39" s="843"/>
      <c r="G39" s="833"/>
      <c r="H39" s="836"/>
      <c r="I39" s="836"/>
      <c r="J39" s="581"/>
      <c r="K39" s="582"/>
      <c r="P39" s="24">
        <v>16</v>
      </c>
      <c r="Q39" t="s">
        <v>138</v>
      </c>
    </row>
    <row r="40" spans="3:17" ht="18" customHeight="1">
      <c r="C40" s="835">
        <v>7</v>
      </c>
      <c r="D40" s="838" t="str">
        <f>'様式Ⅲ－1(女子)'!E80</f>
        <v/>
      </c>
      <c r="E40" s="839"/>
      <c r="F40" s="840"/>
      <c r="G40" s="832">
        <f>'様式Ⅲ－1(女子)'!C80</f>
        <v>0</v>
      </c>
      <c r="H40" s="835" t="str">
        <f>'様式Ⅲ－1(女子)'!F80</f>
        <v/>
      </c>
      <c r="I40" s="835" t="str">
        <f>'様式Ⅲ－1(女子)'!F81</f>
        <v/>
      </c>
      <c r="J40" s="579" t="str">
        <f>IF('様式Ⅲ－1(女子)'!N80&gt;0,'様式Ⅲ－1(女子)'!N80,"")</f>
        <v/>
      </c>
      <c r="K40" s="580"/>
      <c r="P40" s="24">
        <v>15</v>
      </c>
      <c r="Q40" t="s">
        <v>139</v>
      </c>
    </row>
    <row r="41" spans="3:17" ht="18" customHeight="1">
      <c r="C41" s="836"/>
      <c r="D41" s="841" t="str">
        <f>'様式Ⅲ－1(女子)'!D80</f>
        <v/>
      </c>
      <c r="E41" s="842"/>
      <c r="F41" s="843"/>
      <c r="G41" s="833"/>
      <c r="H41" s="836"/>
      <c r="I41" s="836"/>
      <c r="J41" s="581"/>
      <c r="K41" s="582"/>
      <c r="P41" s="24">
        <v>14</v>
      </c>
      <c r="Q41" t="s">
        <v>140</v>
      </c>
    </row>
    <row r="42" spans="3:17" ht="18" customHeight="1">
      <c r="C42" s="835">
        <v>8</v>
      </c>
      <c r="D42" s="838" t="str">
        <f>'様式Ⅲ－1(女子)'!E83</f>
        <v/>
      </c>
      <c r="E42" s="839"/>
      <c r="F42" s="840"/>
      <c r="G42" s="832">
        <f>'様式Ⅲ－1(女子)'!C83</f>
        <v>0</v>
      </c>
      <c r="H42" s="835" t="str">
        <f>'様式Ⅲ－1(女子)'!F83</f>
        <v/>
      </c>
      <c r="I42" s="835" t="str">
        <f>'様式Ⅲ－1(女子)'!F84</f>
        <v/>
      </c>
      <c r="J42" s="579" t="str">
        <f>IF('様式Ⅲ－1(女子)'!N83&gt;0,'様式Ⅲ－1(女子)'!N83,"")</f>
        <v/>
      </c>
      <c r="K42" s="580"/>
      <c r="P42" s="24">
        <v>13</v>
      </c>
      <c r="Q42" t="s">
        <v>141</v>
      </c>
    </row>
    <row r="43" spans="3:17" ht="18" customHeight="1">
      <c r="C43" s="836"/>
      <c r="D43" s="841" t="str">
        <f>'様式Ⅲ－1(女子)'!D83</f>
        <v/>
      </c>
      <c r="E43" s="842"/>
      <c r="F43" s="843"/>
      <c r="G43" s="833"/>
      <c r="H43" s="836"/>
      <c r="I43" s="836"/>
      <c r="J43" s="581"/>
      <c r="K43" s="582"/>
      <c r="P43" s="24">
        <v>12</v>
      </c>
      <c r="Q43" t="s">
        <v>142</v>
      </c>
    </row>
    <row r="44" spans="3:17" ht="18.399999999999999" customHeight="1">
      <c r="C44" s="151"/>
      <c r="D44" s="151"/>
      <c r="E44" s="151"/>
      <c r="F44" s="151"/>
      <c r="G44" s="152"/>
      <c r="H44" s="151"/>
      <c r="I44" s="151"/>
      <c r="J44" s="153"/>
      <c r="K44" s="153"/>
      <c r="P44" s="24">
        <v>11</v>
      </c>
      <c r="Q44" t="s">
        <v>143</v>
      </c>
    </row>
    <row r="45" spans="3:17" ht="18.399999999999999" customHeight="1">
      <c r="C45" s="131" t="s">
        <v>148</v>
      </c>
      <c r="D45" s="872" t="s">
        <v>149</v>
      </c>
      <c r="E45" s="872"/>
      <c r="F45" s="872"/>
      <c r="G45" s="152"/>
      <c r="H45" s="151"/>
      <c r="I45" s="151"/>
      <c r="J45" s="153"/>
      <c r="K45" s="153"/>
      <c r="P45" s="24">
        <v>10</v>
      </c>
      <c r="Q45" t="s">
        <v>144</v>
      </c>
    </row>
    <row r="46" spans="3:17" ht="18.399999999999999" customHeight="1">
      <c r="C46" s="131" t="s">
        <v>148</v>
      </c>
      <c r="D46" s="136" t="s">
        <v>4961</v>
      </c>
      <c r="G46" s="152"/>
      <c r="H46" s="151"/>
      <c r="I46" s="151"/>
      <c r="J46" s="154"/>
      <c r="K46" s="154"/>
      <c r="P46" s="24">
        <v>9</v>
      </c>
      <c r="Q46" t="s">
        <v>145</v>
      </c>
    </row>
    <row r="47" spans="3:17" ht="18.399999999999999" customHeight="1">
      <c r="C47" s="131" t="s">
        <v>148</v>
      </c>
      <c r="D47" s="203" t="s">
        <v>4963</v>
      </c>
      <c r="G47" s="152"/>
      <c r="H47" s="151"/>
      <c r="I47" s="151"/>
      <c r="J47" s="154"/>
      <c r="K47" s="154"/>
      <c r="P47" s="24">
        <v>8</v>
      </c>
      <c r="Q47" t="s">
        <v>146</v>
      </c>
    </row>
    <row r="48" spans="3:17">
      <c r="H48" s="129"/>
      <c r="J48" s="130"/>
      <c r="P48" s="24">
        <v>7</v>
      </c>
      <c r="Q48" t="s">
        <v>147</v>
      </c>
    </row>
    <row r="49" spans="3:17" ht="15">
      <c r="J49" s="135"/>
      <c r="K49" s="135" t="s">
        <v>154</v>
      </c>
      <c r="P49" s="24">
        <v>6</v>
      </c>
      <c r="Q49" t="s">
        <v>150</v>
      </c>
    </row>
    <row r="50" spans="3:17" ht="15">
      <c r="J50" s="135"/>
      <c r="K50" s="135"/>
      <c r="P50" s="24">
        <v>5</v>
      </c>
      <c r="Q50" t="s">
        <v>151</v>
      </c>
    </row>
    <row r="51" spans="3:17" ht="15">
      <c r="E51" s="203"/>
      <c r="F51" s="203"/>
      <c r="I51" s="135"/>
      <c r="J51" s="135"/>
      <c r="P51" s="24">
        <v>4</v>
      </c>
      <c r="Q51" t="s">
        <v>153</v>
      </c>
    </row>
    <row r="52" spans="3:17" ht="15">
      <c r="C52" s="131"/>
      <c r="D52" s="203"/>
      <c r="E52" s="203"/>
      <c r="F52" s="203"/>
      <c r="I52" s="135"/>
      <c r="J52" s="135"/>
      <c r="K52" s="135"/>
      <c r="P52" s="24">
        <v>3</v>
      </c>
      <c r="Q52" t="s">
        <v>155</v>
      </c>
    </row>
    <row r="53" spans="3:17" ht="15">
      <c r="C53" s="131"/>
      <c r="D53" s="203"/>
      <c r="E53" s="203"/>
      <c r="F53" s="203"/>
      <c r="I53" s="135"/>
      <c r="J53" s="135"/>
      <c r="K53" s="135"/>
      <c r="P53" s="24">
        <v>2</v>
      </c>
      <c r="Q53" t="s">
        <v>156</v>
      </c>
    </row>
    <row r="54" spans="3:17" ht="12.75" customHeight="1">
      <c r="I54" s="135"/>
      <c r="J54" s="135"/>
      <c r="K54" s="135"/>
      <c r="P54" s="24">
        <v>1</v>
      </c>
      <c r="Q54" t="s">
        <v>157</v>
      </c>
    </row>
    <row r="55" spans="3:17" ht="12.75" customHeight="1"/>
    <row r="56" spans="3:17" ht="12.75" customHeight="1"/>
    <row r="57" spans="3:17" ht="12.75" customHeight="1"/>
  </sheetData>
  <sheetProtection password="E027" sheet="1" objects="1" scenarios="1"/>
  <mergeCells count="82">
    <mergeCell ref="C20:D21"/>
    <mergeCell ref="E20:F20"/>
    <mergeCell ref="G20:J20"/>
    <mergeCell ref="E21:K21"/>
    <mergeCell ref="C2:K3"/>
    <mergeCell ref="C4:K5"/>
    <mergeCell ref="C7:D8"/>
    <mergeCell ref="E7:K8"/>
    <mergeCell ref="C10:D11"/>
    <mergeCell ref="E10:J11"/>
    <mergeCell ref="C13:D14"/>
    <mergeCell ref="E13:J14"/>
    <mergeCell ref="C16:D17"/>
    <mergeCell ref="E16:J17"/>
    <mergeCell ref="I19:K19"/>
    <mergeCell ref="C24:C25"/>
    <mergeCell ref="D24:F25"/>
    <mergeCell ref="G24:G25"/>
    <mergeCell ref="H24:K25"/>
    <mergeCell ref="C26:C27"/>
    <mergeCell ref="D26:F27"/>
    <mergeCell ref="G26:G27"/>
    <mergeCell ref="H26:H27"/>
    <mergeCell ref="I26:I27"/>
    <mergeCell ref="J26:K27"/>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J38:K39"/>
    <mergeCell ref="D39:F39"/>
    <mergeCell ref="C36:C37"/>
    <mergeCell ref="D36:F36"/>
    <mergeCell ref="G36:G37"/>
    <mergeCell ref="H36:H37"/>
    <mergeCell ref="I36:I37"/>
    <mergeCell ref="J36:K37"/>
    <mergeCell ref="D37:F37"/>
    <mergeCell ref="C38:C39"/>
    <mergeCell ref="D38:F38"/>
    <mergeCell ref="G38:G39"/>
    <mergeCell ref="H38:H39"/>
    <mergeCell ref="I38:I39"/>
    <mergeCell ref="I42:I43"/>
    <mergeCell ref="J42:K43"/>
    <mergeCell ref="D43:F43"/>
    <mergeCell ref="C40:C41"/>
    <mergeCell ref="D40:F40"/>
    <mergeCell ref="G40:G41"/>
    <mergeCell ref="H40:H41"/>
    <mergeCell ref="I40:I41"/>
    <mergeCell ref="J40:K41"/>
    <mergeCell ref="D41:F41"/>
    <mergeCell ref="D45:F45"/>
    <mergeCell ref="C42:C43"/>
    <mergeCell ref="D42:F42"/>
    <mergeCell ref="G42:G43"/>
    <mergeCell ref="H42:H43"/>
  </mergeCells>
  <phoneticPr fontId="1"/>
  <dataValidations count="1">
    <dataValidation type="list" allowBlank="1" showInputMessage="1" showErrorMessage="1" sqref="E20:F20">
      <formula1>$Q$8:$Q$54</formula1>
    </dataValidation>
  </dataValidations>
  <pageMargins left="0.7" right="0.7" top="0.75" bottom="0.75" header="0.3" footer="0.3"/>
  <pageSetup paperSize="9" scale="99" orientation="portrait" horizontalDpi="4294967292" r:id="rId1"/>
  <rowBreaks count="1" manualBreakCount="1">
    <brk id="57"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AW464"/>
  <sheetViews>
    <sheetView showRowColHeaders="0" zoomScale="80" zoomScaleNormal="80" zoomScaleSheetLayoutView="77" workbookViewId="0">
      <selection activeCell="T9" sqref="T1:AW1048576"/>
    </sheetView>
  </sheetViews>
  <sheetFormatPr defaultRowHeight="13.5"/>
  <cols>
    <col min="1" max="1" width="9.25" customWidth="1"/>
    <col min="2" max="2" width="3.625" customWidth="1"/>
    <col min="3" max="3" width="12.75" customWidth="1"/>
    <col min="4" max="5" width="21.75" customWidth="1"/>
    <col min="6" max="6" width="13.875" customWidth="1"/>
    <col min="7" max="7" width="12.125" hidden="1" customWidth="1"/>
    <col min="8" max="9" width="17.375" hidden="1" customWidth="1"/>
    <col min="10" max="10" width="9" hidden="1" customWidth="1"/>
    <col min="11" max="11" width="11.5" hidden="1" customWidth="1"/>
    <col min="12" max="12" width="10.625" hidden="1" customWidth="1"/>
    <col min="13" max="13" width="14.75" customWidth="1"/>
    <col min="14" max="14" width="10.625" hidden="1" customWidth="1"/>
    <col min="15" max="15" width="14.75" customWidth="1"/>
    <col min="16" max="17" width="9.75" customWidth="1"/>
    <col min="18" max="18" width="14.125" customWidth="1"/>
    <col min="19" max="19" width="13.75" customWidth="1"/>
    <col min="20" max="21" width="10.5" hidden="1" customWidth="1"/>
    <col min="22" max="22" width="9" hidden="1" customWidth="1"/>
    <col min="23" max="44" width="8.875" hidden="1" customWidth="1"/>
    <col min="45" max="45" width="10.125" hidden="1" customWidth="1"/>
    <col min="46" max="46" width="8.875" hidden="1" customWidth="1"/>
    <col min="47" max="47" width="14.25" hidden="1" customWidth="1"/>
    <col min="48" max="49" width="8.875" hidden="1" customWidth="1"/>
  </cols>
  <sheetData>
    <row r="1" spans="1:49" s="61" customFormat="1" ht="18" customHeight="1">
      <c r="A1" s="478" t="str">
        <f>CONCATENATE('加盟校情報&amp;大会設定'!G5,'加盟校情報&amp;大会設定'!H5,'加盟校情報&amp;大会設定'!I5,'加盟校情報&amp;大会設定'!J5)&amp;"　男子様式Ⅲ－1"</f>
        <v>第82回東海学生駅伝 兼 第14回東海学生女子駅伝　男子様式Ⅲ－1</v>
      </c>
      <c r="B1" s="478"/>
      <c r="C1" s="478"/>
      <c r="D1" s="478"/>
      <c r="E1" s="478"/>
      <c r="F1" s="478"/>
      <c r="G1" s="478"/>
      <c r="H1" s="478"/>
      <c r="I1" s="478"/>
      <c r="J1" s="478"/>
      <c r="K1" s="478"/>
      <c r="L1" s="478"/>
      <c r="M1" s="478"/>
      <c r="N1" s="478"/>
      <c r="O1" s="478"/>
      <c r="P1" s="478"/>
      <c r="Q1" s="478"/>
      <c r="R1" s="478"/>
      <c r="S1" s="478"/>
      <c r="T1" s="478"/>
      <c r="U1" s="300"/>
    </row>
    <row r="2" spans="1:49" s="61" customFormat="1" ht="18" customHeight="1">
      <c r="A2" s="478"/>
      <c r="B2" s="478"/>
      <c r="C2" s="478"/>
      <c r="D2" s="478"/>
      <c r="E2" s="478"/>
      <c r="F2" s="478"/>
      <c r="G2" s="478"/>
      <c r="H2" s="478"/>
      <c r="I2" s="478"/>
      <c r="J2" s="478"/>
      <c r="K2" s="478"/>
      <c r="L2" s="478"/>
      <c r="M2" s="478"/>
      <c r="N2" s="478"/>
      <c r="O2" s="478"/>
      <c r="P2" s="478"/>
      <c r="Q2" s="478"/>
      <c r="R2" s="478"/>
      <c r="S2" s="478"/>
      <c r="T2" s="478"/>
      <c r="U2" s="300"/>
    </row>
    <row r="3" spans="1:49" s="61" customFormat="1" ht="18" customHeight="1">
      <c r="A3" s="478"/>
      <c r="B3" s="478"/>
      <c r="C3" s="478"/>
      <c r="D3" s="478"/>
      <c r="E3" s="478"/>
      <c r="F3" s="478"/>
      <c r="G3" s="478"/>
      <c r="H3" s="478"/>
      <c r="I3" s="478"/>
      <c r="J3" s="478"/>
      <c r="K3" s="478"/>
      <c r="L3" s="478"/>
      <c r="M3" s="478"/>
      <c r="N3" s="478"/>
      <c r="O3" s="478"/>
      <c r="P3" s="478"/>
      <c r="Q3" s="478"/>
      <c r="R3" s="478"/>
      <c r="S3" s="478"/>
      <c r="T3" s="478"/>
      <c r="U3" s="300"/>
    </row>
    <row r="4" spans="1:49" s="61" customFormat="1" ht="18" customHeight="1" thickBot="1">
      <c r="A4" s="63"/>
      <c r="B4" s="63"/>
      <c r="C4" s="63"/>
      <c r="D4" s="63"/>
      <c r="E4" s="63"/>
      <c r="F4" s="63"/>
      <c r="G4" s="64"/>
      <c r="H4" s="64"/>
      <c r="I4" s="64"/>
      <c r="J4" s="65"/>
      <c r="K4" s="63"/>
      <c r="L4" s="63"/>
      <c r="M4" s="63"/>
      <c r="N4" s="63"/>
      <c r="O4" s="63"/>
      <c r="P4" s="63"/>
      <c r="Q4" s="63"/>
      <c r="R4" s="63"/>
      <c r="S4" s="63"/>
      <c r="T4" s="63"/>
      <c r="U4" s="63"/>
    </row>
    <row r="5" spans="1:49" s="61" customFormat="1" ht="18" customHeight="1">
      <c r="A5" s="63"/>
      <c r="B5" s="63"/>
      <c r="C5" s="288" t="s">
        <v>1</v>
      </c>
      <c r="D5" s="479" t="str">
        <f>IF(基本情報登録!D8&gt;0,基本情報登録!D8,"")</f>
        <v/>
      </c>
      <c r="E5" s="479"/>
      <c r="F5" s="288" t="s">
        <v>22</v>
      </c>
      <c r="G5" s="63"/>
      <c r="H5" s="63"/>
      <c r="I5" s="66" t="s">
        <v>23</v>
      </c>
      <c r="J5" s="63"/>
      <c r="K5" s="66" t="s">
        <v>22</v>
      </c>
      <c r="L5" s="66"/>
      <c r="M5" s="479" t="str">
        <f>IF(基本情報登録!D24&gt;0,基本情報登録!D24,"")</f>
        <v/>
      </c>
      <c r="N5" s="479"/>
      <c r="O5" s="479"/>
      <c r="P5" s="479"/>
      <c r="Q5" s="67"/>
      <c r="R5" s="425" t="s">
        <v>24</v>
      </c>
      <c r="S5" s="425" t="s">
        <v>25</v>
      </c>
      <c r="T5" s="247"/>
      <c r="U5" s="292"/>
    </row>
    <row r="6" spans="1:49" s="61" customFormat="1" ht="18" customHeight="1" thickBot="1">
      <c r="A6" s="63"/>
      <c r="B6" s="63"/>
      <c r="C6" s="66"/>
      <c r="D6" s="63"/>
      <c r="E6" s="63"/>
      <c r="F6" s="63"/>
      <c r="G6" s="63"/>
      <c r="H6" s="63"/>
      <c r="I6" s="63"/>
      <c r="J6" s="63"/>
      <c r="K6" s="63"/>
      <c r="L6" s="63" t="s">
        <v>26</v>
      </c>
      <c r="M6" s="63"/>
      <c r="N6" s="63"/>
      <c r="O6" s="63"/>
      <c r="P6" s="63"/>
      <c r="R6" s="426"/>
      <c r="S6" s="426"/>
      <c r="T6" s="248"/>
      <c r="U6" s="292"/>
    </row>
    <row r="7" spans="1:49" s="61" customFormat="1" ht="18" customHeight="1" thickTop="1">
      <c r="A7" s="63"/>
      <c r="B7" s="63"/>
      <c r="C7" s="288" t="s">
        <v>8</v>
      </c>
      <c r="D7" s="479" t="str">
        <f>IF(基本情報登録!D19&gt;0,基本情報登録!D19,"")</f>
        <v/>
      </c>
      <c r="E7" s="479"/>
      <c r="F7" s="288" t="s">
        <v>11</v>
      </c>
      <c r="G7" s="63"/>
      <c r="H7" s="63"/>
      <c r="I7" s="66" t="s">
        <v>27</v>
      </c>
      <c r="J7" s="63"/>
      <c r="K7" s="66" t="s">
        <v>11</v>
      </c>
      <c r="L7" s="66"/>
      <c r="M7" s="479" t="str">
        <f>IF(基本情報登録!D26&gt;0,基本情報登録!D26,"")</f>
        <v/>
      </c>
      <c r="N7" s="479"/>
      <c r="O7" s="479"/>
      <c r="P7" s="479"/>
      <c r="R7" s="482">
        <f>COUNTA(C14:C463)</f>
        <v>0</v>
      </c>
      <c r="S7" s="427" t="s">
        <v>28</v>
      </c>
      <c r="T7" s="249"/>
      <c r="U7" s="260"/>
    </row>
    <row r="8" spans="1:49" s="61" customFormat="1" ht="18" customHeight="1" thickBot="1">
      <c r="A8" s="63"/>
      <c r="B8" s="63"/>
      <c r="C8" s="256"/>
      <c r="D8" s="253"/>
      <c r="E8" s="253"/>
      <c r="F8" s="68"/>
      <c r="G8" s="63"/>
      <c r="H8" s="63"/>
      <c r="I8" s="63"/>
      <c r="J8" s="63"/>
      <c r="K8" s="66"/>
      <c r="L8" s="66"/>
      <c r="M8" s="253"/>
      <c r="N8" s="253"/>
      <c r="O8" s="253"/>
      <c r="P8" s="253"/>
      <c r="R8" s="483"/>
      <c r="S8" s="428"/>
      <c r="T8" s="260"/>
      <c r="U8" s="260"/>
    </row>
    <row r="9" spans="1:49" s="61" customFormat="1" ht="150" customHeight="1" thickBot="1">
      <c r="A9" s="404" t="s">
        <v>6065</v>
      </c>
      <c r="B9" s="405"/>
      <c r="C9" s="405"/>
      <c r="D9" s="405"/>
      <c r="E9" s="405"/>
      <c r="F9" s="405"/>
      <c r="G9" s="405"/>
      <c r="H9" s="405"/>
      <c r="I9" s="405"/>
      <c r="J9" s="405"/>
      <c r="K9" s="405"/>
      <c r="L9" s="405"/>
      <c r="M9" s="405"/>
      <c r="N9" s="405"/>
      <c r="O9" s="405"/>
      <c r="P9" s="405"/>
      <c r="Q9" s="405"/>
      <c r="R9" s="405"/>
      <c r="S9" s="405"/>
      <c r="T9" s="63"/>
      <c r="U9" s="63"/>
    </row>
    <row r="10" spans="1:49" s="61" customFormat="1" ht="36" customHeight="1" thickBot="1">
      <c r="A10" s="489" t="s">
        <v>6022</v>
      </c>
      <c r="B10" s="490"/>
      <c r="C10" s="491"/>
      <c r="D10" s="401" t="s">
        <v>6056</v>
      </c>
      <c r="E10" s="402"/>
      <c r="F10" s="402"/>
      <c r="G10" s="402"/>
      <c r="H10" s="402"/>
      <c r="I10" s="402"/>
      <c r="J10" s="402"/>
      <c r="K10" s="402"/>
      <c r="L10" s="402"/>
      <c r="M10" s="402"/>
      <c r="N10" s="402"/>
      <c r="O10" s="402"/>
      <c r="P10" s="402"/>
      <c r="Q10" s="402"/>
      <c r="R10" s="402"/>
      <c r="S10" s="403"/>
      <c r="T10" s="63"/>
      <c r="U10" s="63"/>
      <c r="W10" s="261">
        <f>IF(SUM(W14:W463)&lt;&gt;0,1,0)</f>
        <v>0</v>
      </c>
      <c r="X10" s="266"/>
      <c r="Y10" s="261">
        <f>IF(OR(MOD(SUM(AC14:AC522),10)=5,MOD(SUM(AC14:AC252),10)=0),0,1)</f>
        <v>0</v>
      </c>
      <c r="Z10" s="261"/>
      <c r="AA10" s="261"/>
      <c r="AB10" s="261"/>
      <c r="AC10" s="261"/>
      <c r="AD10" s="271"/>
      <c r="AF10" s="261">
        <f>IF(MAX(AF14:AF522)&gt;0,1,0)</f>
        <v>0</v>
      </c>
      <c r="AI10" s="61">
        <f>IF(SUM(AI14:AI463)&lt;&gt;0,1,0)</f>
        <v>0</v>
      </c>
      <c r="AJ10" s="261">
        <f>IF(SUM(AJ14)&lt;&gt;0,1,0)</f>
        <v>0</v>
      </c>
      <c r="AK10" s="261">
        <f>IF(SUM(AK14:AK463)&lt;&gt;0,1,0)</f>
        <v>0</v>
      </c>
      <c r="AL10" s="261"/>
      <c r="AM10" s="272"/>
      <c r="AN10" s="273"/>
      <c r="AO10" s="273"/>
      <c r="AP10" s="273"/>
      <c r="AQ10" s="273"/>
      <c r="AR10" s="273"/>
      <c r="AU10" s="261">
        <f>IF(SUM(AU14:AU463)=0,0,1)</f>
        <v>0</v>
      </c>
      <c r="AV10" s="261">
        <f>IF(SUM(AV14:AV463)=0,0,1)</f>
        <v>0</v>
      </c>
      <c r="AW10" s="261">
        <f>IF(SUM(AW14:AW463)=0,0,1)</f>
        <v>0</v>
      </c>
    </row>
    <row r="11" spans="1:49" s="61" customFormat="1" ht="35.450000000000003" customHeight="1" thickBot="1">
      <c r="A11" s="484" t="s">
        <v>6020</v>
      </c>
      <c r="B11" s="485"/>
      <c r="C11" s="486"/>
      <c r="D11" s="487" t="str">
        <f>IF(COUNTIF($B$10:$BX$10,1)&gt;0,HLOOKUP(1,$W$10:$BX$11,2,FALSE),"")</f>
        <v/>
      </c>
      <c r="E11" s="487"/>
      <c r="F11" s="487"/>
      <c r="G11" s="487"/>
      <c r="H11" s="487"/>
      <c r="I11" s="487"/>
      <c r="J11" s="487"/>
      <c r="K11" s="487"/>
      <c r="L11" s="487"/>
      <c r="M11" s="487"/>
      <c r="N11" s="487"/>
      <c r="O11" s="487"/>
      <c r="P11" s="487"/>
      <c r="Q11" s="487"/>
      <c r="R11" s="487"/>
      <c r="S11" s="488"/>
      <c r="T11" s="63"/>
      <c r="U11" s="63"/>
      <c r="W11" s="262" t="s">
        <v>6023</v>
      </c>
      <c r="X11" s="266"/>
      <c r="Y11" s="268" t="s">
        <v>6024</v>
      </c>
      <c r="Z11" s="268" t="s">
        <v>6024</v>
      </c>
      <c r="AA11" s="268" t="s">
        <v>6024</v>
      </c>
      <c r="AB11" s="268" t="s">
        <v>6024</v>
      </c>
      <c r="AC11" s="268" t="s">
        <v>6024</v>
      </c>
      <c r="AD11" s="271"/>
      <c r="AF11" s="270" t="s">
        <v>6029</v>
      </c>
      <c r="AI11" s="306" t="s">
        <v>6074</v>
      </c>
      <c r="AJ11" s="274" t="s">
        <v>6063</v>
      </c>
      <c r="AK11" s="261" t="s">
        <v>6031</v>
      </c>
      <c r="AL11" s="261"/>
      <c r="AM11" s="275"/>
      <c r="AN11" s="276"/>
      <c r="AO11" s="276"/>
      <c r="AP11" s="276"/>
      <c r="AQ11" s="276"/>
      <c r="AR11" s="276"/>
      <c r="AU11" s="261" t="s">
        <v>6043</v>
      </c>
      <c r="AV11" s="261" t="s">
        <v>6044</v>
      </c>
      <c r="AW11" s="261" t="s">
        <v>6045</v>
      </c>
    </row>
    <row r="12" spans="1:49" s="61" customFormat="1" ht="18" customHeight="1" thickBot="1">
      <c r="A12" s="474" t="s">
        <v>29</v>
      </c>
      <c r="B12" s="421" t="s">
        <v>6011</v>
      </c>
      <c r="C12" s="422"/>
      <c r="D12" s="438" t="s">
        <v>31</v>
      </c>
      <c r="E12" s="438" t="s">
        <v>32</v>
      </c>
      <c r="F12" s="438" t="s">
        <v>33</v>
      </c>
      <c r="G12" s="190" t="s">
        <v>4</v>
      </c>
      <c r="H12" s="190" t="s">
        <v>34</v>
      </c>
      <c r="I12" s="438" t="s">
        <v>6021</v>
      </c>
      <c r="J12" s="421" t="s">
        <v>35</v>
      </c>
      <c r="K12" s="422"/>
      <c r="L12" s="438" t="s">
        <v>36</v>
      </c>
      <c r="M12" s="414" t="s">
        <v>6017</v>
      </c>
      <c r="N12" s="415"/>
      <c r="O12" s="415"/>
      <c r="P12" s="415"/>
      <c r="Q12" s="415"/>
      <c r="R12" s="415"/>
      <c r="S12" s="399" t="s">
        <v>6048</v>
      </c>
      <c r="T12" s="251"/>
      <c r="U12" s="292"/>
      <c r="V12" s="61">
        <f>COUNTA(C14,C17,C20,C23,C26,C29,C32,C35,C38,C41,C44,C47,C50,C53,C56,C59,C62,C65,C68,C71,C74,C77,C80,C83,C86,C89,C92,C95,C98,C101,C104,C107,C110,C113,C116,C119,C122,C125,C128,C131,C134,C137,C140,C143,C146,C149,C152,C155,C158,C161,C164,C167,C170,C173,C176,C179,C182,C185,C188,C191,C194,C197,C200,C203,C206,C209,C212,C215,C218,C221,C224,C227,C230,C233,C236,C239,C242,C245,C248,C251,C254,C257,C260,C263,C266,C269,C272,C275,C278,C281,C284,C287,C290,C293,C296,C299,C302,C305,C308,C311,C314,C317,C320,C323,C326,C329,C332,C335,C338,C341,C344,C347,C350,C353,C356,C359,C362,C365,C368,C371,C374,C377,C380,C383,C386,C389,C392,C395,C398,C401,C404,C407,C410,C413,C416,C419,C422,C425,C428,C431,C434,C437,C440,C443,C446,C449,C452,C455,C458,C461)</f>
        <v>0</v>
      </c>
      <c r="W12" s="263" t="s">
        <v>6025</v>
      </c>
      <c r="X12" s="419" t="s">
        <v>6026</v>
      </c>
      <c r="Y12" s="420"/>
      <c r="Z12" s="420"/>
      <c r="AA12" s="420"/>
      <c r="AB12" s="420"/>
      <c r="AC12" s="420"/>
      <c r="AD12" s="420"/>
      <c r="AF12" s="270">
        <f>MAX(AF14:AF463)</f>
        <v>0</v>
      </c>
      <c r="AJ12" s="274" t="s">
        <v>6032</v>
      </c>
      <c r="AK12" s="261"/>
      <c r="AL12" s="396" t="s">
        <v>6033</v>
      </c>
      <c r="AM12" s="397"/>
      <c r="AN12" s="397"/>
      <c r="AO12" s="397"/>
      <c r="AP12" s="397"/>
      <c r="AQ12" s="397"/>
      <c r="AR12" s="398"/>
      <c r="AU12" s="279">
        <f>DATE(2019,1,1)</f>
        <v>43466</v>
      </c>
      <c r="AV12" s="265" t="s">
        <v>6046</v>
      </c>
      <c r="AW12" s="265" t="s">
        <v>6047</v>
      </c>
    </row>
    <row r="13" spans="1:49" s="61" customFormat="1" ht="18" customHeight="1" thickBot="1">
      <c r="A13" s="461"/>
      <c r="B13" s="423" t="s">
        <v>6012</v>
      </c>
      <c r="C13" s="424"/>
      <c r="D13" s="439"/>
      <c r="E13" s="439"/>
      <c r="F13" s="439"/>
      <c r="G13" s="191"/>
      <c r="H13" s="191"/>
      <c r="I13" s="439"/>
      <c r="J13" s="436"/>
      <c r="K13" s="437"/>
      <c r="L13" s="439"/>
      <c r="M13" s="252" t="s">
        <v>6013</v>
      </c>
      <c r="N13" s="252" t="s">
        <v>38</v>
      </c>
      <c r="O13" s="252" t="s">
        <v>39</v>
      </c>
      <c r="P13" s="480" t="s">
        <v>40</v>
      </c>
      <c r="Q13" s="481"/>
      <c r="R13" s="481"/>
      <c r="S13" s="400"/>
      <c r="T13" s="62"/>
      <c r="U13" s="253"/>
      <c r="W13" s="267"/>
      <c r="X13" s="261" t="s">
        <v>30</v>
      </c>
      <c r="Y13" s="261" t="s">
        <v>31</v>
      </c>
      <c r="Z13" s="261" t="s">
        <v>57</v>
      </c>
      <c r="AA13" s="261" t="s">
        <v>64</v>
      </c>
      <c r="AB13" s="261" t="s">
        <v>6027</v>
      </c>
      <c r="AC13" s="261" t="s">
        <v>183</v>
      </c>
      <c r="AD13" s="261" t="s">
        <v>6028</v>
      </c>
      <c r="AF13" s="266"/>
      <c r="AI13" s="61" t="s">
        <v>6073</v>
      </c>
      <c r="AJ13" s="261"/>
      <c r="AK13" s="261" t="s">
        <v>6034</v>
      </c>
      <c r="AL13" s="261" t="s">
        <v>6035</v>
      </c>
      <c r="AM13" s="275" t="s">
        <v>6036</v>
      </c>
      <c r="AN13" s="276" t="s">
        <v>6037</v>
      </c>
      <c r="AO13" s="276" t="s">
        <v>6038</v>
      </c>
      <c r="AP13" s="276" t="s">
        <v>6039</v>
      </c>
      <c r="AQ13" s="276" t="s">
        <v>6040</v>
      </c>
      <c r="AR13" s="276" t="s">
        <v>6041</v>
      </c>
      <c r="AS13" s="20" t="s">
        <v>6042</v>
      </c>
      <c r="AU13" s="279">
        <f>DATE(2020,11,22)</f>
        <v>44157</v>
      </c>
      <c r="AV13" s="279"/>
      <c r="AW13" s="279"/>
    </row>
    <row r="14" spans="1:49" s="4" customFormat="1" ht="18" customHeight="1" thickTop="1" thickBot="1">
      <c r="A14" s="459">
        <v>1</v>
      </c>
      <c r="B14" s="444" t="s">
        <v>41</v>
      </c>
      <c r="C14" s="434"/>
      <c r="D14" s="434" t="str">
        <f>IF(C14&gt;0,VLOOKUP(C14,男子登録情報!$A$1:$H$1688,3,0),"")</f>
        <v/>
      </c>
      <c r="E14" s="434" t="str">
        <f>IF(C14&gt;0,VLOOKUP(C14,男子登録情報!$A$1:$H$1688,4,0),"")</f>
        <v/>
      </c>
      <c r="F14" s="44" t="str">
        <f>IF(C14&gt;0,VLOOKUP(C14,男子登録情報!$A$1:$H$1688,8,0),"")</f>
        <v/>
      </c>
      <c r="G14" s="416" t="e">
        <f>IF(F15&gt;0,VLOOKUP(F15,男子登録情報!$N$2:$O$48,2,0),"")</f>
        <v>#N/A</v>
      </c>
      <c r="H14" s="416" t="str">
        <f>IF(C14&gt;0,TEXT(C14,"100000000"),"")</f>
        <v/>
      </c>
      <c r="I14" s="416">
        <f>IFERROR(VLOOKUP(D14,男子登録情報!$A$2:$H$2001,7,0),基本情報登録!$D$8)</f>
        <v>0</v>
      </c>
      <c r="J14" s="5" t="s">
        <v>42</v>
      </c>
      <c r="K14" s="6"/>
      <c r="L14" s="7" t="str">
        <f>IF(K14&gt;0,VLOOKUP(K14,男子登録情報!$J$1:$K$21,2,0),"")</f>
        <v/>
      </c>
      <c r="M14" s="406"/>
      <c r="N14" s="284" t="str">
        <f t="shared" ref="N14:N77" si="0">IF(L14="","",LEFT(L14,5)&amp;" "&amp;IF(OR(LEFT(L14,3)*1&lt;70,LEFT(L14,3)*1&gt;100),REPT(0,7-LEN(M14)),REPT(0,5-LEN(M14)))&amp;M14)</f>
        <v/>
      </c>
      <c r="O14" s="408"/>
      <c r="P14" s="410"/>
      <c r="Q14" s="411"/>
      <c r="R14" s="411"/>
      <c r="S14" s="468"/>
      <c r="T14" s="429"/>
      <c r="U14" s="293"/>
      <c r="V14" s="53"/>
      <c r="W14" s="267">
        <f t="shared" ref="W14:W55" si="1">IF(C14&gt;2000,1,0)</f>
        <v>0</v>
      </c>
      <c r="X14" s="392">
        <f>C14</f>
        <v>0</v>
      </c>
      <c r="Y14" s="266" t="str">
        <f t="shared" ref="Y14:Y55" si="2">IF($C14="","",IF(D14="",1,0))</f>
        <v/>
      </c>
      <c r="Z14" s="266" t="str">
        <f t="shared" ref="Z14:Z55" si="3">IF($C14="","",IF(E14="",1,0))</f>
        <v/>
      </c>
      <c r="AA14" s="266" t="str">
        <f t="shared" ref="AA14:AA55" si="4">IF($C14="","",IF(F14="",1,0))</f>
        <v/>
      </c>
      <c r="AB14" s="266" t="str">
        <f t="shared" ref="AB14:AB55" si="5">IF($C14="","",IF(G14="",1,0))</f>
        <v/>
      </c>
      <c r="AC14" s="269">
        <f>IF(ISNA(OR(Y14:AB14)),1,SUM(Y14:AB14))</f>
        <v>0</v>
      </c>
      <c r="AD14" s="393" t="str">
        <f>IF(D14="","",D14)</f>
        <v/>
      </c>
      <c r="AF14" s="266" t="str">
        <f>IF(AND(COUNTA(J14,#REF!,N14,O14,R14,S14)&gt;0,BD14=1),1,"")</f>
        <v/>
      </c>
      <c r="AI14" s="20">
        <f>IFERROR(IF(D14="",0,IF(COUNTIF($D$14:D14,D14)&gt;1,1,0)),0)</f>
        <v>0</v>
      </c>
      <c r="AJ14" s="278" t="str">
        <f>IF(COUNTIF($M$14:$M$463,"*,*")&gt;0,1,IF(COUNTIF($M$14:$M$463,"*分*")&gt;0,1,IF(COUNTIF($M$14:$M$463,"*秒*")&gt;0,1,IF(COUNTIF($M$14:$M$463,"*cm*")&gt;0,1,IF(COUNTIF($M$14:$M$463,"*m*")&gt;0,1,IF(COUNTIF($M$14:$M$463,"*.*")&gt;0,1,""))))))</f>
        <v/>
      </c>
      <c r="AK14" s="261">
        <f>IF(COUNTIF(J14,"*m*")&gt;0,IF(VALUE(AO14)&gt;59,1,0),0)</f>
        <v>0</v>
      </c>
      <c r="AL14" s="261" t="str">
        <f>IF(COUNTIF(J14,"*m*")&gt;0,RIGHT(10000000+AS14,7),RIGHT(100000+AS14,5))</f>
        <v>00000</v>
      </c>
      <c r="AM14" s="275" t="str">
        <f>IF(AN14=0,AO14&amp;"秒"&amp;AP14,AN14&amp;"分"&amp;AO14&amp;"秒"&amp;AP14)</f>
        <v>0秒0</v>
      </c>
      <c r="AN14" s="276">
        <f>INT(M14/10000)</f>
        <v>0</v>
      </c>
      <c r="AO14" s="276" t="str">
        <f>RIGHT(INT(M14/100),2)</f>
        <v>0</v>
      </c>
      <c r="AP14" s="276" t="str">
        <f>RIGHT(INT(M14/1),2)</f>
        <v>0</v>
      </c>
      <c r="AQ14" s="276" t="str">
        <f>INT(M14/100)&amp;"m"&amp;RIGHT(M14,2)</f>
        <v>0m</v>
      </c>
      <c r="AR14" s="276" t="str">
        <f>M14&amp;"点"</f>
        <v>点</v>
      </c>
      <c r="AS14" s="261">
        <f>VALUE(M14)</f>
        <v>0</v>
      </c>
      <c r="AU14" s="261">
        <f>IF(O14="",0,IF(OR(O14&lt;$AU$12,O14&gt;$AU$13),1,0))</f>
        <v>0</v>
      </c>
      <c r="AV14" s="261">
        <f>IF($M14="",0,IF($O14="",1,0))</f>
        <v>0</v>
      </c>
      <c r="AW14" s="261">
        <f>IF($M14="",0,IF($P14="",1,0))</f>
        <v>0</v>
      </c>
    </row>
    <row r="15" spans="1:49" s="4" customFormat="1" ht="18" customHeight="1" thickBot="1">
      <c r="A15" s="460"/>
      <c r="B15" s="445"/>
      <c r="C15" s="435"/>
      <c r="D15" s="435"/>
      <c r="E15" s="435"/>
      <c r="F15" s="45" t="str">
        <f>IF(C14&gt;0,VLOOKUP(C14,男子登録情報!$A$1:$H$1688,5,0),"")</f>
        <v/>
      </c>
      <c r="G15" s="417"/>
      <c r="H15" s="417"/>
      <c r="I15" s="417"/>
      <c r="J15" s="10" t="s">
        <v>44</v>
      </c>
      <c r="K15" s="6"/>
      <c r="L15" s="7" t="str">
        <f>IF(K15&gt;0,VLOOKUP(K15,男子登録情報!$J$2:$K$21,2,0),"")</f>
        <v/>
      </c>
      <c r="M15" s="407"/>
      <c r="N15" s="280" t="str">
        <f t="shared" si="0"/>
        <v/>
      </c>
      <c r="O15" s="409"/>
      <c r="P15" s="412"/>
      <c r="Q15" s="413"/>
      <c r="R15" s="413"/>
      <c r="S15" s="468"/>
      <c r="T15" s="430"/>
      <c r="U15" s="293"/>
      <c r="V15" s="20"/>
      <c r="W15" s="267">
        <f t="shared" si="1"/>
        <v>0</v>
      </c>
      <c r="X15" s="392"/>
      <c r="Y15" s="266" t="str">
        <f t="shared" si="2"/>
        <v/>
      </c>
      <c r="Z15" s="266" t="str">
        <f t="shared" si="3"/>
        <v/>
      </c>
      <c r="AA15" s="266" t="str">
        <f t="shared" si="4"/>
        <v/>
      </c>
      <c r="AB15" s="266" t="str">
        <f t="shared" si="5"/>
        <v/>
      </c>
      <c r="AC15" s="269">
        <f t="shared" ref="AC15:AC55" si="6">IF(ISNA(OR(Y15:AB15)),1,SUM(Y15:AB15))</f>
        <v>0</v>
      </c>
      <c r="AD15" s="394"/>
      <c r="AF15" s="266" t="str">
        <f>IF(AND(COUNTA(J15,#REF!,N15,O15,R15,S15)&gt;0,BD15=1),1,"")</f>
        <v/>
      </c>
      <c r="AI15" s="20">
        <f>IFERROR(IF(D15="",0,IF(COUNTIF($D$14:D15,D15)&gt;1,1,0)),0)</f>
        <v>0</v>
      </c>
      <c r="AJ15" s="20"/>
      <c r="AK15" s="261">
        <f t="shared" ref="AK15:AK78" si="7">IF(COUNTIF(J15,"*m*")&gt;0,IF(VALUE(AO15)&gt;59,1,0),0)</f>
        <v>0</v>
      </c>
      <c r="AL15" s="261" t="str">
        <f t="shared" ref="AL15:AL78" si="8">IF(COUNTIF(K15,"*m*")&gt;0,RIGHT(10000000+AS15,7),RIGHT(100000+AS15,5))</f>
        <v>00000</v>
      </c>
      <c r="AM15" s="275" t="str">
        <f t="shared" ref="AM15:AM55" si="9">IF(AN15=0,AO15&amp;"秒"&amp;AP15,AN15&amp;"分"&amp;AO15&amp;"秒"&amp;AP15)</f>
        <v>0秒0</v>
      </c>
      <c r="AN15" s="276">
        <f t="shared" ref="AN15:AN55" si="10">INT(M15/10000)</f>
        <v>0</v>
      </c>
      <c r="AO15" s="276" t="str">
        <f t="shared" ref="AO15:AO55" si="11">RIGHT(INT(M15/100),2)</f>
        <v>0</v>
      </c>
      <c r="AP15" s="276" t="str">
        <f t="shared" ref="AP15:AP55" si="12">RIGHT(INT(M15/1),2)</f>
        <v>0</v>
      </c>
      <c r="AQ15" s="276" t="str">
        <f t="shared" ref="AQ15:AQ55" si="13">INT(M15/100)&amp;"m"&amp;RIGHT(M15,2)</f>
        <v>0m</v>
      </c>
      <c r="AR15" s="276" t="str">
        <f t="shared" ref="AR15:AR55" si="14">M15&amp;"点"</f>
        <v>点</v>
      </c>
      <c r="AS15" s="261">
        <f t="shared" ref="AS15:AS55" si="15">VALUE(M15)</f>
        <v>0</v>
      </c>
      <c r="AU15" s="261">
        <f>IF(O15="",0,IF(OR(O15&lt;$AU$12,O15&gt;$AU$13),1,0))</f>
        <v>0</v>
      </c>
      <c r="AV15" s="261">
        <f t="shared" ref="AV15:AV55" si="16">IF($M15="",0,IF($O15="",1,0))</f>
        <v>0</v>
      </c>
      <c r="AW15" s="261">
        <f t="shared" ref="AW15:AW55" si="17">IF($M15="",0,IF($P15="",1,0))</f>
        <v>0</v>
      </c>
    </row>
    <row r="16" spans="1:49" s="4" customFormat="1" ht="18" customHeight="1" thickBot="1">
      <c r="A16" s="461"/>
      <c r="B16" s="446" t="s">
        <v>45</v>
      </c>
      <c r="C16" s="440"/>
      <c r="D16" s="440"/>
      <c r="E16" s="440"/>
      <c r="F16" s="441"/>
      <c r="G16" s="418"/>
      <c r="H16" s="418"/>
      <c r="I16" s="418"/>
      <c r="J16" s="11" t="s">
        <v>46</v>
      </c>
      <c r="K16" s="12"/>
      <c r="L16" s="13" t="str">
        <f>IF(K16&gt;0,VLOOKUP(K16,男子登録情報!$J$2:$K$21,2,0),"")</f>
        <v/>
      </c>
      <c r="M16" s="285"/>
      <c r="N16" s="286" t="str">
        <f t="shared" si="0"/>
        <v/>
      </c>
      <c r="O16" s="287"/>
      <c r="P16" s="450"/>
      <c r="Q16" s="451"/>
      <c r="R16" s="451"/>
      <c r="S16" s="469"/>
      <c r="T16" s="431"/>
      <c r="U16" s="293"/>
      <c r="V16" s="20"/>
      <c r="W16" s="267">
        <f t="shared" si="1"/>
        <v>0</v>
      </c>
      <c r="X16" s="392"/>
      <c r="Y16" s="266" t="str">
        <f t="shared" si="2"/>
        <v/>
      </c>
      <c r="Z16" s="266" t="str">
        <f t="shared" si="3"/>
        <v/>
      </c>
      <c r="AA16" s="266" t="str">
        <f t="shared" si="4"/>
        <v/>
      </c>
      <c r="AB16" s="266" t="str">
        <f t="shared" si="5"/>
        <v/>
      </c>
      <c r="AC16" s="269">
        <f t="shared" si="6"/>
        <v>0</v>
      </c>
      <c r="AD16" s="395"/>
      <c r="AF16" s="266" t="str">
        <f>IF(AND(COUNTA(J16,#REF!,N16,O16,R16,S16)&gt;0,BD16=1),1,"")</f>
        <v/>
      </c>
      <c r="AI16" s="20">
        <f>IFERROR(IF(D16="",0,IF(COUNTIF($D$14:D16,D16)&gt;1,1,0)),0)</f>
        <v>0</v>
      </c>
      <c r="AJ16" s="20"/>
      <c r="AK16" s="261">
        <f t="shared" si="7"/>
        <v>0</v>
      </c>
      <c r="AL16" s="261" t="str">
        <f t="shared" si="8"/>
        <v>00000</v>
      </c>
      <c r="AM16" s="275" t="str">
        <f t="shared" si="9"/>
        <v>0秒0</v>
      </c>
      <c r="AN16" s="276">
        <f t="shared" si="10"/>
        <v>0</v>
      </c>
      <c r="AO16" s="276" t="str">
        <f t="shared" si="11"/>
        <v>0</v>
      </c>
      <c r="AP16" s="276" t="str">
        <f t="shared" si="12"/>
        <v>0</v>
      </c>
      <c r="AQ16" s="276" t="str">
        <f t="shared" si="13"/>
        <v>0m</v>
      </c>
      <c r="AR16" s="276" t="str">
        <f t="shared" si="14"/>
        <v>点</v>
      </c>
      <c r="AS16" s="261">
        <f t="shared" si="15"/>
        <v>0</v>
      </c>
      <c r="AU16" s="261">
        <f t="shared" ref="AU16:AU55" si="18">IF(O16="",0,IF(OR(O16&lt;$AU$12,O16&gt;$AU$13),1,0))</f>
        <v>0</v>
      </c>
      <c r="AV16" s="261">
        <f t="shared" si="16"/>
        <v>0</v>
      </c>
      <c r="AW16" s="261">
        <f t="shared" si="17"/>
        <v>0</v>
      </c>
    </row>
    <row r="17" spans="1:49" s="4" customFormat="1" ht="18" customHeight="1" thickTop="1" thickBot="1">
      <c r="A17" s="459">
        <v>2</v>
      </c>
      <c r="B17" s="444" t="s">
        <v>47</v>
      </c>
      <c r="C17" s="434"/>
      <c r="D17" s="434" t="str">
        <f>IF(C17&gt;0,VLOOKUP(C17,男子登録情報!$A$1:$H$1688,3,0),"")</f>
        <v/>
      </c>
      <c r="E17" s="434" t="str">
        <f>IF(C17&gt;0,VLOOKUP(C17,男子登録情報!$A$1:$H$1688,4,0),"")</f>
        <v/>
      </c>
      <c r="F17" s="44" t="str">
        <f>IF(C17&gt;0,VLOOKUP(C17,男子登録情報!$A$1:$H$1688,8,0),"")</f>
        <v/>
      </c>
      <c r="G17" s="416" t="e">
        <f>IF(F18&gt;0,VLOOKUP(F18,男子登録情報!$N$2:$O$48,2,0),"")</f>
        <v>#N/A</v>
      </c>
      <c r="H17" s="416" t="str">
        <f t="shared" ref="H17" si="19">IF(C17&gt;0,TEXT(C17,"100000000"),"")</f>
        <v/>
      </c>
      <c r="I17" s="416">
        <f>IFERROR(VLOOKUP(D17,男子登録情報!$A$2:$H$2001,7,0),基本情報登録!$D$8)</f>
        <v>0</v>
      </c>
      <c r="J17" s="5" t="s">
        <v>42</v>
      </c>
      <c r="K17" s="6"/>
      <c r="L17" s="7" t="str">
        <f>IF(K17&gt;0,VLOOKUP(K17,男子登録情報!$J$1:$K$21,2,0),"")</f>
        <v/>
      </c>
      <c r="M17" s="406"/>
      <c r="N17" s="284" t="str">
        <f t="shared" si="0"/>
        <v/>
      </c>
      <c r="O17" s="408"/>
      <c r="P17" s="410"/>
      <c r="Q17" s="411"/>
      <c r="R17" s="411"/>
      <c r="S17" s="470"/>
      <c r="T17" s="429"/>
      <c r="U17" s="293"/>
      <c r="W17" s="267">
        <f t="shared" si="1"/>
        <v>0</v>
      </c>
      <c r="X17" s="392">
        <f>C17</f>
        <v>0</v>
      </c>
      <c r="Y17" s="266" t="str">
        <f t="shared" si="2"/>
        <v/>
      </c>
      <c r="Z17" s="266" t="str">
        <f t="shared" si="3"/>
        <v/>
      </c>
      <c r="AA17" s="266" t="str">
        <f t="shared" si="4"/>
        <v/>
      </c>
      <c r="AB17" s="266" t="str">
        <f t="shared" si="5"/>
        <v/>
      </c>
      <c r="AC17" s="269">
        <f t="shared" si="6"/>
        <v>0</v>
      </c>
      <c r="AD17" s="393" t="str">
        <f>IF(D17="","",D17)</f>
        <v/>
      </c>
      <c r="AF17" s="266" t="str">
        <f>IF(AND(COUNTA(J17,#REF!,N17,O17,R17,S17)&gt;0,BD17=1),1,"")</f>
        <v/>
      </c>
      <c r="AI17" s="20">
        <f>IFERROR(IF(D17="",0,IF(COUNTIF($D$14:D17,D17)&gt;1,1,0)),0)</f>
        <v>0</v>
      </c>
      <c r="AJ17" s="20"/>
      <c r="AK17" s="261">
        <f t="shared" si="7"/>
        <v>0</v>
      </c>
      <c r="AL17" s="261" t="str">
        <f t="shared" si="8"/>
        <v>00000</v>
      </c>
      <c r="AM17" s="275" t="str">
        <f t="shared" si="9"/>
        <v>0秒0</v>
      </c>
      <c r="AN17" s="276">
        <f t="shared" si="10"/>
        <v>0</v>
      </c>
      <c r="AO17" s="276" t="str">
        <f t="shared" si="11"/>
        <v>0</v>
      </c>
      <c r="AP17" s="276" t="str">
        <f t="shared" si="12"/>
        <v>0</v>
      </c>
      <c r="AQ17" s="276" t="str">
        <f t="shared" si="13"/>
        <v>0m</v>
      </c>
      <c r="AR17" s="276" t="str">
        <f t="shared" si="14"/>
        <v>点</v>
      </c>
      <c r="AS17" s="261">
        <f t="shared" si="15"/>
        <v>0</v>
      </c>
      <c r="AU17" s="261">
        <f t="shared" si="18"/>
        <v>0</v>
      </c>
      <c r="AV17" s="261">
        <f t="shared" si="16"/>
        <v>0</v>
      </c>
      <c r="AW17" s="261">
        <f t="shared" si="17"/>
        <v>0</v>
      </c>
    </row>
    <row r="18" spans="1:49" s="4" customFormat="1" ht="18" customHeight="1" thickBot="1">
      <c r="A18" s="460"/>
      <c r="B18" s="445"/>
      <c r="C18" s="435"/>
      <c r="D18" s="435"/>
      <c r="E18" s="435"/>
      <c r="F18" s="45" t="str">
        <f>IF(C17&gt;0,VLOOKUP(C17,男子登録情報!$A$1:$H$1688,5,0),"")</f>
        <v/>
      </c>
      <c r="G18" s="417"/>
      <c r="H18" s="417"/>
      <c r="I18" s="417"/>
      <c r="J18" s="10" t="s">
        <v>44</v>
      </c>
      <c r="K18" s="6"/>
      <c r="L18" s="7" t="str">
        <f>IF(K18&gt;0,VLOOKUP(K18,男子登録情報!$J$2:$K$21,2,0),"")</f>
        <v/>
      </c>
      <c r="M18" s="407"/>
      <c r="N18" s="280" t="str">
        <f t="shared" si="0"/>
        <v/>
      </c>
      <c r="O18" s="409"/>
      <c r="P18" s="412"/>
      <c r="Q18" s="413"/>
      <c r="R18" s="413"/>
      <c r="S18" s="468"/>
      <c r="T18" s="430"/>
      <c r="U18" s="293"/>
      <c r="W18" s="267">
        <f t="shared" si="1"/>
        <v>0</v>
      </c>
      <c r="X18" s="392"/>
      <c r="Y18" s="266" t="str">
        <f t="shared" si="2"/>
        <v/>
      </c>
      <c r="Z18" s="266" t="str">
        <f t="shared" si="3"/>
        <v/>
      </c>
      <c r="AA18" s="266" t="str">
        <f t="shared" si="4"/>
        <v/>
      </c>
      <c r="AB18" s="266" t="str">
        <f t="shared" si="5"/>
        <v/>
      </c>
      <c r="AC18" s="269">
        <f t="shared" si="6"/>
        <v>0</v>
      </c>
      <c r="AD18" s="394"/>
      <c r="AF18" s="266" t="str">
        <f>IF(AND(COUNTA(J18,#REF!,N18,O18,R18,S18)&gt;0,BD18=1),1,"")</f>
        <v/>
      </c>
      <c r="AI18" s="20">
        <f>IFERROR(IF(D18="",0,IF(COUNTIF($D$14:D18,D18)&gt;1,1,0)),0)</f>
        <v>0</v>
      </c>
      <c r="AJ18" s="20"/>
      <c r="AK18" s="261">
        <f t="shared" si="7"/>
        <v>0</v>
      </c>
      <c r="AL18" s="261" t="str">
        <f t="shared" si="8"/>
        <v>00000</v>
      </c>
      <c r="AM18" s="275" t="str">
        <f t="shared" si="9"/>
        <v>0秒0</v>
      </c>
      <c r="AN18" s="276">
        <f t="shared" si="10"/>
        <v>0</v>
      </c>
      <c r="AO18" s="276" t="str">
        <f t="shared" si="11"/>
        <v>0</v>
      </c>
      <c r="AP18" s="276" t="str">
        <f t="shared" si="12"/>
        <v>0</v>
      </c>
      <c r="AQ18" s="276" t="str">
        <f t="shared" si="13"/>
        <v>0m</v>
      </c>
      <c r="AR18" s="276" t="str">
        <f t="shared" si="14"/>
        <v>点</v>
      </c>
      <c r="AS18" s="261">
        <f t="shared" si="15"/>
        <v>0</v>
      </c>
      <c r="AU18" s="261">
        <f t="shared" si="18"/>
        <v>0</v>
      </c>
      <c r="AV18" s="261">
        <f t="shared" si="16"/>
        <v>0</v>
      </c>
      <c r="AW18" s="261">
        <f t="shared" si="17"/>
        <v>0</v>
      </c>
    </row>
    <row r="19" spans="1:49" s="4" customFormat="1" ht="18" customHeight="1" thickBot="1">
      <c r="A19" s="461"/>
      <c r="B19" s="442" t="s">
        <v>45</v>
      </c>
      <c r="C19" s="443"/>
      <c r="D19" s="440"/>
      <c r="E19" s="440"/>
      <c r="F19" s="441"/>
      <c r="G19" s="418"/>
      <c r="H19" s="418"/>
      <c r="I19" s="418"/>
      <c r="J19" s="11" t="s">
        <v>46</v>
      </c>
      <c r="K19" s="12"/>
      <c r="L19" s="13" t="str">
        <f>IF(K19&gt;0,VLOOKUP(K19,男子登録情報!$J$2:$K$21,2,0),"")</f>
        <v/>
      </c>
      <c r="M19" s="42"/>
      <c r="N19" s="8" t="str">
        <f t="shared" si="0"/>
        <v/>
      </c>
      <c r="O19" s="15"/>
      <c r="P19" s="450"/>
      <c r="Q19" s="451"/>
      <c r="R19" s="451"/>
      <c r="S19" s="469"/>
      <c r="T19" s="431"/>
      <c r="U19" s="293"/>
      <c r="W19" s="267">
        <f t="shared" si="1"/>
        <v>0</v>
      </c>
      <c r="X19" s="392"/>
      <c r="Y19" s="266" t="str">
        <f t="shared" si="2"/>
        <v/>
      </c>
      <c r="Z19" s="266" t="str">
        <f t="shared" si="3"/>
        <v/>
      </c>
      <c r="AA19" s="266" t="str">
        <f t="shared" si="4"/>
        <v/>
      </c>
      <c r="AB19" s="266" t="str">
        <f t="shared" si="5"/>
        <v/>
      </c>
      <c r="AC19" s="269">
        <f t="shared" si="6"/>
        <v>0</v>
      </c>
      <c r="AD19" s="395"/>
      <c r="AF19" s="266" t="str">
        <f>IF(AND(COUNTA(J19,#REF!,N19,O19,R19,S19)&gt;0,BD19=1),1,"")</f>
        <v/>
      </c>
      <c r="AI19" s="20">
        <f>IFERROR(IF(D19="",0,IF(COUNTIF($D$14:D19,D19)&gt;1,1,0)),0)</f>
        <v>0</v>
      </c>
      <c r="AJ19" s="20"/>
      <c r="AK19" s="261">
        <f t="shared" si="7"/>
        <v>0</v>
      </c>
      <c r="AL19" s="261" t="str">
        <f t="shared" si="8"/>
        <v>00000</v>
      </c>
      <c r="AM19" s="275" t="str">
        <f t="shared" si="9"/>
        <v>0秒0</v>
      </c>
      <c r="AN19" s="276">
        <f t="shared" si="10"/>
        <v>0</v>
      </c>
      <c r="AO19" s="276" t="str">
        <f t="shared" si="11"/>
        <v>0</v>
      </c>
      <c r="AP19" s="276" t="str">
        <f t="shared" si="12"/>
        <v>0</v>
      </c>
      <c r="AQ19" s="276" t="str">
        <f t="shared" si="13"/>
        <v>0m</v>
      </c>
      <c r="AR19" s="276" t="str">
        <f t="shared" si="14"/>
        <v>点</v>
      </c>
      <c r="AS19" s="261">
        <f t="shared" si="15"/>
        <v>0</v>
      </c>
      <c r="AU19" s="261">
        <f t="shared" si="18"/>
        <v>0</v>
      </c>
      <c r="AV19" s="261">
        <f t="shared" si="16"/>
        <v>0</v>
      </c>
      <c r="AW19" s="261">
        <f t="shared" si="17"/>
        <v>0</v>
      </c>
    </row>
    <row r="20" spans="1:49" s="4" customFormat="1" ht="18" customHeight="1" thickTop="1" thickBot="1">
      <c r="A20" s="459">
        <v>3</v>
      </c>
      <c r="B20" s="444" t="s">
        <v>41</v>
      </c>
      <c r="C20" s="434"/>
      <c r="D20" s="434" t="str">
        <f>IF(C20&gt;0,VLOOKUP(C20,男子登録情報!$A$1:$H$1688,3,0),"")</f>
        <v/>
      </c>
      <c r="E20" s="434" t="str">
        <f>IF(C20&gt;0,VLOOKUP(C20,男子登録情報!$A$1:$H$1688,4,0),"")</f>
        <v/>
      </c>
      <c r="F20" s="44" t="str">
        <f>IF(C20&gt;0,VLOOKUP(C20,男子登録情報!$A$1:$H$1688,8,0),"")</f>
        <v/>
      </c>
      <c r="G20" s="416" t="e">
        <f>IF(F21&gt;0,VLOOKUP(F21,男子登録情報!$N$2:$O$48,2,0),"")</f>
        <v>#N/A</v>
      </c>
      <c r="H20" s="416" t="str">
        <f t="shared" ref="H20" si="20">IF(C20&gt;0,TEXT(C20,"100000000"),"")</f>
        <v/>
      </c>
      <c r="I20" s="416">
        <f>IFERROR(VLOOKUP(D20,男子登録情報!$A$2:$H$2001,7,0),基本情報登録!$D$8)</f>
        <v>0</v>
      </c>
      <c r="J20" s="5" t="s">
        <v>42</v>
      </c>
      <c r="K20" s="6"/>
      <c r="L20" s="7" t="str">
        <f>IF(K20&gt;0,VLOOKUP(K20,男子登録情報!$J$1:$K$21,2,0),"")</f>
        <v/>
      </c>
      <c r="M20" s="406"/>
      <c r="N20" s="8" t="str">
        <f t="shared" si="0"/>
        <v/>
      </c>
      <c r="O20" s="408"/>
      <c r="P20" s="410"/>
      <c r="Q20" s="411"/>
      <c r="R20" s="411"/>
      <c r="S20" s="470"/>
      <c r="T20" s="429"/>
      <c r="U20" s="293"/>
      <c r="W20" s="267">
        <f t="shared" si="1"/>
        <v>0</v>
      </c>
      <c r="X20" s="392">
        <f>C20</f>
        <v>0</v>
      </c>
      <c r="Y20" s="266" t="str">
        <f t="shared" si="2"/>
        <v/>
      </c>
      <c r="Z20" s="266" t="str">
        <f t="shared" si="3"/>
        <v/>
      </c>
      <c r="AA20" s="266" t="str">
        <f t="shared" si="4"/>
        <v/>
      </c>
      <c r="AB20" s="266" t="str">
        <f t="shared" si="5"/>
        <v/>
      </c>
      <c r="AC20" s="269">
        <f t="shared" si="6"/>
        <v>0</v>
      </c>
      <c r="AD20" s="393" t="str">
        <f>IF(D20="","",D20)</f>
        <v/>
      </c>
      <c r="AF20" s="266" t="str">
        <f>IF(AND(COUNTA(J20,#REF!,N20,O20,R20,S20)&gt;0,BD20=1),1,"")</f>
        <v/>
      </c>
      <c r="AI20" s="20">
        <f>IFERROR(IF(D20="",0,IF(COUNTIF($D$14:D20,D20)&gt;1,1,0)),0)</f>
        <v>0</v>
      </c>
      <c r="AJ20" s="20"/>
      <c r="AK20" s="261">
        <f t="shared" si="7"/>
        <v>0</v>
      </c>
      <c r="AL20" s="261" t="str">
        <f t="shared" si="8"/>
        <v>00000</v>
      </c>
      <c r="AM20" s="275" t="str">
        <f t="shared" si="9"/>
        <v>0秒0</v>
      </c>
      <c r="AN20" s="276">
        <f t="shared" si="10"/>
        <v>0</v>
      </c>
      <c r="AO20" s="276" t="str">
        <f t="shared" si="11"/>
        <v>0</v>
      </c>
      <c r="AP20" s="276" t="str">
        <f t="shared" si="12"/>
        <v>0</v>
      </c>
      <c r="AQ20" s="276" t="str">
        <f t="shared" si="13"/>
        <v>0m</v>
      </c>
      <c r="AR20" s="276" t="str">
        <f t="shared" si="14"/>
        <v>点</v>
      </c>
      <c r="AS20" s="261">
        <f t="shared" si="15"/>
        <v>0</v>
      </c>
      <c r="AU20" s="261">
        <f t="shared" si="18"/>
        <v>0</v>
      </c>
      <c r="AV20" s="261">
        <f t="shared" si="16"/>
        <v>0</v>
      </c>
      <c r="AW20" s="261">
        <f t="shared" si="17"/>
        <v>0</v>
      </c>
    </row>
    <row r="21" spans="1:49" s="4" customFormat="1" ht="18" customHeight="1" thickBot="1">
      <c r="A21" s="460"/>
      <c r="B21" s="445"/>
      <c r="C21" s="435"/>
      <c r="D21" s="435"/>
      <c r="E21" s="435"/>
      <c r="F21" s="45" t="str">
        <f>IF(C20&gt;0,VLOOKUP(C20,男子登録情報!$A$1:$H$1688,5,0),"")</f>
        <v/>
      </c>
      <c r="G21" s="417"/>
      <c r="H21" s="417"/>
      <c r="I21" s="417"/>
      <c r="J21" s="10" t="s">
        <v>44</v>
      </c>
      <c r="K21" s="6"/>
      <c r="L21" s="7" t="str">
        <f>IF(K21&gt;0,VLOOKUP(K21,男子登録情報!$J$2:$K$21,2,0),"")</f>
        <v/>
      </c>
      <c r="M21" s="407"/>
      <c r="N21" s="281" t="str">
        <f t="shared" si="0"/>
        <v/>
      </c>
      <c r="O21" s="409"/>
      <c r="P21" s="412"/>
      <c r="Q21" s="413"/>
      <c r="R21" s="413"/>
      <c r="S21" s="468"/>
      <c r="T21" s="430"/>
      <c r="U21" s="293"/>
      <c r="W21" s="267">
        <f t="shared" si="1"/>
        <v>0</v>
      </c>
      <c r="X21" s="392"/>
      <c r="Y21" s="266" t="str">
        <f t="shared" si="2"/>
        <v/>
      </c>
      <c r="Z21" s="266" t="str">
        <f t="shared" si="3"/>
        <v/>
      </c>
      <c r="AA21" s="266" t="str">
        <f t="shared" si="4"/>
        <v/>
      </c>
      <c r="AB21" s="266" t="str">
        <f t="shared" si="5"/>
        <v/>
      </c>
      <c r="AC21" s="269">
        <f t="shared" si="6"/>
        <v>0</v>
      </c>
      <c r="AD21" s="394"/>
      <c r="AF21" s="266" t="str">
        <f>IF(AND(COUNTA(J21,#REF!,N21,O21,R21,S21)&gt;0,BD21=1),1,"")</f>
        <v/>
      </c>
      <c r="AI21" s="20">
        <f>IFERROR(IF(D21="",0,IF(COUNTIF($D$14:D21,D21)&gt;1,1,0)),0)</f>
        <v>0</v>
      </c>
      <c r="AJ21" s="20"/>
      <c r="AK21" s="261">
        <f t="shared" si="7"/>
        <v>0</v>
      </c>
      <c r="AL21" s="261" t="str">
        <f t="shared" si="8"/>
        <v>00000</v>
      </c>
      <c r="AM21" s="275" t="str">
        <f t="shared" si="9"/>
        <v>0秒0</v>
      </c>
      <c r="AN21" s="276">
        <f t="shared" si="10"/>
        <v>0</v>
      </c>
      <c r="AO21" s="276" t="str">
        <f t="shared" si="11"/>
        <v>0</v>
      </c>
      <c r="AP21" s="276" t="str">
        <f t="shared" si="12"/>
        <v>0</v>
      </c>
      <c r="AQ21" s="276" t="str">
        <f t="shared" si="13"/>
        <v>0m</v>
      </c>
      <c r="AR21" s="276" t="str">
        <f t="shared" si="14"/>
        <v>点</v>
      </c>
      <c r="AS21" s="261">
        <f t="shared" si="15"/>
        <v>0</v>
      </c>
      <c r="AU21" s="261">
        <f t="shared" si="18"/>
        <v>0</v>
      </c>
      <c r="AV21" s="261">
        <f t="shared" si="16"/>
        <v>0</v>
      </c>
      <c r="AW21" s="261">
        <f t="shared" si="17"/>
        <v>0</v>
      </c>
    </row>
    <row r="22" spans="1:49" s="4" customFormat="1" ht="18" customHeight="1" thickBot="1">
      <c r="A22" s="461"/>
      <c r="B22" s="442" t="s">
        <v>45</v>
      </c>
      <c r="C22" s="443"/>
      <c r="D22" s="440"/>
      <c r="E22" s="440"/>
      <c r="F22" s="441"/>
      <c r="G22" s="418"/>
      <c r="H22" s="418"/>
      <c r="I22" s="418"/>
      <c r="J22" s="11" t="s">
        <v>46</v>
      </c>
      <c r="K22" s="12"/>
      <c r="L22" s="13" t="str">
        <f>IF(K22&gt;0,VLOOKUP(K22,男子登録情報!$J$2:$K$21,2,0),"")</f>
        <v/>
      </c>
      <c r="M22" s="42"/>
      <c r="N22" s="8" t="str">
        <f t="shared" si="0"/>
        <v/>
      </c>
      <c r="O22" s="15"/>
      <c r="P22" s="432"/>
      <c r="Q22" s="433"/>
      <c r="R22" s="433"/>
      <c r="S22" s="469"/>
      <c r="T22" s="431"/>
      <c r="U22" s="293"/>
      <c r="W22" s="267">
        <f t="shared" si="1"/>
        <v>0</v>
      </c>
      <c r="X22" s="392"/>
      <c r="Y22" s="266" t="str">
        <f t="shared" si="2"/>
        <v/>
      </c>
      <c r="Z22" s="266" t="str">
        <f t="shared" si="3"/>
        <v/>
      </c>
      <c r="AA22" s="266" t="str">
        <f t="shared" si="4"/>
        <v/>
      </c>
      <c r="AB22" s="266" t="str">
        <f t="shared" si="5"/>
        <v/>
      </c>
      <c r="AC22" s="269">
        <f t="shared" si="6"/>
        <v>0</v>
      </c>
      <c r="AD22" s="395"/>
      <c r="AF22" s="266" t="str">
        <f>IF(AND(COUNTA(J22,#REF!,N22,O22,R22,S22)&gt;0,BD22=1),1,"")</f>
        <v/>
      </c>
      <c r="AI22" s="20">
        <f>IFERROR(IF(D22="",0,IF(COUNTIF($D$14:D22,D22)&gt;1,1,0)),0)</f>
        <v>0</v>
      </c>
      <c r="AJ22" s="20"/>
      <c r="AK22" s="261">
        <f t="shared" si="7"/>
        <v>0</v>
      </c>
      <c r="AL22" s="261" t="str">
        <f t="shared" si="8"/>
        <v>00000</v>
      </c>
      <c r="AM22" s="275" t="str">
        <f t="shared" si="9"/>
        <v>0秒0</v>
      </c>
      <c r="AN22" s="276">
        <f t="shared" si="10"/>
        <v>0</v>
      </c>
      <c r="AO22" s="276" t="str">
        <f t="shared" si="11"/>
        <v>0</v>
      </c>
      <c r="AP22" s="276" t="str">
        <f t="shared" si="12"/>
        <v>0</v>
      </c>
      <c r="AQ22" s="276" t="str">
        <f t="shared" si="13"/>
        <v>0m</v>
      </c>
      <c r="AR22" s="276" t="str">
        <f t="shared" si="14"/>
        <v>点</v>
      </c>
      <c r="AS22" s="261">
        <f t="shared" si="15"/>
        <v>0</v>
      </c>
      <c r="AU22" s="261">
        <f t="shared" si="18"/>
        <v>0</v>
      </c>
      <c r="AV22" s="261">
        <f t="shared" si="16"/>
        <v>0</v>
      </c>
      <c r="AW22" s="261">
        <f t="shared" si="17"/>
        <v>0</v>
      </c>
    </row>
    <row r="23" spans="1:49" s="4" customFormat="1" ht="18" customHeight="1" thickTop="1" thickBot="1">
      <c r="A23" s="459">
        <v>4</v>
      </c>
      <c r="B23" s="444" t="s">
        <v>47</v>
      </c>
      <c r="C23" s="434"/>
      <c r="D23" s="434" t="str">
        <f>IF(C23&gt;0,VLOOKUP(C23,男子登録情報!$A$1:$H$1688,3,0),"")</f>
        <v/>
      </c>
      <c r="E23" s="434" t="str">
        <f>IF(C23&gt;0,VLOOKUP(C23,男子登録情報!$A$1:$H$1688,4,0),"")</f>
        <v/>
      </c>
      <c r="F23" s="44" t="str">
        <f>IF(C23&gt;0,VLOOKUP(C23,男子登録情報!$A$1:$H$1688,8,0),"")</f>
        <v/>
      </c>
      <c r="G23" s="416" t="e">
        <f>IF(F24&gt;0,VLOOKUP(F24,男子登録情報!$N$2:$O$48,2,0),"")</f>
        <v>#N/A</v>
      </c>
      <c r="H23" s="416" t="str">
        <f t="shared" ref="H23" si="21">IF(C23&gt;0,TEXT(C23,"100000000"),"")</f>
        <v/>
      </c>
      <c r="I23" s="416">
        <f>IFERROR(VLOOKUP(D23,男子登録情報!$A$2:$H$2001,7,0),基本情報登録!$D$8)</f>
        <v>0</v>
      </c>
      <c r="J23" s="5" t="s">
        <v>42</v>
      </c>
      <c r="K23" s="6"/>
      <c r="L23" s="7" t="str">
        <f>IF(K23&gt;0,VLOOKUP(K23,男子登録情報!$J$1:$K$21,2,0),"")</f>
        <v/>
      </c>
      <c r="M23" s="406"/>
      <c r="N23" s="8" t="str">
        <f t="shared" si="0"/>
        <v/>
      </c>
      <c r="O23" s="408"/>
      <c r="P23" s="410"/>
      <c r="Q23" s="411"/>
      <c r="R23" s="411"/>
      <c r="S23" s="470"/>
      <c r="T23" s="429"/>
      <c r="U23" s="293"/>
      <c r="W23" s="267">
        <f t="shared" si="1"/>
        <v>0</v>
      </c>
      <c r="X23" s="392">
        <f>C23</f>
        <v>0</v>
      </c>
      <c r="Y23" s="266" t="str">
        <f t="shared" si="2"/>
        <v/>
      </c>
      <c r="Z23" s="266" t="str">
        <f t="shared" si="3"/>
        <v/>
      </c>
      <c r="AA23" s="266" t="str">
        <f t="shared" si="4"/>
        <v/>
      </c>
      <c r="AB23" s="266" t="str">
        <f t="shared" si="5"/>
        <v/>
      </c>
      <c r="AC23" s="269">
        <f t="shared" si="6"/>
        <v>0</v>
      </c>
      <c r="AD23" s="393" t="str">
        <f>IF(D23="","",D23)</f>
        <v/>
      </c>
      <c r="AF23" s="266" t="str">
        <f>IF(AND(COUNTA(J23,#REF!,N23,O23,R23,S23)&gt;0,BD23=1),1,"")</f>
        <v/>
      </c>
      <c r="AI23" s="20">
        <f>IFERROR(IF(D23="",0,IF(COUNTIF($D$14:D23,D23)&gt;1,1,0)),0)</f>
        <v>0</v>
      </c>
      <c r="AJ23" s="20"/>
      <c r="AK23" s="261">
        <f t="shared" si="7"/>
        <v>0</v>
      </c>
      <c r="AL23" s="261" t="str">
        <f t="shared" si="8"/>
        <v>00000</v>
      </c>
      <c r="AM23" s="275" t="str">
        <f t="shared" si="9"/>
        <v>0秒0</v>
      </c>
      <c r="AN23" s="276">
        <f t="shared" si="10"/>
        <v>0</v>
      </c>
      <c r="AO23" s="276" t="str">
        <f t="shared" si="11"/>
        <v>0</v>
      </c>
      <c r="AP23" s="276" t="str">
        <f t="shared" si="12"/>
        <v>0</v>
      </c>
      <c r="AQ23" s="276" t="str">
        <f t="shared" si="13"/>
        <v>0m</v>
      </c>
      <c r="AR23" s="276" t="str">
        <f t="shared" si="14"/>
        <v>点</v>
      </c>
      <c r="AS23" s="261">
        <f t="shared" si="15"/>
        <v>0</v>
      </c>
      <c r="AU23" s="261">
        <f t="shared" si="18"/>
        <v>0</v>
      </c>
      <c r="AV23" s="261">
        <f t="shared" si="16"/>
        <v>0</v>
      </c>
      <c r="AW23" s="261">
        <f t="shared" si="17"/>
        <v>0</v>
      </c>
    </row>
    <row r="24" spans="1:49" s="4" customFormat="1" ht="18" customHeight="1" thickBot="1">
      <c r="A24" s="460"/>
      <c r="B24" s="445"/>
      <c r="C24" s="435"/>
      <c r="D24" s="435"/>
      <c r="E24" s="435"/>
      <c r="F24" s="45" t="str">
        <f>IF(C23&gt;0,VLOOKUP(C23,男子登録情報!$A$1:$H$1688,5,0),"")</f>
        <v/>
      </c>
      <c r="G24" s="417"/>
      <c r="H24" s="417"/>
      <c r="I24" s="417"/>
      <c r="J24" s="10" t="s">
        <v>44</v>
      </c>
      <c r="K24" s="6"/>
      <c r="L24" s="7" t="str">
        <f>IF(K24&gt;0,VLOOKUP(K24,男子登録情報!$J$2:$K$21,2,0),"")</f>
        <v/>
      </c>
      <c r="M24" s="407"/>
      <c r="N24" s="281" t="str">
        <f t="shared" si="0"/>
        <v/>
      </c>
      <c r="O24" s="409"/>
      <c r="P24" s="412"/>
      <c r="Q24" s="413"/>
      <c r="R24" s="413"/>
      <c r="S24" s="468"/>
      <c r="T24" s="430"/>
      <c r="U24" s="293"/>
      <c r="W24" s="267">
        <f t="shared" si="1"/>
        <v>0</v>
      </c>
      <c r="X24" s="392"/>
      <c r="Y24" s="266" t="str">
        <f t="shared" si="2"/>
        <v/>
      </c>
      <c r="Z24" s="266" t="str">
        <f t="shared" si="3"/>
        <v/>
      </c>
      <c r="AA24" s="266" t="str">
        <f t="shared" si="4"/>
        <v/>
      </c>
      <c r="AB24" s="266" t="str">
        <f t="shared" si="5"/>
        <v/>
      </c>
      <c r="AC24" s="269">
        <f t="shared" si="6"/>
        <v>0</v>
      </c>
      <c r="AD24" s="394"/>
      <c r="AF24" s="266" t="str">
        <f>IF(AND(COUNTA(J24,#REF!,N24,O24,R24,S24)&gt;0,BD24=1),1,"")</f>
        <v/>
      </c>
      <c r="AI24" s="20">
        <f>IFERROR(IF(D24="",0,IF(COUNTIF($D$14:D24,D24)&gt;1,1,0)),0)</f>
        <v>0</v>
      </c>
      <c r="AJ24" s="20"/>
      <c r="AK24" s="261">
        <f t="shared" si="7"/>
        <v>0</v>
      </c>
      <c r="AL24" s="261" t="str">
        <f t="shared" si="8"/>
        <v>00000</v>
      </c>
      <c r="AM24" s="275" t="str">
        <f t="shared" si="9"/>
        <v>0秒0</v>
      </c>
      <c r="AN24" s="276">
        <f t="shared" si="10"/>
        <v>0</v>
      </c>
      <c r="AO24" s="276" t="str">
        <f t="shared" si="11"/>
        <v>0</v>
      </c>
      <c r="AP24" s="276" t="str">
        <f t="shared" si="12"/>
        <v>0</v>
      </c>
      <c r="AQ24" s="276" t="str">
        <f t="shared" si="13"/>
        <v>0m</v>
      </c>
      <c r="AR24" s="276" t="str">
        <f t="shared" si="14"/>
        <v>点</v>
      </c>
      <c r="AS24" s="261">
        <f t="shared" si="15"/>
        <v>0</v>
      </c>
      <c r="AU24" s="261">
        <f t="shared" si="18"/>
        <v>0</v>
      </c>
      <c r="AV24" s="261">
        <f t="shared" si="16"/>
        <v>0</v>
      </c>
      <c r="AW24" s="261">
        <f t="shared" si="17"/>
        <v>0</v>
      </c>
    </row>
    <row r="25" spans="1:49" s="4" customFormat="1" ht="18" customHeight="1" thickBot="1">
      <c r="A25" s="461"/>
      <c r="B25" s="442" t="s">
        <v>45</v>
      </c>
      <c r="C25" s="443"/>
      <c r="D25" s="440"/>
      <c r="E25" s="440"/>
      <c r="F25" s="441"/>
      <c r="G25" s="418"/>
      <c r="H25" s="418"/>
      <c r="I25" s="418"/>
      <c r="J25" s="11" t="s">
        <v>46</v>
      </c>
      <c r="K25" s="12"/>
      <c r="L25" s="13" t="str">
        <f>IF(K25&gt;0,VLOOKUP(K25,男子登録情報!$J$2:$K$21,2,0),"")</f>
        <v/>
      </c>
      <c r="M25" s="42"/>
      <c r="N25" s="8" t="str">
        <f t="shared" si="0"/>
        <v/>
      </c>
      <c r="O25" s="15"/>
      <c r="P25" s="432"/>
      <c r="Q25" s="433"/>
      <c r="R25" s="433"/>
      <c r="S25" s="469"/>
      <c r="T25" s="431"/>
      <c r="U25" s="293"/>
      <c r="W25" s="267">
        <f t="shared" si="1"/>
        <v>0</v>
      </c>
      <c r="X25" s="392"/>
      <c r="Y25" s="266" t="str">
        <f t="shared" si="2"/>
        <v/>
      </c>
      <c r="Z25" s="266" t="str">
        <f t="shared" si="3"/>
        <v/>
      </c>
      <c r="AA25" s="266" t="str">
        <f t="shared" si="4"/>
        <v/>
      </c>
      <c r="AB25" s="266" t="str">
        <f t="shared" si="5"/>
        <v/>
      </c>
      <c r="AC25" s="269">
        <f t="shared" si="6"/>
        <v>0</v>
      </c>
      <c r="AD25" s="395"/>
      <c r="AF25" s="266" t="str">
        <f>IF(AND(COUNTA(J25,#REF!,N25,O25,R25,S25)&gt;0,BD25=1),1,"")</f>
        <v/>
      </c>
      <c r="AI25" s="20">
        <f>IFERROR(IF(D25="",0,IF(COUNTIF($D$14:D25,D25)&gt;1,1,0)),0)</f>
        <v>0</v>
      </c>
      <c r="AJ25" s="20"/>
      <c r="AK25" s="261">
        <f t="shared" si="7"/>
        <v>0</v>
      </c>
      <c r="AL25" s="261" t="str">
        <f t="shared" si="8"/>
        <v>00000</v>
      </c>
      <c r="AM25" s="275" t="str">
        <f t="shared" si="9"/>
        <v>0秒0</v>
      </c>
      <c r="AN25" s="276">
        <f t="shared" si="10"/>
        <v>0</v>
      </c>
      <c r="AO25" s="276" t="str">
        <f t="shared" si="11"/>
        <v>0</v>
      </c>
      <c r="AP25" s="276" t="str">
        <f t="shared" si="12"/>
        <v>0</v>
      </c>
      <c r="AQ25" s="276" t="str">
        <f t="shared" si="13"/>
        <v>0m</v>
      </c>
      <c r="AR25" s="276" t="str">
        <f t="shared" si="14"/>
        <v>点</v>
      </c>
      <c r="AS25" s="261">
        <f t="shared" si="15"/>
        <v>0</v>
      </c>
      <c r="AU25" s="261">
        <f t="shared" si="18"/>
        <v>0</v>
      </c>
      <c r="AV25" s="261">
        <f t="shared" si="16"/>
        <v>0</v>
      </c>
      <c r="AW25" s="261">
        <f t="shared" si="17"/>
        <v>0</v>
      </c>
    </row>
    <row r="26" spans="1:49" s="4" customFormat="1" ht="18" customHeight="1" thickTop="1" thickBot="1">
      <c r="A26" s="459">
        <v>5</v>
      </c>
      <c r="B26" s="444" t="s">
        <v>47</v>
      </c>
      <c r="C26" s="434"/>
      <c r="D26" s="434" t="str">
        <f>IF(C26&gt;0,VLOOKUP(C26,男子登録情報!$A$1:$H$1688,3,0),"")</f>
        <v/>
      </c>
      <c r="E26" s="434" t="str">
        <f>IF(C26&gt;0,VLOOKUP(C26,男子登録情報!$A$1:$H$1688,4,0),"")</f>
        <v/>
      </c>
      <c r="F26" s="44" t="str">
        <f>IF(C26&gt;0,VLOOKUP(C26,男子登録情報!$A$1:$H$1688,8,0),"")</f>
        <v/>
      </c>
      <c r="G26" s="416" t="e">
        <f>IF(F27&gt;0,VLOOKUP(F27,男子登録情報!$N$2:$O$48,2,0),"")</f>
        <v>#N/A</v>
      </c>
      <c r="H26" s="416" t="str">
        <f t="shared" ref="H26" si="22">IF(C26&gt;0,TEXT(C26,"100000000"),"")</f>
        <v/>
      </c>
      <c r="I26" s="416">
        <f>IFERROR(VLOOKUP(D26,男子登録情報!$A$2:$H$2001,7,0),基本情報登録!$D$8)</f>
        <v>0</v>
      </c>
      <c r="J26" s="5" t="s">
        <v>42</v>
      </c>
      <c r="K26" s="6"/>
      <c r="L26" s="7" t="str">
        <f>IF(K26&gt;0,VLOOKUP(K26,男子登録情報!$J$1:$K$21,2,0),"")</f>
        <v/>
      </c>
      <c r="M26" s="406"/>
      <c r="N26" s="8" t="str">
        <f t="shared" si="0"/>
        <v/>
      </c>
      <c r="O26" s="408"/>
      <c r="P26" s="410"/>
      <c r="Q26" s="411"/>
      <c r="R26" s="411"/>
      <c r="S26" s="470"/>
      <c r="T26" s="429"/>
      <c r="U26" s="293"/>
      <c r="W26" s="267">
        <f t="shared" si="1"/>
        <v>0</v>
      </c>
      <c r="X26" s="392">
        <f>C26</f>
        <v>0</v>
      </c>
      <c r="Y26" s="266" t="str">
        <f t="shared" si="2"/>
        <v/>
      </c>
      <c r="Z26" s="266" t="str">
        <f t="shared" si="3"/>
        <v/>
      </c>
      <c r="AA26" s="266" t="str">
        <f t="shared" si="4"/>
        <v/>
      </c>
      <c r="AB26" s="266" t="str">
        <f t="shared" si="5"/>
        <v/>
      </c>
      <c r="AC26" s="269">
        <f t="shared" si="6"/>
        <v>0</v>
      </c>
      <c r="AD26" s="393" t="str">
        <f>IF(D26="","",D26)</f>
        <v/>
      </c>
      <c r="AF26" s="266" t="str">
        <f>IF(AND(COUNTA(J26,#REF!,N26,O26,R26,S26)&gt;0,BD26=1),1,"")</f>
        <v/>
      </c>
      <c r="AI26" s="20">
        <f>IFERROR(IF(D26="",0,IF(COUNTIF($D$14:D26,D26)&gt;1,1,0)),0)</f>
        <v>0</v>
      </c>
      <c r="AJ26" s="20"/>
      <c r="AK26" s="261">
        <f t="shared" si="7"/>
        <v>0</v>
      </c>
      <c r="AL26" s="261" t="str">
        <f t="shared" si="8"/>
        <v>00000</v>
      </c>
      <c r="AM26" s="275" t="str">
        <f t="shared" si="9"/>
        <v>0秒0</v>
      </c>
      <c r="AN26" s="276">
        <f t="shared" si="10"/>
        <v>0</v>
      </c>
      <c r="AO26" s="276" t="str">
        <f t="shared" si="11"/>
        <v>0</v>
      </c>
      <c r="AP26" s="276" t="str">
        <f t="shared" si="12"/>
        <v>0</v>
      </c>
      <c r="AQ26" s="276" t="str">
        <f t="shared" si="13"/>
        <v>0m</v>
      </c>
      <c r="AR26" s="276" t="str">
        <f t="shared" si="14"/>
        <v>点</v>
      </c>
      <c r="AS26" s="261">
        <f t="shared" si="15"/>
        <v>0</v>
      </c>
      <c r="AU26" s="261">
        <f t="shared" si="18"/>
        <v>0</v>
      </c>
      <c r="AV26" s="261">
        <f t="shared" si="16"/>
        <v>0</v>
      </c>
      <c r="AW26" s="261">
        <f t="shared" si="17"/>
        <v>0</v>
      </c>
    </row>
    <row r="27" spans="1:49" s="4" customFormat="1" ht="18" customHeight="1" thickBot="1">
      <c r="A27" s="460"/>
      <c r="B27" s="445"/>
      <c r="C27" s="435"/>
      <c r="D27" s="435"/>
      <c r="E27" s="435"/>
      <c r="F27" s="45" t="str">
        <f>IF(C26&gt;0,VLOOKUP(C26,男子登録情報!$A$1:$H$1688,5,0),"")</f>
        <v/>
      </c>
      <c r="G27" s="417"/>
      <c r="H27" s="417"/>
      <c r="I27" s="417"/>
      <c r="J27" s="10" t="s">
        <v>44</v>
      </c>
      <c r="K27" s="6"/>
      <c r="L27" s="7" t="str">
        <f>IF(K27&gt;0,VLOOKUP(K27,男子登録情報!$J$2:$K$21,2,0),"")</f>
        <v/>
      </c>
      <c r="M27" s="407"/>
      <c r="N27" s="281" t="str">
        <f t="shared" si="0"/>
        <v/>
      </c>
      <c r="O27" s="409"/>
      <c r="P27" s="412"/>
      <c r="Q27" s="413"/>
      <c r="R27" s="413"/>
      <c r="S27" s="468"/>
      <c r="T27" s="430"/>
      <c r="U27" s="293"/>
      <c r="W27" s="267">
        <f t="shared" si="1"/>
        <v>0</v>
      </c>
      <c r="X27" s="392"/>
      <c r="Y27" s="266" t="str">
        <f t="shared" si="2"/>
        <v/>
      </c>
      <c r="Z27" s="266" t="str">
        <f t="shared" si="3"/>
        <v/>
      </c>
      <c r="AA27" s="266" t="str">
        <f t="shared" si="4"/>
        <v/>
      </c>
      <c r="AB27" s="266" t="str">
        <f t="shared" si="5"/>
        <v/>
      </c>
      <c r="AC27" s="269">
        <f t="shared" si="6"/>
        <v>0</v>
      </c>
      <c r="AD27" s="394"/>
      <c r="AF27" s="266" t="str">
        <f>IF(AND(COUNTA(J27,#REF!,N27,O27,R27,S27)&gt;0,BD27=1),1,"")</f>
        <v/>
      </c>
      <c r="AI27" s="20">
        <f>IFERROR(IF(D27="",0,IF(COUNTIF($D$14:D27,D27)&gt;1,1,0)),0)</f>
        <v>0</v>
      </c>
      <c r="AJ27" s="20"/>
      <c r="AK27" s="261">
        <f t="shared" si="7"/>
        <v>0</v>
      </c>
      <c r="AL27" s="261" t="str">
        <f t="shared" si="8"/>
        <v>00000</v>
      </c>
      <c r="AM27" s="275" t="str">
        <f t="shared" si="9"/>
        <v>0秒0</v>
      </c>
      <c r="AN27" s="276">
        <f t="shared" si="10"/>
        <v>0</v>
      </c>
      <c r="AO27" s="276" t="str">
        <f t="shared" si="11"/>
        <v>0</v>
      </c>
      <c r="AP27" s="276" t="str">
        <f t="shared" si="12"/>
        <v>0</v>
      </c>
      <c r="AQ27" s="276" t="str">
        <f t="shared" si="13"/>
        <v>0m</v>
      </c>
      <c r="AR27" s="276" t="str">
        <f t="shared" si="14"/>
        <v>点</v>
      </c>
      <c r="AS27" s="261">
        <f t="shared" si="15"/>
        <v>0</v>
      </c>
      <c r="AU27" s="261">
        <f t="shared" si="18"/>
        <v>0</v>
      </c>
      <c r="AV27" s="261">
        <f t="shared" si="16"/>
        <v>0</v>
      </c>
      <c r="AW27" s="261">
        <f t="shared" si="17"/>
        <v>0</v>
      </c>
    </row>
    <row r="28" spans="1:49" s="4" customFormat="1" ht="18" customHeight="1" thickBot="1">
      <c r="A28" s="461"/>
      <c r="B28" s="442" t="s">
        <v>45</v>
      </c>
      <c r="C28" s="443"/>
      <c r="D28" s="440"/>
      <c r="E28" s="440"/>
      <c r="F28" s="441"/>
      <c r="G28" s="418"/>
      <c r="H28" s="418"/>
      <c r="I28" s="418"/>
      <c r="J28" s="11" t="s">
        <v>46</v>
      </c>
      <c r="K28" s="12"/>
      <c r="L28" s="13" t="str">
        <f>IF(K28&gt;0,VLOOKUP(K28,男子登録情報!$J$2:$K$21,2,0),"")</f>
        <v/>
      </c>
      <c r="M28" s="42"/>
      <c r="N28" s="8" t="str">
        <f t="shared" si="0"/>
        <v/>
      </c>
      <c r="O28" s="15"/>
      <c r="P28" s="432"/>
      <c r="Q28" s="433"/>
      <c r="R28" s="433"/>
      <c r="S28" s="469"/>
      <c r="T28" s="431"/>
      <c r="U28" s="293"/>
      <c r="W28" s="267">
        <f t="shared" si="1"/>
        <v>0</v>
      </c>
      <c r="X28" s="392"/>
      <c r="Y28" s="266" t="str">
        <f t="shared" si="2"/>
        <v/>
      </c>
      <c r="Z28" s="266" t="str">
        <f t="shared" si="3"/>
        <v/>
      </c>
      <c r="AA28" s="266" t="str">
        <f t="shared" si="4"/>
        <v/>
      </c>
      <c r="AB28" s="266" t="str">
        <f t="shared" si="5"/>
        <v/>
      </c>
      <c r="AC28" s="269">
        <f t="shared" si="6"/>
        <v>0</v>
      </c>
      <c r="AD28" s="395"/>
      <c r="AF28" s="266" t="str">
        <f>IF(AND(COUNTA(J28,#REF!,N28,O28,R28,S28)&gt;0,BD28=1),1,"")</f>
        <v/>
      </c>
      <c r="AI28" s="20">
        <f>IFERROR(IF(D28="",0,IF(COUNTIF($D$14:D28,D28)&gt;1,1,0)),0)</f>
        <v>0</v>
      </c>
      <c r="AJ28" s="20"/>
      <c r="AK28" s="261">
        <f t="shared" si="7"/>
        <v>0</v>
      </c>
      <c r="AL28" s="261" t="str">
        <f t="shared" si="8"/>
        <v>00000</v>
      </c>
      <c r="AM28" s="275" t="str">
        <f t="shared" si="9"/>
        <v>0秒0</v>
      </c>
      <c r="AN28" s="276">
        <f t="shared" si="10"/>
        <v>0</v>
      </c>
      <c r="AO28" s="276" t="str">
        <f t="shared" si="11"/>
        <v>0</v>
      </c>
      <c r="AP28" s="276" t="str">
        <f t="shared" si="12"/>
        <v>0</v>
      </c>
      <c r="AQ28" s="276" t="str">
        <f t="shared" si="13"/>
        <v>0m</v>
      </c>
      <c r="AR28" s="276" t="str">
        <f t="shared" si="14"/>
        <v>点</v>
      </c>
      <c r="AS28" s="261">
        <f t="shared" si="15"/>
        <v>0</v>
      </c>
      <c r="AU28" s="261">
        <f t="shared" si="18"/>
        <v>0</v>
      </c>
      <c r="AV28" s="261">
        <f t="shared" si="16"/>
        <v>0</v>
      </c>
      <c r="AW28" s="261">
        <f t="shared" si="17"/>
        <v>0</v>
      </c>
    </row>
    <row r="29" spans="1:49" s="4" customFormat="1" ht="18" customHeight="1" thickTop="1" thickBot="1">
      <c r="A29" s="459">
        <v>6</v>
      </c>
      <c r="B29" s="444" t="s">
        <v>47</v>
      </c>
      <c r="C29" s="434"/>
      <c r="D29" s="434" t="str">
        <f>IF(C29&gt;0,VLOOKUP(C29,男子登録情報!$A$1:$H$1688,3,0),"")</f>
        <v/>
      </c>
      <c r="E29" s="434" t="str">
        <f>IF(C29&gt;0,VLOOKUP(C29,男子登録情報!$A$1:$H$1688,4,0),"")</f>
        <v/>
      </c>
      <c r="F29" s="44" t="str">
        <f>IF(C29&gt;0,VLOOKUP(C29,男子登録情報!$A$1:$H$1688,8,0),"")</f>
        <v/>
      </c>
      <c r="G29" s="416" t="e">
        <f>IF(F30&gt;0,VLOOKUP(F30,男子登録情報!$N$2:$O$48,2,0),"")</f>
        <v>#N/A</v>
      </c>
      <c r="H29" s="416" t="str">
        <f t="shared" ref="H29" si="23">IF(C29&gt;0,TEXT(C29,"100000000"),"")</f>
        <v/>
      </c>
      <c r="I29" s="416">
        <f>IFERROR(VLOOKUP(D29,男子登録情報!$A$2:$H$2001,7,0),基本情報登録!$D$8)</f>
        <v>0</v>
      </c>
      <c r="J29" s="5" t="s">
        <v>42</v>
      </c>
      <c r="K29" s="6"/>
      <c r="L29" s="7" t="str">
        <f>IF(K29&gt;0,VLOOKUP(K29,男子登録情報!$J$1:$K$21,2,0),"")</f>
        <v/>
      </c>
      <c r="M29" s="406"/>
      <c r="N29" s="8" t="str">
        <f t="shared" si="0"/>
        <v/>
      </c>
      <c r="O29" s="408"/>
      <c r="P29" s="410"/>
      <c r="Q29" s="411"/>
      <c r="R29" s="411"/>
      <c r="S29" s="470"/>
      <c r="T29" s="429"/>
      <c r="U29" s="293"/>
      <c r="W29" s="267">
        <f t="shared" si="1"/>
        <v>0</v>
      </c>
      <c r="X29" s="392">
        <f>C29</f>
        <v>0</v>
      </c>
      <c r="Y29" s="266" t="str">
        <f t="shared" si="2"/>
        <v/>
      </c>
      <c r="Z29" s="266" t="str">
        <f t="shared" si="3"/>
        <v/>
      </c>
      <c r="AA29" s="266" t="str">
        <f t="shared" si="4"/>
        <v/>
      </c>
      <c r="AB29" s="266" t="str">
        <f t="shared" si="5"/>
        <v/>
      </c>
      <c r="AC29" s="269">
        <f t="shared" si="6"/>
        <v>0</v>
      </c>
      <c r="AD29" s="393" t="str">
        <f>IF(D29="","",D29)</f>
        <v/>
      </c>
      <c r="AF29" s="266" t="str">
        <f>IF(AND(COUNTA(J29,#REF!,N29,O29,R29,S29)&gt;0,BD29=1),1,"")</f>
        <v/>
      </c>
      <c r="AI29" s="20">
        <f>IFERROR(IF(D29="",0,IF(COUNTIF($D$14:D29,D29)&gt;1,1,0)),0)</f>
        <v>0</v>
      </c>
      <c r="AJ29" s="20"/>
      <c r="AK29" s="261">
        <f t="shared" si="7"/>
        <v>0</v>
      </c>
      <c r="AL29" s="261" t="str">
        <f t="shared" si="8"/>
        <v>00000</v>
      </c>
      <c r="AM29" s="275" t="str">
        <f t="shared" si="9"/>
        <v>0秒0</v>
      </c>
      <c r="AN29" s="276">
        <f t="shared" si="10"/>
        <v>0</v>
      </c>
      <c r="AO29" s="276" t="str">
        <f t="shared" si="11"/>
        <v>0</v>
      </c>
      <c r="AP29" s="276" t="str">
        <f t="shared" si="12"/>
        <v>0</v>
      </c>
      <c r="AQ29" s="276" t="str">
        <f t="shared" si="13"/>
        <v>0m</v>
      </c>
      <c r="AR29" s="276" t="str">
        <f t="shared" si="14"/>
        <v>点</v>
      </c>
      <c r="AS29" s="261">
        <f t="shared" si="15"/>
        <v>0</v>
      </c>
      <c r="AU29" s="261">
        <f t="shared" si="18"/>
        <v>0</v>
      </c>
      <c r="AV29" s="261">
        <f t="shared" si="16"/>
        <v>0</v>
      </c>
      <c r="AW29" s="261">
        <f t="shared" si="17"/>
        <v>0</v>
      </c>
    </row>
    <row r="30" spans="1:49" s="4" customFormat="1" ht="18" customHeight="1" thickBot="1">
      <c r="A30" s="460"/>
      <c r="B30" s="445"/>
      <c r="C30" s="435"/>
      <c r="D30" s="435"/>
      <c r="E30" s="435"/>
      <c r="F30" s="45" t="str">
        <f>IF(C29&gt;0,VLOOKUP(C29,男子登録情報!$A$1:$H$1688,5,0),"")</f>
        <v/>
      </c>
      <c r="G30" s="417"/>
      <c r="H30" s="417"/>
      <c r="I30" s="417"/>
      <c r="J30" s="10" t="s">
        <v>44</v>
      </c>
      <c r="K30" s="6"/>
      <c r="L30" s="7" t="str">
        <f>IF(K30&gt;0,VLOOKUP(K30,男子登録情報!$J$2:$K$21,2,0),"")</f>
        <v/>
      </c>
      <c r="M30" s="407"/>
      <c r="N30" s="281" t="str">
        <f t="shared" si="0"/>
        <v/>
      </c>
      <c r="O30" s="409"/>
      <c r="P30" s="412"/>
      <c r="Q30" s="413"/>
      <c r="R30" s="413"/>
      <c r="S30" s="468"/>
      <c r="T30" s="430"/>
      <c r="U30" s="293"/>
      <c r="W30" s="267">
        <f t="shared" si="1"/>
        <v>0</v>
      </c>
      <c r="X30" s="392"/>
      <c r="Y30" s="266" t="str">
        <f t="shared" si="2"/>
        <v/>
      </c>
      <c r="Z30" s="266" t="str">
        <f t="shared" si="3"/>
        <v/>
      </c>
      <c r="AA30" s="266" t="str">
        <f t="shared" si="4"/>
        <v/>
      </c>
      <c r="AB30" s="266" t="str">
        <f t="shared" si="5"/>
        <v/>
      </c>
      <c r="AC30" s="269">
        <f t="shared" si="6"/>
        <v>0</v>
      </c>
      <c r="AD30" s="394"/>
      <c r="AF30" s="266" t="str">
        <f>IF(AND(COUNTA(J30,#REF!,N30,O30,R30,S30)&gt;0,BD30=1),1,"")</f>
        <v/>
      </c>
      <c r="AI30" s="20">
        <f>IFERROR(IF(D30="",0,IF(COUNTIF($D$14:D30,D30)&gt;1,1,0)),0)</f>
        <v>0</v>
      </c>
      <c r="AJ30" s="20"/>
      <c r="AK30" s="261">
        <f t="shared" si="7"/>
        <v>0</v>
      </c>
      <c r="AL30" s="261" t="str">
        <f t="shared" si="8"/>
        <v>00000</v>
      </c>
      <c r="AM30" s="275" t="str">
        <f t="shared" si="9"/>
        <v>0秒0</v>
      </c>
      <c r="AN30" s="276">
        <f t="shared" si="10"/>
        <v>0</v>
      </c>
      <c r="AO30" s="276" t="str">
        <f t="shared" si="11"/>
        <v>0</v>
      </c>
      <c r="AP30" s="276" t="str">
        <f t="shared" si="12"/>
        <v>0</v>
      </c>
      <c r="AQ30" s="276" t="str">
        <f t="shared" si="13"/>
        <v>0m</v>
      </c>
      <c r="AR30" s="276" t="str">
        <f t="shared" si="14"/>
        <v>点</v>
      </c>
      <c r="AS30" s="261">
        <f t="shared" si="15"/>
        <v>0</v>
      </c>
      <c r="AU30" s="261">
        <f t="shared" si="18"/>
        <v>0</v>
      </c>
      <c r="AV30" s="261">
        <f t="shared" si="16"/>
        <v>0</v>
      </c>
      <c r="AW30" s="261">
        <f t="shared" si="17"/>
        <v>0</v>
      </c>
    </row>
    <row r="31" spans="1:49" s="4" customFormat="1" ht="18" customHeight="1" thickBot="1">
      <c r="A31" s="461"/>
      <c r="B31" s="442" t="s">
        <v>45</v>
      </c>
      <c r="C31" s="443"/>
      <c r="D31" s="440"/>
      <c r="E31" s="440"/>
      <c r="F31" s="441"/>
      <c r="G31" s="418"/>
      <c r="H31" s="418"/>
      <c r="I31" s="418"/>
      <c r="J31" s="11" t="s">
        <v>46</v>
      </c>
      <c r="K31" s="12"/>
      <c r="L31" s="13" t="str">
        <f>IF(K31&gt;0,VLOOKUP(K31,男子登録情報!$J$2:$K$21,2,0),"")</f>
        <v/>
      </c>
      <c r="M31" s="42"/>
      <c r="N31" s="8" t="str">
        <f t="shared" si="0"/>
        <v/>
      </c>
      <c r="O31" s="15"/>
      <c r="P31" s="432"/>
      <c r="Q31" s="433"/>
      <c r="R31" s="433"/>
      <c r="S31" s="469"/>
      <c r="T31" s="431"/>
      <c r="U31" s="293"/>
      <c r="W31" s="267">
        <f t="shared" si="1"/>
        <v>0</v>
      </c>
      <c r="X31" s="392"/>
      <c r="Y31" s="266" t="str">
        <f t="shared" si="2"/>
        <v/>
      </c>
      <c r="Z31" s="266" t="str">
        <f t="shared" si="3"/>
        <v/>
      </c>
      <c r="AA31" s="266" t="str">
        <f t="shared" si="4"/>
        <v/>
      </c>
      <c r="AB31" s="266" t="str">
        <f t="shared" si="5"/>
        <v/>
      </c>
      <c r="AC31" s="269">
        <f t="shared" si="6"/>
        <v>0</v>
      </c>
      <c r="AD31" s="395"/>
      <c r="AF31" s="266" t="str">
        <f>IF(AND(COUNTA(J31,#REF!,N31,O31,R31,S31)&gt;0,BD31=1),1,"")</f>
        <v/>
      </c>
      <c r="AI31" s="20">
        <f>IFERROR(IF(D31="",0,IF(COUNTIF($D$14:D31,D31)&gt;1,1,0)),0)</f>
        <v>0</v>
      </c>
      <c r="AJ31" s="20"/>
      <c r="AK31" s="261">
        <f t="shared" si="7"/>
        <v>0</v>
      </c>
      <c r="AL31" s="261" t="str">
        <f t="shared" si="8"/>
        <v>00000</v>
      </c>
      <c r="AM31" s="275" t="str">
        <f t="shared" si="9"/>
        <v>0秒0</v>
      </c>
      <c r="AN31" s="276">
        <f t="shared" si="10"/>
        <v>0</v>
      </c>
      <c r="AO31" s="276" t="str">
        <f t="shared" si="11"/>
        <v>0</v>
      </c>
      <c r="AP31" s="276" t="str">
        <f t="shared" si="12"/>
        <v>0</v>
      </c>
      <c r="AQ31" s="276" t="str">
        <f t="shared" si="13"/>
        <v>0m</v>
      </c>
      <c r="AR31" s="276" t="str">
        <f t="shared" si="14"/>
        <v>点</v>
      </c>
      <c r="AS31" s="261">
        <f t="shared" si="15"/>
        <v>0</v>
      </c>
      <c r="AU31" s="261">
        <f t="shared" si="18"/>
        <v>0</v>
      </c>
      <c r="AV31" s="261">
        <f t="shared" si="16"/>
        <v>0</v>
      </c>
      <c r="AW31" s="261">
        <f t="shared" si="17"/>
        <v>0</v>
      </c>
    </row>
    <row r="32" spans="1:49" s="4" customFormat="1" ht="18" customHeight="1" thickTop="1" thickBot="1">
      <c r="A32" s="459">
        <v>7</v>
      </c>
      <c r="B32" s="444" t="s">
        <v>47</v>
      </c>
      <c r="C32" s="434"/>
      <c r="D32" s="434" t="str">
        <f>IF(C32&gt;0,VLOOKUP(C32,男子登録情報!$A$1:$H$1688,3,0),"")</f>
        <v/>
      </c>
      <c r="E32" s="434" t="str">
        <f>IF(C32&gt;0,VLOOKUP(C32,男子登録情報!$A$1:$H$1688,4,0),"")</f>
        <v/>
      </c>
      <c r="F32" s="44" t="str">
        <f>IF(C32&gt;0,VLOOKUP(C32,男子登録情報!$A$1:$H$1688,8,0),"")</f>
        <v/>
      </c>
      <c r="G32" s="416" t="e">
        <f>IF(F33&gt;0,VLOOKUP(F33,男子登録情報!$N$2:$O$48,2,0),"")</f>
        <v>#N/A</v>
      </c>
      <c r="H32" s="416" t="str">
        <f t="shared" ref="H32" si="24">IF(C32&gt;0,TEXT(C32,"100000000"),"")</f>
        <v/>
      </c>
      <c r="I32" s="416">
        <f>IFERROR(VLOOKUP(D32,男子登録情報!$A$2:$H$2001,7,0),基本情報登録!$D$8)</f>
        <v>0</v>
      </c>
      <c r="J32" s="5" t="s">
        <v>42</v>
      </c>
      <c r="K32" s="6"/>
      <c r="L32" s="7" t="str">
        <f>IF(K32&gt;0,VLOOKUP(K32,男子登録情報!$J$1:$K$21,2,0),"")</f>
        <v/>
      </c>
      <c r="M32" s="406"/>
      <c r="N32" s="8" t="str">
        <f t="shared" si="0"/>
        <v/>
      </c>
      <c r="O32" s="408"/>
      <c r="P32" s="410"/>
      <c r="Q32" s="411"/>
      <c r="R32" s="411"/>
      <c r="S32" s="470"/>
      <c r="T32" s="429"/>
      <c r="U32" s="293"/>
      <c r="W32" s="267">
        <f t="shared" si="1"/>
        <v>0</v>
      </c>
      <c r="X32" s="392">
        <f>C32</f>
        <v>0</v>
      </c>
      <c r="Y32" s="266" t="str">
        <f t="shared" si="2"/>
        <v/>
      </c>
      <c r="Z32" s="266" t="str">
        <f t="shared" si="3"/>
        <v/>
      </c>
      <c r="AA32" s="266" t="str">
        <f t="shared" si="4"/>
        <v/>
      </c>
      <c r="AB32" s="266" t="str">
        <f t="shared" si="5"/>
        <v/>
      </c>
      <c r="AC32" s="269">
        <f t="shared" si="6"/>
        <v>0</v>
      </c>
      <c r="AD32" s="393" t="str">
        <f>IF(D32="","",D32)</f>
        <v/>
      </c>
      <c r="AF32" s="266" t="str">
        <f>IF(AND(COUNTA(J32,#REF!,N32,O32,R32,S32)&gt;0,BD32=1),1,"")</f>
        <v/>
      </c>
      <c r="AI32" s="20">
        <f>IFERROR(IF(D32="",0,IF(COUNTIF($D$14:D32,D32)&gt;1,1,0)),0)</f>
        <v>0</v>
      </c>
      <c r="AJ32" s="20"/>
      <c r="AK32" s="261">
        <f t="shared" si="7"/>
        <v>0</v>
      </c>
      <c r="AL32" s="261" t="str">
        <f t="shared" si="8"/>
        <v>00000</v>
      </c>
      <c r="AM32" s="275" t="str">
        <f t="shared" si="9"/>
        <v>0秒0</v>
      </c>
      <c r="AN32" s="276">
        <f t="shared" si="10"/>
        <v>0</v>
      </c>
      <c r="AO32" s="276" t="str">
        <f t="shared" si="11"/>
        <v>0</v>
      </c>
      <c r="AP32" s="276" t="str">
        <f t="shared" si="12"/>
        <v>0</v>
      </c>
      <c r="AQ32" s="276" t="str">
        <f t="shared" si="13"/>
        <v>0m</v>
      </c>
      <c r="AR32" s="276" t="str">
        <f t="shared" si="14"/>
        <v>点</v>
      </c>
      <c r="AS32" s="261">
        <f t="shared" si="15"/>
        <v>0</v>
      </c>
      <c r="AU32" s="261">
        <f t="shared" si="18"/>
        <v>0</v>
      </c>
      <c r="AV32" s="261">
        <f t="shared" si="16"/>
        <v>0</v>
      </c>
      <c r="AW32" s="261">
        <f t="shared" si="17"/>
        <v>0</v>
      </c>
    </row>
    <row r="33" spans="1:49" s="4" customFormat="1" ht="18" customHeight="1" thickBot="1">
      <c r="A33" s="460"/>
      <c r="B33" s="445"/>
      <c r="C33" s="435"/>
      <c r="D33" s="435"/>
      <c r="E33" s="435"/>
      <c r="F33" s="45" t="str">
        <f>IF(C32&gt;0,VLOOKUP(C32,男子登録情報!$A$1:$H$1688,5,0),"")</f>
        <v/>
      </c>
      <c r="G33" s="417"/>
      <c r="H33" s="417"/>
      <c r="I33" s="417"/>
      <c r="J33" s="10" t="s">
        <v>44</v>
      </c>
      <c r="K33" s="6"/>
      <c r="L33" s="7" t="str">
        <f>IF(K33&gt;0,VLOOKUP(K33,男子登録情報!$J$2:$K$21,2,0),"")</f>
        <v/>
      </c>
      <c r="M33" s="407"/>
      <c r="N33" s="281" t="str">
        <f t="shared" si="0"/>
        <v/>
      </c>
      <c r="O33" s="409"/>
      <c r="P33" s="412"/>
      <c r="Q33" s="413"/>
      <c r="R33" s="413"/>
      <c r="S33" s="468"/>
      <c r="T33" s="430"/>
      <c r="U33" s="293"/>
      <c r="W33" s="267">
        <f t="shared" si="1"/>
        <v>0</v>
      </c>
      <c r="X33" s="392"/>
      <c r="Y33" s="266" t="str">
        <f t="shared" si="2"/>
        <v/>
      </c>
      <c r="Z33" s="266" t="str">
        <f t="shared" si="3"/>
        <v/>
      </c>
      <c r="AA33" s="266" t="str">
        <f t="shared" si="4"/>
        <v/>
      </c>
      <c r="AB33" s="266" t="str">
        <f t="shared" si="5"/>
        <v/>
      </c>
      <c r="AC33" s="269">
        <f t="shared" si="6"/>
        <v>0</v>
      </c>
      <c r="AD33" s="394"/>
      <c r="AF33" s="266" t="str">
        <f>IF(AND(COUNTA(J33,#REF!,N33,O33,R33,S33)&gt;0,BD33=1),1,"")</f>
        <v/>
      </c>
      <c r="AI33" s="20">
        <f>IFERROR(IF(D33="",0,IF(COUNTIF($D$14:D33,D33)&gt;1,1,0)),0)</f>
        <v>0</v>
      </c>
      <c r="AJ33" s="20"/>
      <c r="AK33" s="261">
        <f t="shared" si="7"/>
        <v>0</v>
      </c>
      <c r="AL33" s="261" t="str">
        <f t="shared" si="8"/>
        <v>00000</v>
      </c>
      <c r="AM33" s="275" t="str">
        <f t="shared" si="9"/>
        <v>0秒0</v>
      </c>
      <c r="AN33" s="276">
        <f t="shared" si="10"/>
        <v>0</v>
      </c>
      <c r="AO33" s="276" t="str">
        <f t="shared" si="11"/>
        <v>0</v>
      </c>
      <c r="AP33" s="276" t="str">
        <f t="shared" si="12"/>
        <v>0</v>
      </c>
      <c r="AQ33" s="276" t="str">
        <f t="shared" si="13"/>
        <v>0m</v>
      </c>
      <c r="AR33" s="276" t="str">
        <f t="shared" si="14"/>
        <v>点</v>
      </c>
      <c r="AS33" s="261">
        <f t="shared" si="15"/>
        <v>0</v>
      </c>
      <c r="AU33" s="261">
        <f t="shared" si="18"/>
        <v>0</v>
      </c>
      <c r="AV33" s="261">
        <f t="shared" si="16"/>
        <v>0</v>
      </c>
      <c r="AW33" s="261">
        <f t="shared" si="17"/>
        <v>0</v>
      </c>
    </row>
    <row r="34" spans="1:49" s="4" customFormat="1" ht="18" customHeight="1" thickBot="1">
      <c r="A34" s="461"/>
      <c r="B34" s="442" t="s">
        <v>45</v>
      </c>
      <c r="C34" s="443"/>
      <c r="D34" s="440"/>
      <c r="E34" s="440"/>
      <c r="F34" s="441"/>
      <c r="G34" s="418"/>
      <c r="H34" s="418"/>
      <c r="I34" s="418"/>
      <c r="J34" s="11" t="s">
        <v>46</v>
      </c>
      <c r="K34" s="12"/>
      <c r="L34" s="13" t="str">
        <f>IF(K34&gt;0,VLOOKUP(K34,男子登録情報!$J$2:$K$21,2,0),"")</f>
        <v/>
      </c>
      <c r="M34" s="42"/>
      <c r="N34" s="8" t="str">
        <f t="shared" si="0"/>
        <v/>
      </c>
      <c r="O34" s="15"/>
      <c r="P34" s="432"/>
      <c r="Q34" s="433"/>
      <c r="R34" s="433"/>
      <c r="S34" s="469"/>
      <c r="T34" s="431"/>
      <c r="U34" s="293"/>
      <c r="W34" s="267">
        <f t="shared" si="1"/>
        <v>0</v>
      </c>
      <c r="X34" s="392"/>
      <c r="Y34" s="266" t="str">
        <f t="shared" si="2"/>
        <v/>
      </c>
      <c r="Z34" s="266" t="str">
        <f t="shared" si="3"/>
        <v/>
      </c>
      <c r="AA34" s="266" t="str">
        <f t="shared" si="4"/>
        <v/>
      </c>
      <c r="AB34" s="266" t="str">
        <f t="shared" si="5"/>
        <v/>
      </c>
      <c r="AC34" s="269">
        <f t="shared" si="6"/>
        <v>0</v>
      </c>
      <c r="AD34" s="395"/>
      <c r="AF34" s="266" t="str">
        <f>IF(AND(COUNTA(J34,#REF!,N34,O34,R34,S34)&gt;0,BD34=1),1,"")</f>
        <v/>
      </c>
      <c r="AI34" s="20">
        <f>IFERROR(IF(D34="",0,IF(COUNTIF($D$14:D34,D34)&gt;1,1,0)),0)</f>
        <v>0</v>
      </c>
      <c r="AJ34" s="20"/>
      <c r="AK34" s="261">
        <f t="shared" si="7"/>
        <v>0</v>
      </c>
      <c r="AL34" s="261" t="str">
        <f t="shared" si="8"/>
        <v>00000</v>
      </c>
      <c r="AM34" s="275" t="str">
        <f t="shared" si="9"/>
        <v>0秒0</v>
      </c>
      <c r="AN34" s="276">
        <f t="shared" si="10"/>
        <v>0</v>
      </c>
      <c r="AO34" s="276" t="str">
        <f t="shared" si="11"/>
        <v>0</v>
      </c>
      <c r="AP34" s="276" t="str">
        <f t="shared" si="12"/>
        <v>0</v>
      </c>
      <c r="AQ34" s="276" t="str">
        <f t="shared" si="13"/>
        <v>0m</v>
      </c>
      <c r="AR34" s="276" t="str">
        <f t="shared" si="14"/>
        <v>点</v>
      </c>
      <c r="AS34" s="261">
        <f t="shared" si="15"/>
        <v>0</v>
      </c>
      <c r="AU34" s="261">
        <f t="shared" si="18"/>
        <v>0</v>
      </c>
      <c r="AV34" s="261">
        <f t="shared" si="16"/>
        <v>0</v>
      </c>
      <c r="AW34" s="261">
        <f t="shared" si="17"/>
        <v>0</v>
      </c>
    </row>
    <row r="35" spans="1:49" s="4" customFormat="1" ht="18" customHeight="1" thickTop="1" thickBot="1">
      <c r="A35" s="459">
        <v>8</v>
      </c>
      <c r="B35" s="444" t="s">
        <v>47</v>
      </c>
      <c r="C35" s="434"/>
      <c r="D35" s="434" t="str">
        <f>IF(C35&gt;0,VLOOKUP(C35,男子登録情報!$A$1:$H$1688,3,0),"")</f>
        <v/>
      </c>
      <c r="E35" s="434" t="str">
        <f>IF(C35&gt;0,VLOOKUP(C35,男子登録情報!$A$1:$H$1688,4,0),"")</f>
        <v/>
      </c>
      <c r="F35" s="44" t="str">
        <f>IF(C35&gt;0,VLOOKUP(C35,男子登録情報!$A$1:$H$1688,8,0),"")</f>
        <v/>
      </c>
      <c r="G35" s="416" t="e">
        <f>IF(F36&gt;0,VLOOKUP(F36,男子登録情報!$N$2:$O$48,2,0),"")</f>
        <v>#N/A</v>
      </c>
      <c r="H35" s="416" t="str">
        <f t="shared" ref="H35" si="25">IF(C35&gt;0,TEXT(C35,"100000000"),"")</f>
        <v/>
      </c>
      <c r="I35" s="416">
        <f>IFERROR(VLOOKUP(D35,男子登録情報!$A$2:$H$2001,7,0),基本情報登録!$D$8)</f>
        <v>0</v>
      </c>
      <c r="J35" s="5" t="s">
        <v>42</v>
      </c>
      <c r="K35" s="6"/>
      <c r="L35" s="7" t="str">
        <f>IF(K35&gt;0,VLOOKUP(K35,男子登録情報!$J$1:$K$21,2,0),"")</f>
        <v/>
      </c>
      <c r="M35" s="406"/>
      <c r="N35" s="8" t="str">
        <f t="shared" si="0"/>
        <v/>
      </c>
      <c r="O35" s="408"/>
      <c r="P35" s="410"/>
      <c r="Q35" s="411"/>
      <c r="R35" s="411"/>
      <c r="S35" s="470"/>
      <c r="T35" s="429"/>
      <c r="U35" s="293"/>
      <c r="W35" s="267">
        <f t="shared" si="1"/>
        <v>0</v>
      </c>
      <c r="X35" s="392">
        <f>C35</f>
        <v>0</v>
      </c>
      <c r="Y35" s="266" t="str">
        <f t="shared" si="2"/>
        <v/>
      </c>
      <c r="Z35" s="266" t="str">
        <f t="shared" si="3"/>
        <v/>
      </c>
      <c r="AA35" s="266" t="str">
        <f t="shared" si="4"/>
        <v/>
      </c>
      <c r="AB35" s="266" t="str">
        <f t="shared" si="5"/>
        <v/>
      </c>
      <c r="AC35" s="269">
        <f t="shared" si="6"/>
        <v>0</v>
      </c>
      <c r="AD35" s="393" t="str">
        <f>IF(D35="","",D35)</f>
        <v/>
      </c>
      <c r="AF35" s="266" t="str">
        <f>IF(AND(COUNTA(J35,#REF!,N35,O35,R35,S35)&gt;0,BD35=1),1,"")</f>
        <v/>
      </c>
      <c r="AI35" s="20">
        <f>IFERROR(IF(D35="",0,IF(COUNTIF($D$14:D35,D35)&gt;1,1,0)),0)</f>
        <v>0</v>
      </c>
      <c r="AJ35" s="20"/>
      <c r="AK35" s="261">
        <f t="shared" si="7"/>
        <v>0</v>
      </c>
      <c r="AL35" s="261" t="str">
        <f t="shared" si="8"/>
        <v>00000</v>
      </c>
      <c r="AM35" s="275" t="str">
        <f t="shared" si="9"/>
        <v>0秒0</v>
      </c>
      <c r="AN35" s="276">
        <f t="shared" si="10"/>
        <v>0</v>
      </c>
      <c r="AO35" s="276" t="str">
        <f t="shared" si="11"/>
        <v>0</v>
      </c>
      <c r="AP35" s="276" t="str">
        <f t="shared" si="12"/>
        <v>0</v>
      </c>
      <c r="AQ35" s="276" t="str">
        <f t="shared" si="13"/>
        <v>0m</v>
      </c>
      <c r="AR35" s="276" t="str">
        <f t="shared" si="14"/>
        <v>点</v>
      </c>
      <c r="AS35" s="261">
        <f t="shared" si="15"/>
        <v>0</v>
      </c>
      <c r="AU35" s="261">
        <f t="shared" si="18"/>
        <v>0</v>
      </c>
      <c r="AV35" s="261">
        <f t="shared" si="16"/>
        <v>0</v>
      </c>
      <c r="AW35" s="261">
        <f t="shared" si="17"/>
        <v>0</v>
      </c>
    </row>
    <row r="36" spans="1:49" s="4" customFormat="1" ht="18" customHeight="1" thickBot="1">
      <c r="A36" s="460"/>
      <c r="B36" s="445"/>
      <c r="C36" s="435"/>
      <c r="D36" s="435"/>
      <c r="E36" s="435"/>
      <c r="F36" s="45" t="str">
        <f>IF(C35&gt;0,VLOOKUP(C35,男子登録情報!$A$1:$H$1688,5,0),"")</f>
        <v/>
      </c>
      <c r="G36" s="417"/>
      <c r="H36" s="417"/>
      <c r="I36" s="417"/>
      <c r="J36" s="10" t="s">
        <v>44</v>
      </c>
      <c r="K36" s="6"/>
      <c r="L36" s="7" t="str">
        <f>IF(K36&gt;0,VLOOKUP(K36,男子登録情報!$J$2:$K$21,2,0),"")</f>
        <v/>
      </c>
      <c r="M36" s="407"/>
      <c r="N36" s="281" t="str">
        <f t="shared" si="0"/>
        <v/>
      </c>
      <c r="O36" s="409"/>
      <c r="P36" s="412"/>
      <c r="Q36" s="413"/>
      <c r="R36" s="413"/>
      <c r="S36" s="468"/>
      <c r="T36" s="430"/>
      <c r="U36" s="293"/>
      <c r="W36" s="267">
        <f t="shared" si="1"/>
        <v>0</v>
      </c>
      <c r="X36" s="392"/>
      <c r="Y36" s="266" t="str">
        <f t="shared" si="2"/>
        <v/>
      </c>
      <c r="Z36" s="266" t="str">
        <f t="shared" si="3"/>
        <v/>
      </c>
      <c r="AA36" s="266" t="str">
        <f t="shared" si="4"/>
        <v/>
      </c>
      <c r="AB36" s="266" t="str">
        <f t="shared" si="5"/>
        <v/>
      </c>
      <c r="AC36" s="269">
        <f t="shared" si="6"/>
        <v>0</v>
      </c>
      <c r="AD36" s="394"/>
      <c r="AF36" s="266" t="str">
        <f>IF(AND(COUNTA(J36,#REF!,N36,O36,R36,S36)&gt;0,BD36=1),1,"")</f>
        <v/>
      </c>
      <c r="AI36" s="20">
        <f>IFERROR(IF(D36="",0,IF(COUNTIF($D$14:D36,D36)&gt;1,1,0)),0)</f>
        <v>0</v>
      </c>
      <c r="AJ36" s="20"/>
      <c r="AK36" s="261">
        <f t="shared" si="7"/>
        <v>0</v>
      </c>
      <c r="AL36" s="261" t="str">
        <f t="shared" si="8"/>
        <v>00000</v>
      </c>
      <c r="AM36" s="275" t="str">
        <f t="shared" si="9"/>
        <v>0秒0</v>
      </c>
      <c r="AN36" s="276">
        <f t="shared" si="10"/>
        <v>0</v>
      </c>
      <c r="AO36" s="276" t="str">
        <f t="shared" si="11"/>
        <v>0</v>
      </c>
      <c r="AP36" s="276" t="str">
        <f t="shared" si="12"/>
        <v>0</v>
      </c>
      <c r="AQ36" s="276" t="str">
        <f t="shared" si="13"/>
        <v>0m</v>
      </c>
      <c r="AR36" s="276" t="str">
        <f t="shared" si="14"/>
        <v>点</v>
      </c>
      <c r="AS36" s="261">
        <f t="shared" si="15"/>
        <v>0</v>
      </c>
      <c r="AU36" s="261">
        <f t="shared" si="18"/>
        <v>0</v>
      </c>
      <c r="AV36" s="261">
        <f t="shared" si="16"/>
        <v>0</v>
      </c>
      <c r="AW36" s="261">
        <f t="shared" si="17"/>
        <v>0</v>
      </c>
    </row>
    <row r="37" spans="1:49" s="4" customFormat="1" ht="18" customHeight="1" thickBot="1">
      <c r="A37" s="461"/>
      <c r="B37" s="442" t="s">
        <v>45</v>
      </c>
      <c r="C37" s="443"/>
      <c r="D37" s="440"/>
      <c r="E37" s="440"/>
      <c r="F37" s="441"/>
      <c r="G37" s="418"/>
      <c r="H37" s="418"/>
      <c r="I37" s="418"/>
      <c r="J37" s="11" t="s">
        <v>46</v>
      </c>
      <c r="K37" s="12"/>
      <c r="L37" s="13" t="str">
        <f>IF(K37&gt;0,VLOOKUP(K37,男子登録情報!$J$2:$K$21,2,0),"")</f>
        <v/>
      </c>
      <c r="M37" s="42"/>
      <c r="N37" s="8" t="str">
        <f t="shared" si="0"/>
        <v/>
      </c>
      <c r="O37" s="15"/>
      <c r="P37" s="432"/>
      <c r="Q37" s="433"/>
      <c r="R37" s="433"/>
      <c r="S37" s="469"/>
      <c r="T37" s="431"/>
      <c r="U37" s="293"/>
      <c r="W37" s="267">
        <f t="shared" si="1"/>
        <v>0</v>
      </c>
      <c r="X37" s="392"/>
      <c r="Y37" s="266" t="str">
        <f t="shared" si="2"/>
        <v/>
      </c>
      <c r="Z37" s="266" t="str">
        <f t="shared" si="3"/>
        <v/>
      </c>
      <c r="AA37" s="266" t="str">
        <f t="shared" si="4"/>
        <v/>
      </c>
      <c r="AB37" s="266" t="str">
        <f t="shared" si="5"/>
        <v/>
      </c>
      <c r="AC37" s="269">
        <f t="shared" si="6"/>
        <v>0</v>
      </c>
      <c r="AD37" s="395"/>
      <c r="AF37" s="266" t="str">
        <f>IF(AND(COUNTA(J37,#REF!,N37,O37,R37,S37)&gt;0,BD37=1),1,"")</f>
        <v/>
      </c>
      <c r="AI37" s="20">
        <f>IFERROR(IF(D37="",0,IF(COUNTIF($D$14:D37,D37)&gt;1,1,0)),0)</f>
        <v>0</v>
      </c>
      <c r="AJ37" s="20"/>
      <c r="AK37" s="261">
        <f t="shared" si="7"/>
        <v>0</v>
      </c>
      <c r="AL37" s="261" t="str">
        <f t="shared" si="8"/>
        <v>00000</v>
      </c>
      <c r="AM37" s="275" t="str">
        <f t="shared" si="9"/>
        <v>0秒0</v>
      </c>
      <c r="AN37" s="276">
        <f t="shared" si="10"/>
        <v>0</v>
      </c>
      <c r="AO37" s="276" t="str">
        <f t="shared" si="11"/>
        <v>0</v>
      </c>
      <c r="AP37" s="276" t="str">
        <f t="shared" si="12"/>
        <v>0</v>
      </c>
      <c r="AQ37" s="276" t="str">
        <f t="shared" si="13"/>
        <v>0m</v>
      </c>
      <c r="AR37" s="276" t="str">
        <f t="shared" si="14"/>
        <v>点</v>
      </c>
      <c r="AS37" s="261">
        <f t="shared" si="15"/>
        <v>0</v>
      </c>
      <c r="AU37" s="261">
        <f t="shared" si="18"/>
        <v>0</v>
      </c>
      <c r="AV37" s="261">
        <f t="shared" si="16"/>
        <v>0</v>
      </c>
      <c r="AW37" s="261">
        <f t="shared" si="17"/>
        <v>0</v>
      </c>
    </row>
    <row r="38" spans="1:49" s="4" customFormat="1" ht="18" customHeight="1" thickTop="1" thickBot="1">
      <c r="A38" s="459">
        <v>9</v>
      </c>
      <c r="B38" s="444" t="s">
        <v>47</v>
      </c>
      <c r="C38" s="434"/>
      <c r="D38" s="434" t="str">
        <f>IF(C38&gt;0,VLOOKUP(C38,男子登録情報!$A$1:$H$1688,3,0),"")</f>
        <v/>
      </c>
      <c r="E38" s="434" t="str">
        <f>IF(C38&gt;0,VLOOKUP(C38,男子登録情報!$A$1:$H$1688,4,0),"")</f>
        <v/>
      </c>
      <c r="F38" s="44" t="str">
        <f>IF(C38&gt;0,VLOOKUP(C38,男子登録情報!$A$1:$H$1688,8,0),"")</f>
        <v/>
      </c>
      <c r="G38" s="416" t="e">
        <f>IF(F39&gt;0,VLOOKUP(F39,男子登録情報!$N$2:$O$48,2,0),"")</f>
        <v>#N/A</v>
      </c>
      <c r="H38" s="416" t="str">
        <f t="shared" ref="H38" si="26">IF(C38&gt;0,TEXT(C38,"100000000"),"")</f>
        <v/>
      </c>
      <c r="I38" s="416">
        <f>IFERROR(VLOOKUP(D38,男子登録情報!$A$2:$H$2001,7,0),基本情報登録!$D$8)</f>
        <v>0</v>
      </c>
      <c r="J38" s="5" t="s">
        <v>42</v>
      </c>
      <c r="K38" s="6"/>
      <c r="L38" s="7" t="str">
        <f>IF(K38&gt;0,VLOOKUP(K38,男子登録情報!$J$1:$K$21,2,0),"")</f>
        <v/>
      </c>
      <c r="M38" s="406"/>
      <c r="N38" s="8" t="str">
        <f t="shared" si="0"/>
        <v/>
      </c>
      <c r="O38" s="408"/>
      <c r="P38" s="410"/>
      <c r="Q38" s="411"/>
      <c r="R38" s="411"/>
      <c r="S38" s="470"/>
      <c r="T38" s="429"/>
      <c r="U38" s="293"/>
      <c r="W38" s="267">
        <f t="shared" si="1"/>
        <v>0</v>
      </c>
      <c r="X38" s="392">
        <f>C38</f>
        <v>0</v>
      </c>
      <c r="Y38" s="266" t="str">
        <f t="shared" si="2"/>
        <v/>
      </c>
      <c r="Z38" s="266" t="str">
        <f t="shared" si="3"/>
        <v/>
      </c>
      <c r="AA38" s="266" t="str">
        <f t="shared" si="4"/>
        <v/>
      </c>
      <c r="AB38" s="266" t="str">
        <f t="shared" si="5"/>
        <v/>
      </c>
      <c r="AC38" s="269">
        <f t="shared" si="6"/>
        <v>0</v>
      </c>
      <c r="AD38" s="393" t="str">
        <f>IF(D38="","",D38)</f>
        <v/>
      </c>
      <c r="AF38" s="266" t="str">
        <f>IF(AND(COUNTA(J38,#REF!,N38,O38,R38,S38)&gt;0,BD38=1),1,"")</f>
        <v/>
      </c>
      <c r="AI38" s="20">
        <f>IFERROR(IF(D38="",0,IF(COUNTIF($D$14:D38,D38)&gt;1,1,0)),0)</f>
        <v>0</v>
      </c>
      <c r="AJ38" s="20"/>
      <c r="AK38" s="261">
        <f t="shared" si="7"/>
        <v>0</v>
      </c>
      <c r="AL38" s="261" t="str">
        <f t="shared" si="8"/>
        <v>00000</v>
      </c>
      <c r="AM38" s="275" t="str">
        <f t="shared" si="9"/>
        <v>0秒0</v>
      </c>
      <c r="AN38" s="276">
        <f t="shared" si="10"/>
        <v>0</v>
      </c>
      <c r="AO38" s="276" t="str">
        <f t="shared" si="11"/>
        <v>0</v>
      </c>
      <c r="AP38" s="276" t="str">
        <f t="shared" si="12"/>
        <v>0</v>
      </c>
      <c r="AQ38" s="276" t="str">
        <f t="shared" si="13"/>
        <v>0m</v>
      </c>
      <c r="AR38" s="276" t="str">
        <f t="shared" si="14"/>
        <v>点</v>
      </c>
      <c r="AS38" s="261">
        <f t="shared" si="15"/>
        <v>0</v>
      </c>
      <c r="AU38" s="261">
        <f t="shared" si="18"/>
        <v>0</v>
      </c>
      <c r="AV38" s="261">
        <f t="shared" si="16"/>
        <v>0</v>
      </c>
      <c r="AW38" s="261">
        <f t="shared" si="17"/>
        <v>0</v>
      </c>
    </row>
    <row r="39" spans="1:49" s="4" customFormat="1" ht="18" customHeight="1" thickBot="1">
      <c r="A39" s="460"/>
      <c r="B39" s="445"/>
      <c r="C39" s="435"/>
      <c r="D39" s="435"/>
      <c r="E39" s="435"/>
      <c r="F39" s="45" t="str">
        <f>IF(C38&gt;0,VLOOKUP(C38,男子登録情報!$A$1:$H$1688,5,0),"")</f>
        <v/>
      </c>
      <c r="G39" s="417"/>
      <c r="H39" s="417"/>
      <c r="I39" s="417"/>
      <c r="J39" s="10" t="s">
        <v>44</v>
      </c>
      <c r="K39" s="6"/>
      <c r="L39" s="7" t="str">
        <f>IF(K39&gt;0,VLOOKUP(K39,男子登録情報!$J$2:$K$21,2,0),"")</f>
        <v/>
      </c>
      <c r="M39" s="407"/>
      <c r="N39" s="281" t="str">
        <f t="shared" si="0"/>
        <v/>
      </c>
      <c r="O39" s="409"/>
      <c r="P39" s="412"/>
      <c r="Q39" s="413"/>
      <c r="R39" s="413"/>
      <c r="S39" s="468"/>
      <c r="T39" s="430"/>
      <c r="U39" s="293"/>
      <c r="W39" s="267">
        <f t="shared" si="1"/>
        <v>0</v>
      </c>
      <c r="X39" s="392"/>
      <c r="Y39" s="266" t="str">
        <f t="shared" si="2"/>
        <v/>
      </c>
      <c r="Z39" s="266" t="str">
        <f t="shared" si="3"/>
        <v/>
      </c>
      <c r="AA39" s="266" t="str">
        <f t="shared" si="4"/>
        <v/>
      </c>
      <c r="AB39" s="266" t="str">
        <f t="shared" si="5"/>
        <v/>
      </c>
      <c r="AC39" s="269">
        <f t="shared" si="6"/>
        <v>0</v>
      </c>
      <c r="AD39" s="394"/>
      <c r="AF39" s="266" t="str">
        <f>IF(AND(COUNTA(J39,#REF!,N39,O39,R39,S39)&gt;0,BD39=1),1,"")</f>
        <v/>
      </c>
      <c r="AI39" s="20">
        <f>IFERROR(IF(D39="",0,IF(COUNTIF($D$14:D39,D39)&gt;1,1,0)),0)</f>
        <v>0</v>
      </c>
      <c r="AJ39" s="20"/>
      <c r="AK39" s="261">
        <f t="shared" si="7"/>
        <v>0</v>
      </c>
      <c r="AL39" s="261" t="str">
        <f t="shared" si="8"/>
        <v>00000</v>
      </c>
      <c r="AM39" s="275" t="str">
        <f t="shared" si="9"/>
        <v>0秒0</v>
      </c>
      <c r="AN39" s="276">
        <f t="shared" si="10"/>
        <v>0</v>
      </c>
      <c r="AO39" s="276" t="str">
        <f t="shared" si="11"/>
        <v>0</v>
      </c>
      <c r="AP39" s="276" t="str">
        <f t="shared" si="12"/>
        <v>0</v>
      </c>
      <c r="AQ39" s="276" t="str">
        <f t="shared" si="13"/>
        <v>0m</v>
      </c>
      <c r="AR39" s="276" t="str">
        <f t="shared" si="14"/>
        <v>点</v>
      </c>
      <c r="AS39" s="261">
        <f t="shared" si="15"/>
        <v>0</v>
      </c>
      <c r="AU39" s="261">
        <f t="shared" si="18"/>
        <v>0</v>
      </c>
      <c r="AV39" s="261">
        <f t="shared" si="16"/>
        <v>0</v>
      </c>
      <c r="AW39" s="261">
        <f t="shared" si="17"/>
        <v>0</v>
      </c>
    </row>
    <row r="40" spans="1:49" s="4" customFormat="1" ht="18" customHeight="1" thickBot="1">
      <c r="A40" s="461"/>
      <c r="B40" s="442" t="s">
        <v>45</v>
      </c>
      <c r="C40" s="443"/>
      <c r="D40" s="440"/>
      <c r="E40" s="440"/>
      <c r="F40" s="441"/>
      <c r="G40" s="418"/>
      <c r="H40" s="418"/>
      <c r="I40" s="418"/>
      <c r="J40" s="11" t="s">
        <v>46</v>
      </c>
      <c r="K40" s="12"/>
      <c r="L40" s="13" t="str">
        <f>IF(K40&gt;0,VLOOKUP(K40,男子登録情報!$J$2:$K$21,2,0),"")</f>
        <v/>
      </c>
      <c r="M40" s="42"/>
      <c r="N40" s="8" t="str">
        <f t="shared" si="0"/>
        <v/>
      </c>
      <c r="O40" s="15"/>
      <c r="P40" s="432"/>
      <c r="Q40" s="433"/>
      <c r="R40" s="433"/>
      <c r="S40" s="469"/>
      <c r="T40" s="431"/>
      <c r="U40" s="293"/>
      <c r="W40" s="267">
        <f t="shared" si="1"/>
        <v>0</v>
      </c>
      <c r="X40" s="392"/>
      <c r="Y40" s="266" t="str">
        <f t="shared" si="2"/>
        <v/>
      </c>
      <c r="Z40" s="266" t="str">
        <f t="shared" si="3"/>
        <v/>
      </c>
      <c r="AA40" s="266" t="str">
        <f t="shared" si="4"/>
        <v/>
      </c>
      <c r="AB40" s="266" t="str">
        <f t="shared" si="5"/>
        <v/>
      </c>
      <c r="AC40" s="269">
        <f t="shared" si="6"/>
        <v>0</v>
      </c>
      <c r="AD40" s="395"/>
      <c r="AF40" s="266" t="str">
        <f>IF(AND(COUNTA(J40,#REF!,N40,O40,R40,S40)&gt;0,BD40=1),1,"")</f>
        <v/>
      </c>
      <c r="AI40" s="20">
        <f>IFERROR(IF(D40="",0,IF(COUNTIF($D$14:D40,D40)&gt;1,1,0)),0)</f>
        <v>0</v>
      </c>
      <c r="AJ40" s="20"/>
      <c r="AK40" s="261">
        <f t="shared" si="7"/>
        <v>0</v>
      </c>
      <c r="AL40" s="261" t="str">
        <f t="shared" si="8"/>
        <v>00000</v>
      </c>
      <c r="AM40" s="275" t="str">
        <f t="shared" si="9"/>
        <v>0秒0</v>
      </c>
      <c r="AN40" s="276">
        <f t="shared" si="10"/>
        <v>0</v>
      </c>
      <c r="AO40" s="276" t="str">
        <f t="shared" si="11"/>
        <v>0</v>
      </c>
      <c r="AP40" s="276" t="str">
        <f t="shared" si="12"/>
        <v>0</v>
      </c>
      <c r="AQ40" s="276" t="str">
        <f t="shared" si="13"/>
        <v>0m</v>
      </c>
      <c r="AR40" s="276" t="str">
        <f t="shared" si="14"/>
        <v>点</v>
      </c>
      <c r="AS40" s="261">
        <f t="shared" si="15"/>
        <v>0</v>
      </c>
      <c r="AU40" s="261">
        <f t="shared" si="18"/>
        <v>0</v>
      </c>
      <c r="AV40" s="261">
        <f t="shared" si="16"/>
        <v>0</v>
      </c>
      <c r="AW40" s="261">
        <f t="shared" si="17"/>
        <v>0</v>
      </c>
    </row>
    <row r="41" spans="1:49" s="4" customFormat="1" ht="18" customHeight="1" thickTop="1" thickBot="1">
      <c r="A41" s="459">
        <v>10</v>
      </c>
      <c r="B41" s="444" t="s">
        <v>47</v>
      </c>
      <c r="C41" s="434"/>
      <c r="D41" s="434" t="str">
        <f>IF(C41&gt;0,VLOOKUP(C41,男子登録情報!$A$1:$H$1688,3,0),"")</f>
        <v/>
      </c>
      <c r="E41" s="434" t="str">
        <f>IF(C41&gt;0,VLOOKUP(C41,男子登録情報!$A$1:$H$1688,4,0),"")</f>
        <v/>
      </c>
      <c r="F41" s="44" t="str">
        <f>IF(C41&gt;0,VLOOKUP(C41,男子登録情報!$A$1:$H$1688,8,0),"")</f>
        <v/>
      </c>
      <c r="G41" s="416" t="e">
        <f>IF(F42&gt;0,VLOOKUP(F42,男子登録情報!$N$2:$O$48,2,0),"")</f>
        <v>#N/A</v>
      </c>
      <c r="H41" s="416" t="str">
        <f t="shared" ref="H41" si="27">IF(C41&gt;0,TEXT(C41,"100000000"),"")</f>
        <v/>
      </c>
      <c r="I41" s="416">
        <f>IFERROR(VLOOKUP(D41,男子登録情報!$A$2:$H$2001,7,0),基本情報登録!$D$8)</f>
        <v>0</v>
      </c>
      <c r="J41" s="5" t="s">
        <v>42</v>
      </c>
      <c r="K41" s="6"/>
      <c r="L41" s="7" t="str">
        <f>IF(K41&gt;0,VLOOKUP(K41,男子登録情報!$J$1:$K$21,2,0),"")</f>
        <v/>
      </c>
      <c r="M41" s="406"/>
      <c r="N41" s="8" t="str">
        <f t="shared" si="0"/>
        <v/>
      </c>
      <c r="O41" s="408"/>
      <c r="P41" s="410"/>
      <c r="Q41" s="411"/>
      <c r="R41" s="411"/>
      <c r="S41" s="470"/>
      <c r="T41" s="429"/>
      <c r="U41" s="293"/>
      <c r="W41" s="267">
        <f t="shared" si="1"/>
        <v>0</v>
      </c>
      <c r="X41" s="392">
        <f>C41</f>
        <v>0</v>
      </c>
      <c r="Y41" s="266" t="str">
        <f t="shared" si="2"/>
        <v/>
      </c>
      <c r="Z41" s="266" t="str">
        <f t="shared" si="3"/>
        <v/>
      </c>
      <c r="AA41" s="266" t="str">
        <f t="shared" si="4"/>
        <v/>
      </c>
      <c r="AB41" s="266" t="str">
        <f t="shared" si="5"/>
        <v/>
      </c>
      <c r="AC41" s="269">
        <f t="shared" si="6"/>
        <v>0</v>
      </c>
      <c r="AD41" s="393" t="str">
        <f>IF(D41="","",D41)</f>
        <v/>
      </c>
      <c r="AF41" s="266" t="str">
        <f>IF(AND(COUNTA(J41,#REF!,N41,O41,R41,S41)&gt;0,BD41=1),1,"")</f>
        <v/>
      </c>
      <c r="AI41" s="20">
        <f>IFERROR(IF(D41="",0,IF(COUNTIF($D$14:D41,D41)&gt;1,1,0)),0)</f>
        <v>0</v>
      </c>
      <c r="AJ41" s="20"/>
      <c r="AK41" s="261">
        <f t="shared" si="7"/>
        <v>0</v>
      </c>
      <c r="AL41" s="261" t="str">
        <f t="shared" si="8"/>
        <v>00000</v>
      </c>
      <c r="AM41" s="275" t="str">
        <f t="shared" si="9"/>
        <v>0秒0</v>
      </c>
      <c r="AN41" s="276">
        <f t="shared" si="10"/>
        <v>0</v>
      </c>
      <c r="AO41" s="276" t="str">
        <f t="shared" si="11"/>
        <v>0</v>
      </c>
      <c r="AP41" s="276" t="str">
        <f t="shared" si="12"/>
        <v>0</v>
      </c>
      <c r="AQ41" s="276" t="str">
        <f t="shared" si="13"/>
        <v>0m</v>
      </c>
      <c r="AR41" s="276" t="str">
        <f t="shared" si="14"/>
        <v>点</v>
      </c>
      <c r="AS41" s="261">
        <f>VALUE(M41)</f>
        <v>0</v>
      </c>
      <c r="AU41" s="261">
        <f t="shared" si="18"/>
        <v>0</v>
      </c>
      <c r="AV41" s="261">
        <f t="shared" si="16"/>
        <v>0</v>
      </c>
      <c r="AW41" s="261">
        <f t="shared" si="17"/>
        <v>0</v>
      </c>
    </row>
    <row r="42" spans="1:49" s="4" customFormat="1" ht="18" customHeight="1" thickBot="1">
      <c r="A42" s="460"/>
      <c r="B42" s="445"/>
      <c r="C42" s="435"/>
      <c r="D42" s="435"/>
      <c r="E42" s="435"/>
      <c r="F42" s="45" t="str">
        <f>IF(C41&gt;0,VLOOKUP(C41,男子登録情報!$A$1:$H$1688,5,0),"")</f>
        <v/>
      </c>
      <c r="G42" s="417"/>
      <c r="H42" s="417"/>
      <c r="I42" s="417"/>
      <c r="J42" s="10" t="s">
        <v>44</v>
      </c>
      <c r="K42" s="6"/>
      <c r="L42" s="7" t="str">
        <f>IF(K42&gt;0,VLOOKUP(K42,男子登録情報!$J$2:$K$21,2,0),"")</f>
        <v/>
      </c>
      <c r="M42" s="407"/>
      <c r="N42" s="281" t="str">
        <f t="shared" si="0"/>
        <v/>
      </c>
      <c r="O42" s="409"/>
      <c r="P42" s="412"/>
      <c r="Q42" s="413"/>
      <c r="R42" s="413"/>
      <c r="S42" s="468"/>
      <c r="T42" s="430"/>
      <c r="U42" s="293"/>
      <c r="W42" s="267">
        <f t="shared" si="1"/>
        <v>0</v>
      </c>
      <c r="X42" s="392"/>
      <c r="Y42" s="266" t="str">
        <f t="shared" si="2"/>
        <v/>
      </c>
      <c r="Z42" s="266" t="str">
        <f t="shared" si="3"/>
        <v/>
      </c>
      <c r="AA42" s="266" t="str">
        <f t="shared" si="4"/>
        <v/>
      </c>
      <c r="AB42" s="266" t="str">
        <f t="shared" si="5"/>
        <v/>
      </c>
      <c r="AC42" s="269">
        <f t="shared" si="6"/>
        <v>0</v>
      </c>
      <c r="AD42" s="394"/>
      <c r="AF42" s="266" t="str">
        <f>IF(AND(COUNTA(J42,#REF!,N42,O42,R42,S42)&gt;0,BD42=1),1,"")</f>
        <v/>
      </c>
      <c r="AI42" s="20">
        <f>IFERROR(IF(D42="",0,IF(COUNTIF($D$14:D42,D42)&gt;1,1,0)),0)</f>
        <v>0</v>
      </c>
      <c r="AJ42" s="20"/>
      <c r="AK42" s="261">
        <f t="shared" si="7"/>
        <v>0</v>
      </c>
      <c r="AL42" s="261" t="str">
        <f t="shared" si="8"/>
        <v>00000</v>
      </c>
      <c r="AM42" s="275" t="str">
        <f t="shared" si="9"/>
        <v>0秒0</v>
      </c>
      <c r="AN42" s="276">
        <f t="shared" si="10"/>
        <v>0</v>
      </c>
      <c r="AO42" s="276" t="str">
        <f t="shared" si="11"/>
        <v>0</v>
      </c>
      <c r="AP42" s="276" t="str">
        <f t="shared" si="12"/>
        <v>0</v>
      </c>
      <c r="AQ42" s="276" t="str">
        <f t="shared" si="13"/>
        <v>0m</v>
      </c>
      <c r="AR42" s="276" t="str">
        <f t="shared" si="14"/>
        <v>点</v>
      </c>
      <c r="AS42" s="261">
        <f t="shared" si="15"/>
        <v>0</v>
      </c>
      <c r="AU42" s="261">
        <f t="shared" si="18"/>
        <v>0</v>
      </c>
      <c r="AV42" s="261">
        <f t="shared" si="16"/>
        <v>0</v>
      </c>
      <c r="AW42" s="261">
        <f t="shared" si="17"/>
        <v>0</v>
      </c>
    </row>
    <row r="43" spans="1:49" s="4" customFormat="1" ht="18" customHeight="1" thickBot="1">
      <c r="A43" s="461"/>
      <c r="B43" s="442" t="s">
        <v>45</v>
      </c>
      <c r="C43" s="443"/>
      <c r="D43" s="440"/>
      <c r="E43" s="440"/>
      <c r="F43" s="441"/>
      <c r="G43" s="418"/>
      <c r="H43" s="418"/>
      <c r="I43" s="418"/>
      <c r="J43" s="11" t="s">
        <v>46</v>
      </c>
      <c r="K43" s="12"/>
      <c r="L43" s="13" t="str">
        <f>IF(K43&gt;0,VLOOKUP(K43,男子登録情報!$J$2:$K$21,2,0),"")</f>
        <v/>
      </c>
      <c r="M43" s="282"/>
      <c r="N43" s="283" t="str">
        <f t="shared" si="0"/>
        <v/>
      </c>
      <c r="O43" s="15"/>
      <c r="P43" s="432"/>
      <c r="Q43" s="433"/>
      <c r="R43" s="433"/>
      <c r="S43" s="469"/>
      <c r="T43" s="431"/>
      <c r="U43" s="293"/>
      <c r="W43" s="267">
        <f t="shared" si="1"/>
        <v>0</v>
      </c>
      <c r="X43" s="392"/>
      <c r="Y43" s="266" t="str">
        <f t="shared" si="2"/>
        <v/>
      </c>
      <c r="Z43" s="266" t="str">
        <f t="shared" si="3"/>
        <v/>
      </c>
      <c r="AA43" s="266" t="str">
        <f t="shared" si="4"/>
        <v/>
      </c>
      <c r="AB43" s="266" t="str">
        <f t="shared" si="5"/>
        <v/>
      </c>
      <c r="AC43" s="269">
        <f t="shared" si="6"/>
        <v>0</v>
      </c>
      <c r="AD43" s="395"/>
      <c r="AF43" s="266" t="str">
        <f>IF(AND(COUNTA(J43,#REF!,N43,O43,R43,S43)&gt;0,BD43=1),1,"")</f>
        <v/>
      </c>
      <c r="AI43" s="20">
        <f>IFERROR(IF(D43="",0,IF(COUNTIF($D$14:D43,D43)&gt;1,1,0)),0)</f>
        <v>0</v>
      </c>
      <c r="AJ43" s="20"/>
      <c r="AK43" s="261">
        <f t="shared" si="7"/>
        <v>0</v>
      </c>
      <c r="AL43" s="261" t="str">
        <f t="shared" si="8"/>
        <v>00000</v>
      </c>
      <c r="AM43" s="275" t="str">
        <f t="shared" si="9"/>
        <v>0秒0</v>
      </c>
      <c r="AN43" s="276">
        <f t="shared" si="10"/>
        <v>0</v>
      </c>
      <c r="AO43" s="276" t="str">
        <f t="shared" si="11"/>
        <v>0</v>
      </c>
      <c r="AP43" s="276" t="str">
        <f t="shared" si="12"/>
        <v>0</v>
      </c>
      <c r="AQ43" s="276" t="str">
        <f t="shared" si="13"/>
        <v>0m</v>
      </c>
      <c r="AR43" s="276" t="str">
        <f t="shared" si="14"/>
        <v>点</v>
      </c>
      <c r="AS43" s="261">
        <f t="shared" si="15"/>
        <v>0</v>
      </c>
      <c r="AU43" s="261">
        <f t="shared" si="18"/>
        <v>0</v>
      </c>
      <c r="AV43" s="261">
        <f t="shared" si="16"/>
        <v>0</v>
      </c>
      <c r="AW43" s="261">
        <f t="shared" si="17"/>
        <v>0</v>
      </c>
    </row>
    <row r="44" spans="1:49" s="20" customFormat="1" ht="18" customHeight="1" thickTop="1" thickBot="1">
      <c r="A44" s="459">
        <v>11</v>
      </c>
      <c r="B44" s="444" t="s">
        <v>47</v>
      </c>
      <c r="C44" s="434"/>
      <c r="D44" s="434" t="str">
        <f>IF(C44&gt;0,VLOOKUP(C44,男子登録情報!$A$1:$H$1688,3,0),"")</f>
        <v/>
      </c>
      <c r="E44" s="434" t="str">
        <f>IF(C44&gt;0,VLOOKUP(C44,男子登録情報!$A$1:$H$1688,4,0),"")</f>
        <v/>
      </c>
      <c r="F44" s="44" t="str">
        <f>IF(C44&gt;0,VLOOKUP(C44,男子登録情報!$A$1:$H$1688,8,0),"")</f>
        <v/>
      </c>
      <c r="G44" s="416" t="e">
        <f>IF(F45&gt;0,VLOOKUP(F45,男子登録情報!$N$2:$O$48,2,0),"")</f>
        <v>#N/A</v>
      </c>
      <c r="H44" s="416" t="str">
        <f t="shared" ref="H44" si="28">IF(C44&gt;0,TEXT(C44,"100000000"),"")</f>
        <v/>
      </c>
      <c r="I44" s="242"/>
      <c r="J44" s="5" t="s">
        <v>42</v>
      </c>
      <c r="K44" s="6"/>
      <c r="L44" s="7" t="str">
        <f>IF(K44&gt;0,VLOOKUP(K44,男子登録情報!$J$1:$K$21,2,0),"")</f>
        <v/>
      </c>
      <c r="M44" s="406"/>
      <c r="N44" s="8" t="str">
        <f t="shared" si="0"/>
        <v/>
      </c>
      <c r="O44" s="408"/>
      <c r="P44" s="410"/>
      <c r="Q44" s="411"/>
      <c r="R44" s="454"/>
      <c r="S44" s="471"/>
      <c r="T44" s="429"/>
      <c r="U44" s="293"/>
      <c r="W44" s="267">
        <f t="shared" si="1"/>
        <v>0</v>
      </c>
      <c r="X44" s="392">
        <f t="shared" ref="X44" si="29">C44</f>
        <v>0</v>
      </c>
      <c r="Y44" s="266" t="str">
        <f t="shared" si="2"/>
        <v/>
      </c>
      <c r="Z44" s="266" t="str">
        <f t="shared" si="3"/>
        <v/>
      </c>
      <c r="AA44" s="266" t="str">
        <f t="shared" si="4"/>
        <v/>
      </c>
      <c r="AB44" s="266" t="str">
        <f t="shared" si="5"/>
        <v/>
      </c>
      <c r="AC44" s="269">
        <f t="shared" si="6"/>
        <v>0</v>
      </c>
      <c r="AD44" s="393" t="str">
        <f t="shared" ref="AD44" si="30">IF(D44="","",D44)</f>
        <v/>
      </c>
      <c r="AF44" s="266" t="str">
        <f>IF(AND(COUNTA(J44,#REF!,N44,O44,R44,S44)&gt;0,BD44=1),1,"")</f>
        <v/>
      </c>
      <c r="AI44" s="20">
        <f>IFERROR(IF(D44="",0,IF(COUNTIF($D$14:D44,D44)&gt;1,1,0)),0)</f>
        <v>0</v>
      </c>
      <c r="AK44" s="261">
        <f t="shared" si="7"/>
        <v>0</v>
      </c>
      <c r="AL44" s="261" t="str">
        <f t="shared" si="8"/>
        <v>00000</v>
      </c>
      <c r="AM44" s="275" t="str">
        <f t="shared" si="9"/>
        <v>0秒0</v>
      </c>
      <c r="AN44" s="276">
        <f t="shared" si="10"/>
        <v>0</v>
      </c>
      <c r="AO44" s="276" t="str">
        <f t="shared" si="11"/>
        <v>0</v>
      </c>
      <c r="AP44" s="276" t="str">
        <f t="shared" si="12"/>
        <v>0</v>
      </c>
      <c r="AQ44" s="276" t="str">
        <f t="shared" si="13"/>
        <v>0m</v>
      </c>
      <c r="AR44" s="276" t="str">
        <f t="shared" si="14"/>
        <v>点</v>
      </c>
      <c r="AS44" s="261">
        <f t="shared" si="15"/>
        <v>0</v>
      </c>
      <c r="AU44" s="261">
        <f t="shared" si="18"/>
        <v>0</v>
      </c>
      <c r="AV44" s="261">
        <f t="shared" si="16"/>
        <v>0</v>
      </c>
      <c r="AW44" s="261">
        <f t="shared" si="17"/>
        <v>0</v>
      </c>
    </row>
    <row r="45" spans="1:49" s="20" customFormat="1" ht="18" customHeight="1" thickBot="1">
      <c r="A45" s="460"/>
      <c r="B45" s="445"/>
      <c r="C45" s="435"/>
      <c r="D45" s="435"/>
      <c r="E45" s="435"/>
      <c r="F45" s="45" t="str">
        <f>IF(C44&gt;0,VLOOKUP(C44,男子登録情報!$A$1:$H$1688,5,0),"")</f>
        <v/>
      </c>
      <c r="G45" s="417"/>
      <c r="H45" s="417"/>
      <c r="I45" s="242"/>
      <c r="J45" s="10" t="s">
        <v>44</v>
      </c>
      <c r="K45" s="6"/>
      <c r="L45" s="7" t="str">
        <f>IF(K45&gt;0,VLOOKUP(K45,男子登録情報!$J$2:$K$21,2,0),"")</f>
        <v/>
      </c>
      <c r="M45" s="453"/>
      <c r="N45" s="311" t="str">
        <f t="shared" si="0"/>
        <v/>
      </c>
      <c r="O45" s="409"/>
      <c r="P45" s="455"/>
      <c r="Q45" s="456"/>
      <c r="R45" s="457"/>
      <c r="S45" s="472"/>
      <c r="T45" s="430"/>
      <c r="U45" s="293"/>
      <c r="W45" s="267">
        <f t="shared" si="1"/>
        <v>0</v>
      </c>
      <c r="X45" s="392"/>
      <c r="Y45" s="266" t="str">
        <f t="shared" si="2"/>
        <v/>
      </c>
      <c r="Z45" s="266" t="str">
        <f t="shared" si="3"/>
        <v/>
      </c>
      <c r="AA45" s="266" t="str">
        <f t="shared" si="4"/>
        <v/>
      </c>
      <c r="AB45" s="266" t="str">
        <f t="shared" si="5"/>
        <v/>
      </c>
      <c r="AC45" s="269">
        <f t="shared" si="6"/>
        <v>0</v>
      </c>
      <c r="AD45" s="394"/>
      <c r="AF45" s="266" t="str">
        <f>IF(AND(COUNTA(J45,#REF!,N45,O45,R45,S45)&gt;0,BD45=1),1,"")</f>
        <v/>
      </c>
      <c r="AI45" s="20">
        <f>IFERROR(IF(D45="",0,IF(COUNTIF($D$14:D45,D45)&gt;1,1,0)),0)</f>
        <v>0</v>
      </c>
      <c r="AK45" s="261">
        <f t="shared" si="7"/>
        <v>0</v>
      </c>
      <c r="AL45" s="261" t="str">
        <f t="shared" si="8"/>
        <v>00000</v>
      </c>
      <c r="AM45" s="275" t="str">
        <f t="shared" si="9"/>
        <v>0秒0</v>
      </c>
      <c r="AN45" s="276">
        <f t="shared" si="10"/>
        <v>0</v>
      </c>
      <c r="AO45" s="276" t="str">
        <f t="shared" si="11"/>
        <v>0</v>
      </c>
      <c r="AP45" s="276" t="str">
        <f t="shared" si="12"/>
        <v>0</v>
      </c>
      <c r="AQ45" s="276" t="str">
        <f t="shared" si="13"/>
        <v>0m</v>
      </c>
      <c r="AR45" s="276" t="str">
        <f t="shared" si="14"/>
        <v>点</v>
      </c>
      <c r="AS45" s="261">
        <f t="shared" si="15"/>
        <v>0</v>
      </c>
      <c r="AU45" s="261">
        <f t="shared" si="18"/>
        <v>0</v>
      </c>
      <c r="AV45" s="261">
        <f t="shared" si="16"/>
        <v>0</v>
      </c>
      <c r="AW45" s="261">
        <f t="shared" si="17"/>
        <v>0</v>
      </c>
    </row>
    <row r="46" spans="1:49" s="20" customFormat="1" ht="18" customHeight="1" thickBot="1">
      <c r="A46" s="461"/>
      <c r="B46" s="446" t="s">
        <v>45</v>
      </c>
      <c r="C46" s="440"/>
      <c r="D46" s="46"/>
      <c r="E46" s="46"/>
      <c r="F46" s="47"/>
      <c r="G46" s="418"/>
      <c r="H46" s="418"/>
      <c r="I46" s="243"/>
      <c r="J46" s="11" t="s">
        <v>46</v>
      </c>
      <c r="K46" s="12"/>
      <c r="L46" s="13" t="str">
        <f>IF(K46&gt;0,VLOOKUP(K46,男子登録情報!$J$2:$K$21,2,0),"")</f>
        <v/>
      </c>
      <c r="M46" s="285"/>
      <c r="N46" s="286" t="str">
        <f t="shared" si="0"/>
        <v/>
      </c>
      <c r="O46" s="309"/>
      <c r="P46" s="450"/>
      <c r="Q46" s="451"/>
      <c r="R46" s="452"/>
      <c r="S46" s="473"/>
      <c r="T46" s="431"/>
      <c r="U46" s="293"/>
      <c r="W46" s="267">
        <f t="shared" si="1"/>
        <v>0</v>
      </c>
      <c r="X46" s="392"/>
      <c r="Y46" s="266" t="str">
        <f t="shared" si="2"/>
        <v/>
      </c>
      <c r="Z46" s="266" t="str">
        <f t="shared" si="3"/>
        <v/>
      </c>
      <c r="AA46" s="266" t="str">
        <f t="shared" si="4"/>
        <v/>
      </c>
      <c r="AB46" s="266" t="str">
        <f t="shared" si="5"/>
        <v/>
      </c>
      <c r="AC46" s="269">
        <f t="shared" si="6"/>
        <v>0</v>
      </c>
      <c r="AD46" s="395"/>
      <c r="AF46" s="266" t="str">
        <f>IF(AND(COUNTA(J46,#REF!,N46,O46,R46,S46)&gt;0,BD46=1),1,"")</f>
        <v/>
      </c>
      <c r="AI46" s="20">
        <f>IFERROR(IF(D46="",0,IF(COUNTIF($D$14:D46,D46)&gt;1,1,0)),0)</f>
        <v>0</v>
      </c>
      <c r="AK46" s="261">
        <f t="shared" si="7"/>
        <v>0</v>
      </c>
      <c r="AL46" s="261" t="str">
        <f t="shared" si="8"/>
        <v>00000</v>
      </c>
      <c r="AM46" s="275" t="str">
        <f t="shared" si="9"/>
        <v>0秒0</v>
      </c>
      <c r="AN46" s="276">
        <f t="shared" si="10"/>
        <v>0</v>
      </c>
      <c r="AO46" s="276" t="str">
        <f t="shared" si="11"/>
        <v>0</v>
      </c>
      <c r="AP46" s="276" t="str">
        <f t="shared" si="12"/>
        <v>0</v>
      </c>
      <c r="AQ46" s="276" t="str">
        <f t="shared" si="13"/>
        <v>0m</v>
      </c>
      <c r="AR46" s="276" t="str">
        <f t="shared" si="14"/>
        <v>点</v>
      </c>
      <c r="AS46" s="261">
        <f t="shared" si="15"/>
        <v>0</v>
      </c>
      <c r="AU46" s="261">
        <f t="shared" si="18"/>
        <v>0</v>
      </c>
      <c r="AV46" s="261">
        <f t="shared" si="16"/>
        <v>0</v>
      </c>
      <c r="AW46" s="261">
        <f t="shared" si="17"/>
        <v>0</v>
      </c>
    </row>
    <row r="47" spans="1:49" s="20" customFormat="1" ht="18" customHeight="1" thickTop="1" thickBot="1">
      <c r="A47" s="459">
        <v>12</v>
      </c>
      <c r="B47" s="444" t="s">
        <v>47</v>
      </c>
      <c r="C47" s="434"/>
      <c r="D47" s="434" t="str">
        <f>IF(C47&gt;0,VLOOKUP(C47,男子登録情報!$A$1:$H$1688,3,0),"")</f>
        <v/>
      </c>
      <c r="E47" s="434" t="str">
        <f>IF(C47&gt;0,VLOOKUP(C47,男子登録情報!$A$1:$H$1688,4,0),"")</f>
        <v/>
      </c>
      <c r="F47" s="44" t="str">
        <f>IF(C47&gt;0,VLOOKUP(C47,男子登録情報!$A$1:$H$1688,8,0),"")</f>
        <v/>
      </c>
      <c r="G47" s="416" t="e">
        <f>IF(F48&gt;0,VLOOKUP(F48,男子登録情報!$N$2:$O$48,2,0),"")</f>
        <v>#N/A</v>
      </c>
      <c r="H47" s="416" t="str">
        <f t="shared" ref="H47" si="31">IF(C47&gt;0,TEXT(C47,"100000000"),"")</f>
        <v/>
      </c>
      <c r="I47" s="242"/>
      <c r="J47" s="5" t="s">
        <v>42</v>
      </c>
      <c r="K47" s="6"/>
      <c r="L47" s="7" t="str">
        <f>IF(K47&gt;0,VLOOKUP(K47,男子登録情報!$J$1:$K$21,2,0),"")</f>
        <v/>
      </c>
      <c r="M47" s="453"/>
      <c r="N47" s="8" t="str">
        <f t="shared" si="0"/>
        <v/>
      </c>
      <c r="O47" s="408"/>
      <c r="P47" s="455"/>
      <c r="Q47" s="456"/>
      <c r="R47" s="457"/>
      <c r="S47" s="471"/>
      <c r="T47" s="429"/>
      <c r="U47" s="293"/>
      <c r="W47" s="267">
        <f t="shared" si="1"/>
        <v>0</v>
      </c>
      <c r="X47" s="392">
        <f t="shared" ref="X47" si="32">C47</f>
        <v>0</v>
      </c>
      <c r="Y47" s="266" t="str">
        <f t="shared" si="2"/>
        <v/>
      </c>
      <c r="Z47" s="266" t="str">
        <f t="shared" si="3"/>
        <v/>
      </c>
      <c r="AA47" s="266" t="str">
        <f t="shared" si="4"/>
        <v/>
      </c>
      <c r="AB47" s="266" t="str">
        <f t="shared" si="5"/>
        <v/>
      </c>
      <c r="AC47" s="269">
        <f t="shared" si="6"/>
        <v>0</v>
      </c>
      <c r="AD47" s="393" t="str">
        <f t="shared" ref="AD47" si="33">IF(D47="","",D47)</f>
        <v/>
      </c>
      <c r="AF47" s="266" t="str">
        <f>IF(AND(COUNTA(J47,#REF!,N47,O47,R47,S47)&gt;0,BD47=1),1,"")</f>
        <v/>
      </c>
      <c r="AI47" s="20">
        <f>IFERROR(IF(D47="",0,IF(COUNTIF($D$14:D47,D47)&gt;1,1,0)),0)</f>
        <v>0</v>
      </c>
      <c r="AK47" s="261">
        <f t="shared" si="7"/>
        <v>0</v>
      </c>
      <c r="AL47" s="261" t="str">
        <f t="shared" si="8"/>
        <v>00000</v>
      </c>
      <c r="AM47" s="275" t="str">
        <f t="shared" si="9"/>
        <v>0秒0</v>
      </c>
      <c r="AN47" s="276">
        <f t="shared" si="10"/>
        <v>0</v>
      </c>
      <c r="AO47" s="276" t="str">
        <f t="shared" si="11"/>
        <v>0</v>
      </c>
      <c r="AP47" s="276" t="str">
        <f t="shared" si="12"/>
        <v>0</v>
      </c>
      <c r="AQ47" s="276" t="str">
        <f t="shared" si="13"/>
        <v>0m</v>
      </c>
      <c r="AR47" s="276" t="str">
        <f t="shared" si="14"/>
        <v>点</v>
      </c>
      <c r="AS47" s="261">
        <f t="shared" si="15"/>
        <v>0</v>
      </c>
      <c r="AU47" s="261">
        <f t="shared" si="18"/>
        <v>0</v>
      </c>
      <c r="AV47" s="261">
        <f t="shared" si="16"/>
        <v>0</v>
      </c>
      <c r="AW47" s="261">
        <f t="shared" si="17"/>
        <v>0</v>
      </c>
    </row>
    <row r="48" spans="1:49" s="20" customFormat="1" ht="18" customHeight="1" thickBot="1">
      <c r="A48" s="460"/>
      <c r="B48" s="445"/>
      <c r="C48" s="435"/>
      <c r="D48" s="435"/>
      <c r="E48" s="435"/>
      <c r="F48" s="45" t="str">
        <f>IF(C47&gt;0,VLOOKUP(C47,男子登録情報!$A$1:$H$1688,5,0),"")</f>
        <v/>
      </c>
      <c r="G48" s="417"/>
      <c r="H48" s="417"/>
      <c r="I48" s="242"/>
      <c r="J48" s="10" t="s">
        <v>44</v>
      </c>
      <c r="K48" s="6"/>
      <c r="L48" s="7" t="str">
        <f>IF(K48&gt;0,VLOOKUP(K48,男子登録情報!$J$2:$K$21,2,0),"")</f>
        <v/>
      </c>
      <c r="M48" s="453"/>
      <c r="N48" s="311" t="str">
        <f t="shared" si="0"/>
        <v/>
      </c>
      <c r="O48" s="409"/>
      <c r="P48" s="455"/>
      <c r="Q48" s="456"/>
      <c r="R48" s="457"/>
      <c r="S48" s="472"/>
      <c r="T48" s="430"/>
      <c r="U48" s="293"/>
      <c r="W48" s="267">
        <f t="shared" si="1"/>
        <v>0</v>
      </c>
      <c r="X48" s="392"/>
      <c r="Y48" s="266" t="str">
        <f t="shared" si="2"/>
        <v/>
      </c>
      <c r="Z48" s="266" t="str">
        <f t="shared" si="3"/>
        <v/>
      </c>
      <c r="AA48" s="266" t="str">
        <f t="shared" si="4"/>
        <v/>
      </c>
      <c r="AB48" s="266" t="str">
        <f t="shared" si="5"/>
        <v/>
      </c>
      <c r="AC48" s="269">
        <f t="shared" si="6"/>
        <v>0</v>
      </c>
      <c r="AD48" s="394"/>
      <c r="AF48" s="266" t="str">
        <f>IF(AND(COUNTA(J48,#REF!,N48,O48,R48,S48)&gt;0,BD48=1),1,"")</f>
        <v/>
      </c>
      <c r="AI48" s="20">
        <f>IFERROR(IF(D48="",0,IF(COUNTIF($D$14:D48,D48)&gt;1,1,0)),0)</f>
        <v>0</v>
      </c>
      <c r="AK48" s="261">
        <f t="shared" si="7"/>
        <v>0</v>
      </c>
      <c r="AL48" s="261" t="str">
        <f t="shared" si="8"/>
        <v>00000</v>
      </c>
      <c r="AM48" s="275" t="str">
        <f t="shared" si="9"/>
        <v>0秒0</v>
      </c>
      <c r="AN48" s="276">
        <f t="shared" si="10"/>
        <v>0</v>
      </c>
      <c r="AO48" s="276" t="str">
        <f t="shared" si="11"/>
        <v>0</v>
      </c>
      <c r="AP48" s="276" t="str">
        <f t="shared" si="12"/>
        <v>0</v>
      </c>
      <c r="AQ48" s="276" t="str">
        <f t="shared" si="13"/>
        <v>0m</v>
      </c>
      <c r="AR48" s="276" t="str">
        <f t="shared" si="14"/>
        <v>点</v>
      </c>
      <c r="AS48" s="261">
        <f t="shared" si="15"/>
        <v>0</v>
      </c>
      <c r="AU48" s="261">
        <f t="shared" si="18"/>
        <v>0</v>
      </c>
      <c r="AV48" s="261">
        <f t="shared" si="16"/>
        <v>0</v>
      </c>
      <c r="AW48" s="261">
        <f t="shared" si="17"/>
        <v>0</v>
      </c>
    </row>
    <row r="49" spans="1:49" s="20" customFormat="1" ht="18" customHeight="1" thickBot="1">
      <c r="A49" s="461"/>
      <c r="B49" s="446" t="s">
        <v>45</v>
      </c>
      <c r="C49" s="440"/>
      <c r="D49" s="46"/>
      <c r="E49" s="46"/>
      <c r="F49" s="47"/>
      <c r="G49" s="418"/>
      <c r="H49" s="418"/>
      <c r="I49" s="243"/>
      <c r="J49" s="11" t="s">
        <v>46</v>
      </c>
      <c r="K49" s="12"/>
      <c r="L49" s="13" t="str">
        <f>IF(K49&gt;0,VLOOKUP(K49,男子登録情報!$J$2:$K$21,2,0),"")</f>
        <v/>
      </c>
      <c r="M49" s="285"/>
      <c r="N49" s="286" t="str">
        <f t="shared" si="0"/>
        <v/>
      </c>
      <c r="O49" s="309"/>
      <c r="P49" s="450"/>
      <c r="Q49" s="451"/>
      <c r="R49" s="452"/>
      <c r="S49" s="473"/>
      <c r="T49" s="431"/>
      <c r="U49" s="293"/>
      <c r="W49" s="267">
        <f t="shared" si="1"/>
        <v>0</v>
      </c>
      <c r="X49" s="392"/>
      <c r="Y49" s="266" t="str">
        <f t="shared" si="2"/>
        <v/>
      </c>
      <c r="Z49" s="266" t="str">
        <f t="shared" si="3"/>
        <v/>
      </c>
      <c r="AA49" s="266" t="str">
        <f t="shared" si="4"/>
        <v/>
      </c>
      <c r="AB49" s="266" t="str">
        <f t="shared" si="5"/>
        <v/>
      </c>
      <c r="AC49" s="269">
        <f t="shared" si="6"/>
        <v>0</v>
      </c>
      <c r="AD49" s="395"/>
      <c r="AF49" s="266" t="str">
        <f>IF(AND(COUNTA(J49,#REF!,N49,O49,R49,S49)&gt;0,BD49=1),1,"")</f>
        <v/>
      </c>
      <c r="AI49" s="20">
        <f>IFERROR(IF(D49="",0,IF(COUNTIF($D$14:D49,D49)&gt;1,1,0)),0)</f>
        <v>0</v>
      </c>
      <c r="AK49" s="261">
        <f t="shared" si="7"/>
        <v>0</v>
      </c>
      <c r="AL49" s="261" t="str">
        <f t="shared" si="8"/>
        <v>00000</v>
      </c>
      <c r="AM49" s="275" t="str">
        <f t="shared" si="9"/>
        <v>0秒0</v>
      </c>
      <c r="AN49" s="276">
        <f t="shared" si="10"/>
        <v>0</v>
      </c>
      <c r="AO49" s="276" t="str">
        <f t="shared" si="11"/>
        <v>0</v>
      </c>
      <c r="AP49" s="276" t="str">
        <f t="shared" si="12"/>
        <v>0</v>
      </c>
      <c r="AQ49" s="276" t="str">
        <f t="shared" si="13"/>
        <v>0m</v>
      </c>
      <c r="AR49" s="276" t="str">
        <f t="shared" si="14"/>
        <v>点</v>
      </c>
      <c r="AS49" s="261">
        <f t="shared" si="15"/>
        <v>0</v>
      </c>
      <c r="AU49" s="261">
        <f t="shared" si="18"/>
        <v>0</v>
      </c>
      <c r="AV49" s="261">
        <f t="shared" si="16"/>
        <v>0</v>
      </c>
      <c r="AW49" s="261">
        <f t="shared" si="17"/>
        <v>0</v>
      </c>
    </row>
    <row r="50" spans="1:49" s="20" customFormat="1" ht="18" customHeight="1" thickTop="1" thickBot="1">
      <c r="A50" s="459">
        <v>13</v>
      </c>
      <c r="B50" s="444" t="s">
        <v>47</v>
      </c>
      <c r="C50" s="434"/>
      <c r="D50" s="434" t="str">
        <f>IF(C50&gt;0,VLOOKUP(C50,男子登録情報!$A$1:$H$1688,3,0),"")</f>
        <v/>
      </c>
      <c r="E50" s="434" t="str">
        <f>IF(C50&gt;0,VLOOKUP(C50,男子登録情報!$A$1:$H$1688,4,0),"")</f>
        <v/>
      </c>
      <c r="F50" s="44" t="str">
        <f>IF(C50&gt;0,VLOOKUP(C50,男子登録情報!$A$1:$H$1688,8,0),"")</f>
        <v/>
      </c>
      <c r="G50" s="416" t="e">
        <f>IF(F51&gt;0,VLOOKUP(F51,男子登録情報!$N$2:$O$48,2,0),"")</f>
        <v>#N/A</v>
      </c>
      <c r="H50" s="416" t="str">
        <f t="shared" ref="H50" si="34">IF(C50&gt;0,TEXT(C50,"100000000"),"")</f>
        <v/>
      </c>
      <c r="I50" s="242"/>
      <c r="J50" s="5" t="s">
        <v>42</v>
      </c>
      <c r="K50" s="6"/>
      <c r="L50" s="7" t="str">
        <f>IF(K50&gt;0,VLOOKUP(K50,男子登録情報!$J$1:$K$21,2,0),"")</f>
        <v/>
      </c>
      <c r="M50" s="453"/>
      <c r="N50" s="8" t="str">
        <f t="shared" si="0"/>
        <v/>
      </c>
      <c r="O50" s="408"/>
      <c r="P50" s="455"/>
      <c r="Q50" s="456"/>
      <c r="R50" s="457"/>
      <c r="S50" s="471"/>
      <c r="T50" s="429"/>
      <c r="U50" s="293"/>
      <c r="W50" s="267">
        <f t="shared" si="1"/>
        <v>0</v>
      </c>
      <c r="X50" s="392">
        <f t="shared" ref="X50" si="35">C50</f>
        <v>0</v>
      </c>
      <c r="Y50" s="266" t="str">
        <f t="shared" si="2"/>
        <v/>
      </c>
      <c r="Z50" s="266" t="str">
        <f t="shared" si="3"/>
        <v/>
      </c>
      <c r="AA50" s="266" t="str">
        <f t="shared" si="4"/>
        <v/>
      </c>
      <c r="AB50" s="266" t="str">
        <f t="shared" si="5"/>
        <v/>
      </c>
      <c r="AC50" s="269">
        <f t="shared" si="6"/>
        <v>0</v>
      </c>
      <c r="AD50" s="393" t="str">
        <f t="shared" ref="AD50" si="36">IF(D50="","",D50)</f>
        <v/>
      </c>
      <c r="AF50" s="266" t="str">
        <f>IF(AND(COUNTA(J50,#REF!,N50,O50,R50,S50)&gt;0,BD50=1),1,"")</f>
        <v/>
      </c>
      <c r="AI50" s="20">
        <f>IFERROR(IF(D50="",0,IF(COUNTIF($D$14:D50,D50)&gt;1,1,0)),0)</f>
        <v>0</v>
      </c>
      <c r="AK50" s="261">
        <f t="shared" si="7"/>
        <v>0</v>
      </c>
      <c r="AL50" s="261" t="str">
        <f t="shared" si="8"/>
        <v>00000</v>
      </c>
      <c r="AM50" s="275" t="str">
        <f t="shared" si="9"/>
        <v>0秒0</v>
      </c>
      <c r="AN50" s="276">
        <f t="shared" si="10"/>
        <v>0</v>
      </c>
      <c r="AO50" s="276" t="str">
        <f t="shared" si="11"/>
        <v>0</v>
      </c>
      <c r="AP50" s="276" t="str">
        <f t="shared" si="12"/>
        <v>0</v>
      </c>
      <c r="AQ50" s="276" t="str">
        <f t="shared" si="13"/>
        <v>0m</v>
      </c>
      <c r="AR50" s="276" t="str">
        <f t="shared" si="14"/>
        <v>点</v>
      </c>
      <c r="AS50" s="261">
        <f t="shared" si="15"/>
        <v>0</v>
      </c>
      <c r="AU50" s="261">
        <f t="shared" si="18"/>
        <v>0</v>
      </c>
      <c r="AV50" s="261">
        <f t="shared" si="16"/>
        <v>0</v>
      </c>
      <c r="AW50" s="261">
        <f t="shared" si="17"/>
        <v>0</v>
      </c>
    </row>
    <row r="51" spans="1:49" s="20" customFormat="1" ht="18" customHeight="1" thickBot="1">
      <c r="A51" s="460"/>
      <c r="B51" s="445"/>
      <c r="C51" s="435"/>
      <c r="D51" s="435"/>
      <c r="E51" s="435"/>
      <c r="F51" s="45" t="str">
        <f>IF(C50&gt;0,VLOOKUP(C50,男子登録情報!$A$1:$H$1688,5,0),"")</f>
        <v/>
      </c>
      <c r="G51" s="417"/>
      <c r="H51" s="417"/>
      <c r="I51" s="242"/>
      <c r="J51" s="10" t="s">
        <v>44</v>
      </c>
      <c r="K51" s="6"/>
      <c r="L51" s="7" t="str">
        <f>IF(K51&gt;0,VLOOKUP(K51,男子登録情報!$J$2:$K$21,2,0),"")</f>
        <v/>
      </c>
      <c r="M51" s="453"/>
      <c r="N51" s="311" t="str">
        <f t="shared" si="0"/>
        <v/>
      </c>
      <c r="O51" s="409"/>
      <c r="P51" s="455"/>
      <c r="Q51" s="456"/>
      <c r="R51" s="457"/>
      <c r="S51" s="472"/>
      <c r="T51" s="430"/>
      <c r="U51" s="293"/>
      <c r="W51" s="267">
        <f t="shared" si="1"/>
        <v>0</v>
      </c>
      <c r="X51" s="392"/>
      <c r="Y51" s="266" t="str">
        <f t="shared" si="2"/>
        <v/>
      </c>
      <c r="Z51" s="266" t="str">
        <f t="shared" si="3"/>
        <v/>
      </c>
      <c r="AA51" s="266" t="str">
        <f t="shared" si="4"/>
        <v/>
      </c>
      <c r="AB51" s="266" t="str">
        <f t="shared" si="5"/>
        <v/>
      </c>
      <c r="AC51" s="269">
        <f t="shared" si="6"/>
        <v>0</v>
      </c>
      <c r="AD51" s="394"/>
      <c r="AF51" s="266" t="str">
        <f>IF(AND(COUNTA(J51,#REF!,N51,O51,R51,S51)&gt;0,BD51=1),1,"")</f>
        <v/>
      </c>
      <c r="AI51" s="20">
        <f>IFERROR(IF(D51="",0,IF(COUNTIF($D$14:D51,D51)&gt;1,1,0)),0)</f>
        <v>0</v>
      </c>
      <c r="AK51" s="261">
        <f t="shared" si="7"/>
        <v>0</v>
      </c>
      <c r="AL51" s="261" t="str">
        <f t="shared" si="8"/>
        <v>00000</v>
      </c>
      <c r="AM51" s="275" t="str">
        <f t="shared" si="9"/>
        <v>0秒0</v>
      </c>
      <c r="AN51" s="276">
        <f t="shared" si="10"/>
        <v>0</v>
      </c>
      <c r="AO51" s="276" t="str">
        <f t="shared" si="11"/>
        <v>0</v>
      </c>
      <c r="AP51" s="276" t="str">
        <f t="shared" si="12"/>
        <v>0</v>
      </c>
      <c r="AQ51" s="276" t="str">
        <f t="shared" si="13"/>
        <v>0m</v>
      </c>
      <c r="AR51" s="276" t="str">
        <f t="shared" si="14"/>
        <v>点</v>
      </c>
      <c r="AS51" s="261">
        <f t="shared" si="15"/>
        <v>0</v>
      </c>
      <c r="AU51" s="261">
        <f t="shared" si="18"/>
        <v>0</v>
      </c>
      <c r="AV51" s="261">
        <f t="shared" si="16"/>
        <v>0</v>
      </c>
      <c r="AW51" s="261">
        <f t="shared" si="17"/>
        <v>0</v>
      </c>
    </row>
    <row r="52" spans="1:49" s="20" customFormat="1" ht="18" customHeight="1" thickBot="1">
      <c r="A52" s="461"/>
      <c r="B52" s="446" t="s">
        <v>45</v>
      </c>
      <c r="C52" s="440"/>
      <c r="D52" s="46"/>
      <c r="E52" s="46"/>
      <c r="F52" s="47"/>
      <c r="G52" s="418"/>
      <c r="H52" s="418"/>
      <c r="I52" s="243"/>
      <c r="J52" s="11" t="s">
        <v>46</v>
      </c>
      <c r="K52" s="12"/>
      <c r="L52" s="13" t="str">
        <f>IF(K52&gt;0,VLOOKUP(K52,男子登録情報!$J$2:$K$21,2,0),"")</f>
        <v/>
      </c>
      <c r="M52" s="285"/>
      <c r="N52" s="286" t="str">
        <f t="shared" si="0"/>
        <v/>
      </c>
      <c r="O52" s="309"/>
      <c r="P52" s="450"/>
      <c r="Q52" s="451"/>
      <c r="R52" s="452"/>
      <c r="S52" s="473"/>
      <c r="T52" s="431"/>
      <c r="U52" s="293"/>
      <c r="W52" s="267">
        <f t="shared" si="1"/>
        <v>0</v>
      </c>
      <c r="X52" s="392"/>
      <c r="Y52" s="266" t="str">
        <f t="shared" si="2"/>
        <v/>
      </c>
      <c r="Z52" s="266" t="str">
        <f t="shared" si="3"/>
        <v/>
      </c>
      <c r="AA52" s="266" t="str">
        <f t="shared" si="4"/>
        <v/>
      </c>
      <c r="AB52" s="266" t="str">
        <f t="shared" si="5"/>
        <v/>
      </c>
      <c r="AC52" s="269">
        <f t="shared" si="6"/>
        <v>0</v>
      </c>
      <c r="AD52" s="395"/>
      <c r="AF52" s="266" t="str">
        <f>IF(AND(COUNTA(J52,#REF!,N52,O52,R52,S52)&gt;0,BD52=1),1,"")</f>
        <v/>
      </c>
      <c r="AI52" s="20">
        <f>IFERROR(IF(D52="",0,IF(COUNTIF($D$14:D52,D52)&gt;1,1,0)),0)</f>
        <v>0</v>
      </c>
      <c r="AK52" s="261">
        <f t="shared" si="7"/>
        <v>0</v>
      </c>
      <c r="AL52" s="261" t="str">
        <f t="shared" si="8"/>
        <v>00000</v>
      </c>
      <c r="AM52" s="275" t="str">
        <f t="shared" si="9"/>
        <v>0秒0</v>
      </c>
      <c r="AN52" s="276">
        <f t="shared" si="10"/>
        <v>0</v>
      </c>
      <c r="AO52" s="276" t="str">
        <f t="shared" si="11"/>
        <v>0</v>
      </c>
      <c r="AP52" s="276" t="str">
        <f t="shared" si="12"/>
        <v>0</v>
      </c>
      <c r="AQ52" s="276" t="str">
        <f t="shared" si="13"/>
        <v>0m</v>
      </c>
      <c r="AR52" s="276" t="str">
        <f t="shared" si="14"/>
        <v>点</v>
      </c>
      <c r="AS52" s="261">
        <f t="shared" si="15"/>
        <v>0</v>
      </c>
      <c r="AU52" s="261">
        <f t="shared" si="18"/>
        <v>0</v>
      </c>
      <c r="AV52" s="261">
        <f t="shared" si="16"/>
        <v>0</v>
      </c>
      <c r="AW52" s="261">
        <f t="shared" si="17"/>
        <v>0</v>
      </c>
    </row>
    <row r="53" spans="1:49" s="20" customFormat="1" ht="18" customHeight="1" thickTop="1" thickBot="1">
      <c r="A53" s="459">
        <v>14</v>
      </c>
      <c r="B53" s="444" t="s">
        <v>47</v>
      </c>
      <c r="C53" s="434"/>
      <c r="D53" s="434" t="str">
        <f>IF(C53&gt;0,VLOOKUP(C53,男子登録情報!$A$1:$H$1688,3,0),"")</f>
        <v/>
      </c>
      <c r="E53" s="434" t="str">
        <f>IF(C53&gt;0,VLOOKUP(C53,男子登録情報!$A$1:$H$1688,4,0),"")</f>
        <v/>
      </c>
      <c r="F53" s="44" t="str">
        <f>IF(C53&gt;0,VLOOKUP(C53,男子登録情報!$A$1:$H$1688,8,0),"")</f>
        <v/>
      </c>
      <c r="G53" s="416" t="e">
        <f>IF(F54&gt;0,VLOOKUP(F54,男子登録情報!$N$2:$O$48,2,0),"")</f>
        <v>#N/A</v>
      </c>
      <c r="H53" s="416" t="str">
        <f t="shared" ref="H53" si="37">IF(C53&gt;0,TEXT(C53,"100000000"),"")</f>
        <v/>
      </c>
      <c r="I53" s="242"/>
      <c r="J53" s="5" t="s">
        <v>42</v>
      </c>
      <c r="K53" s="6"/>
      <c r="L53" s="7" t="str">
        <f>IF(K53&gt;0,VLOOKUP(K53,男子登録情報!$J$1:$K$21,2,0),"")</f>
        <v/>
      </c>
      <c r="M53" s="453"/>
      <c r="N53" s="8" t="str">
        <f t="shared" si="0"/>
        <v/>
      </c>
      <c r="O53" s="408"/>
      <c r="P53" s="410"/>
      <c r="Q53" s="411"/>
      <c r="R53" s="454"/>
      <c r="S53" s="471"/>
      <c r="T53" s="429"/>
      <c r="U53" s="293"/>
      <c r="W53" s="267">
        <f t="shared" si="1"/>
        <v>0</v>
      </c>
      <c r="X53" s="392">
        <f t="shared" ref="X53" si="38">C53</f>
        <v>0</v>
      </c>
      <c r="Y53" s="266" t="str">
        <f t="shared" si="2"/>
        <v/>
      </c>
      <c r="Z53" s="266" t="str">
        <f t="shared" si="3"/>
        <v/>
      </c>
      <c r="AA53" s="266" t="str">
        <f t="shared" si="4"/>
        <v/>
      </c>
      <c r="AB53" s="266" t="str">
        <f t="shared" si="5"/>
        <v/>
      </c>
      <c r="AC53" s="269">
        <f t="shared" si="6"/>
        <v>0</v>
      </c>
      <c r="AD53" s="393" t="str">
        <f t="shared" ref="AD53" si="39">IF(D53="","",D53)</f>
        <v/>
      </c>
      <c r="AF53" s="266" t="str">
        <f>IF(AND(COUNTA(J53,#REF!,N53,O53,R53,S53)&gt;0,BD53=1),1,"")</f>
        <v/>
      </c>
      <c r="AI53" s="20">
        <f>IFERROR(IF(D53="",0,IF(COUNTIF($D$14:D53,D53)&gt;1,1,0)),0)</f>
        <v>0</v>
      </c>
      <c r="AK53" s="261">
        <f t="shared" si="7"/>
        <v>0</v>
      </c>
      <c r="AL53" s="261" t="str">
        <f t="shared" si="8"/>
        <v>00000</v>
      </c>
      <c r="AM53" s="275" t="str">
        <f t="shared" si="9"/>
        <v>0秒0</v>
      </c>
      <c r="AN53" s="276">
        <f t="shared" si="10"/>
        <v>0</v>
      </c>
      <c r="AO53" s="276" t="str">
        <f t="shared" si="11"/>
        <v>0</v>
      </c>
      <c r="AP53" s="276" t="str">
        <f t="shared" si="12"/>
        <v>0</v>
      </c>
      <c r="AQ53" s="276" t="str">
        <f t="shared" si="13"/>
        <v>0m</v>
      </c>
      <c r="AR53" s="276" t="str">
        <f t="shared" si="14"/>
        <v>点</v>
      </c>
      <c r="AS53" s="261">
        <f t="shared" si="15"/>
        <v>0</v>
      </c>
      <c r="AU53" s="261">
        <f t="shared" si="18"/>
        <v>0</v>
      </c>
      <c r="AV53" s="261">
        <f t="shared" si="16"/>
        <v>0</v>
      </c>
      <c r="AW53" s="261">
        <f t="shared" si="17"/>
        <v>0</v>
      </c>
    </row>
    <row r="54" spans="1:49" s="20" customFormat="1" ht="18" customHeight="1" thickBot="1">
      <c r="A54" s="460"/>
      <c r="B54" s="445"/>
      <c r="C54" s="435"/>
      <c r="D54" s="435"/>
      <c r="E54" s="435"/>
      <c r="F54" s="45" t="str">
        <f>IF(C53&gt;0,VLOOKUP(C53,男子登録情報!$A$1:$H$1688,5,0),"")</f>
        <v/>
      </c>
      <c r="G54" s="417"/>
      <c r="H54" s="417"/>
      <c r="I54" s="242"/>
      <c r="J54" s="10" t="s">
        <v>44</v>
      </c>
      <c r="K54" s="6"/>
      <c r="L54" s="7" t="str">
        <f>IF(K54&gt;0,VLOOKUP(K54,男子登録情報!$J$2:$K$21,2,0),"")</f>
        <v/>
      </c>
      <c r="M54" s="453"/>
      <c r="N54" s="311" t="str">
        <f t="shared" si="0"/>
        <v/>
      </c>
      <c r="O54" s="409"/>
      <c r="P54" s="412"/>
      <c r="Q54" s="413"/>
      <c r="R54" s="458"/>
      <c r="S54" s="472"/>
      <c r="T54" s="430"/>
      <c r="U54" s="293"/>
      <c r="W54" s="267">
        <f t="shared" si="1"/>
        <v>0</v>
      </c>
      <c r="X54" s="392"/>
      <c r="Y54" s="266" t="str">
        <f t="shared" si="2"/>
        <v/>
      </c>
      <c r="Z54" s="266" t="str">
        <f t="shared" si="3"/>
        <v/>
      </c>
      <c r="AA54" s="266" t="str">
        <f t="shared" si="4"/>
        <v/>
      </c>
      <c r="AB54" s="266" t="str">
        <f t="shared" si="5"/>
        <v/>
      </c>
      <c r="AC54" s="269">
        <f t="shared" si="6"/>
        <v>0</v>
      </c>
      <c r="AD54" s="394"/>
      <c r="AF54" s="266" t="str">
        <f>IF(AND(COUNTA(J54,#REF!,N54,O54,R54,S54)&gt;0,BD54=1),1,"")</f>
        <v/>
      </c>
      <c r="AI54" s="20">
        <f>IFERROR(IF(D54="",0,IF(COUNTIF($D$14:D54,D54)&gt;1,1,0)),0)</f>
        <v>0</v>
      </c>
      <c r="AK54" s="261">
        <f t="shared" si="7"/>
        <v>0</v>
      </c>
      <c r="AL54" s="261" t="str">
        <f t="shared" si="8"/>
        <v>00000</v>
      </c>
      <c r="AM54" s="275" t="str">
        <f t="shared" si="9"/>
        <v>0秒0</v>
      </c>
      <c r="AN54" s="276">
        <f t="shared" si="10"/>
        <v>0</v>
      </c>
      <c r="AO54" s="276" t="str">
        <f t="shared" si="11"/>
        <v>0</v>
      </c>
      <c r="AP54" s="276" t="str">
        <f t="shared" si="12"/>
        <v>0</v>
      </c>
      <c r="AQ54" s="276" t="str">
        <f t="shared" si="13"/>
        <v>0m</v>
      </c>
      <c r="AR54" s="276" t="str">
        <f t="shared" si="14"/>
        <v>点</v>
      </c>
      <c r="AS54" s="261">
        <f t="shared" si="15"/>
        <v>0</v>
      </c>
      <c r="AU54" s="261">
        <f t="shared" si="18"/>
        <v>0</v>
      </c>
      <c r="AV54" s="261">
        <f t="shared" si="16"/>
        <v>0</v>
      </c>
      <c r="AW54" s="261">
        <f t="shared" si="17"/>
        <v>0</v>
      </c>
    </row>
    <row r="55" spans="1:49" s="20" customFormat="1" ht="18" customHeight="1" thickBot="1">
      <c r="A55" s="461"/>
      <c r="B55" s="446" t="s">
        <v>45</v>
      </c>
      <c r="C55" s="440"/>
      <c r="D55" s="46"/>
      <c r="E55" s="46"/>
      <c r="F55" s="47"/>
      <c r="G55" s="418"/>
      <c r="H55" s="418"/>
      <c r="I55" s="243"/>
      <c r="J55" s="11" t="s">
        <v>46</v>
      </c>
      <c r="K55" s="12"/>
      <c r="L55" s="13" t="str">
        <f>IF(K55&gt;0,VLOOKUP(K55,男子登録情報!$J$2:$K$21,2,0),"")</f>
        <v/>
      </c>
      <c r="M55" s="285"/>
      <c r="N55" s="286" t="str">
        <f t="shared" si="0"/>
        <v/>
      </c>
      <c r="O55" s="309"/>
      <c r="P55" s="450"/>
      <c r="Q55" s="451"/>
      <c r="R55" s="452"/>
      <c r="S55" s="473"/>
      <c r="T55" s="431"/>
      <c r="U55" s="293"/>
      <c r="W55" s="267">
        <f t="shared" si="1"/>
        <v>0</v>
      </c>
      <c r="X55" s="392"/>
      <c r="Y55" s="266" t="str">
        <f t="shared" si="2"/>
        <v/>
      </c>
      <c r="Z55" s="266" t="str">
        <f t="shared" si="3"/>
        <v/>
      </c>
      <c r="AA55" s="266" t="str">
        <f t="shared" si="4"/>
        <v/>
      </c>
      <c r="AB55" s="266" t="str">
        <f t="shared" si="5"/>
        <v/>
      </c>
      <c r="AC55" s="269">
        <f t="shared" si="6"/>
        <v>0</v>
      </c>
      <c r="AD55" s="395"/>
      <c r="AF55" s="266" t="str">
        <f>IF(AND(COUNTA(J55,#REF!,N55,O55,R55,S55)&gt;0,BD55=1),1,"")</f>
        <v/>
      </c>
      <c r="AI55" s="20">
        <f>IFERROR(IF(D55="",0,IF(COUNTIF($D$14:D55,D55)&gt;1,1,0)),0)</f>
        <v>0</v>
      </c>
      <c r="AK55" s="261">
        <f t="shared" si="7"/>
        <v>0</v>
      </c>
      <c r="AL55" s="261" t="str">
        <f t="shared" si="8"/>
        <v>00000</v>
      </c>
      <c r="AM55" s="275" t="str">
        <f t="shared" si="9"/>
        <v>0秒0</v>
      </c>
      <c r="AN55" s="276">
        <f t="shared" si="10"/>
        <v>0</v>
      </c>
      <c r="AO55" s="276" t="str">
        <f t="shared" si="11"/>
        <v>0</v>
      </c>
      <c r="AP55" s="276" t="str">
        <f t="shared" si="12"/>
        <v>0</v>
      </c>
      <c r="AQ55" s="276" t="str">
        <f t="shared" si="13"/>
        <v>0m</v>
      </c>
      <c r="AR55" s="276" t="str">
        <f t="shared" si="14"/>
        <v>点</v>
      </c>
      <c r="AS55" s="261">
        <f t="shared" si="15"/>
        <v>0</v>
      </c>
      <c r="AU55" s="261">
        <f t="shared" si="18"/>
        <v>0</v>
      </c>
      <c r="AV55" s="261">
        <f t="shared" si="16"/>
        <v>0</v>
      </c>
      <c r="AW55" s="261">
        <f t="shared" si="17"/>
        <v>0</v>
      </c>
    </row>
    <row r="56" spans="1:49" s="20" customFormat="1" ht="18" hidden="1" customHeight="1" thickTop="1" thickBot="1">
      <c r="A56" s="459" t="s">
        <v>50</v>
      </c>
      <c r="B56" s="444" t="s">
        <v>47</v>
      </c>
      <c r="C56" s="434"/>
      <c r="D56" s="434" t="str">
        <f>IF(C56&gt;0,VLOOKUP(C56,男子登録情報!$A$1:$H$1688,3,0),"")</f>
        <v/>
      </c>
      <c r="E56" s="434" t="str">
        <f>IF(C56&gt;0,VLOOKUP(C56,男子登録情報!$A$1:$H$1688,4,0),"")</f>
        <v/>
      </c>
      <c r="F56" s="44" t="str">
        <f>IF(C56&gt;0,VLOOKUP(C56,男子登録情報!$A$1:$H$1688,8,0),"")</f>
        <v/>
      </c>
      <c r="G56" s="416" t="e">
        <f>IF(F57&gt;0,VLOOKUP(F57,男子登録情報!$N$2:$O$48,2,0),"")</f>
        <v>#N/A</v>
      </c>
      <c r="H56" s="416" t="str">
        <f t="shared" ref="H56" si="40">IF(C56&gt;0,TEXT(C56,"100000000"),"")</f>
        <v/>
      </c>
      <c r="I56" s="242"/>
      <c r="J56" s="5" t="s">
        <v>42</v>
      </c>
      <c r="K56" s="6"/>
      <c r="L56" s="7" t="str">
        <f>IF(K56&gt;0,VLOOKUP(K56,男子登録情報!$J$1:$K$21,2,0),"")</f>
        <v/>
      </c>
      <c r="M56" s="42"/>
      <c r="N56" s="8" t="str">
        <f t="shared" si="0"/>
        <v/>
      </c>
      <c r="O56" s="9"/>
      <c r="P56" s="475"/>
      <c r="Q56" s="476"/>
      <c r="R56" s="477"/>
      <c r="S56" s="429"/>
      <c r="T56" s="429"/>
      <c r="U56" s="293"/>
      <c r="AK56" s="261">
        <f t="shared" si="7"/>
        <v>0</v>
      </c>
      <c r="AL56" s="261" t="str">
        <f t="shared" si="8"/>
        <v>00000</v>
      </c>
    </row>
    <row r="57" spans="1:49" s="20" customFormat="1" ht="18" hidden="1" customHeight="1" thickBot="1">
      <c r="A57" s="460"/>
      <c r="B57" s="445"/>
      <c r="C57" s="435"/>
      <c r="D57" s="435"/>
      <c r="E57" s="435"/>
      <c r="F57" s="45" t="str">
        <f>IF(C56&gt;0,VLOOKUP(C56,男子登録情報!$A$1:$H$1688,5,0),"")</f>
        <v/>
      </c>
      <c r="G57" s="417"/>
      <c r="H57" s="417"/>
      <c r="I57" s="242"/>
      <c r="J57" s="10" t="s">
        <v>44</v>
      </c>
      <c r="K57" s="6"/>
      <c r="L57" s="7" t="str">
        <f>IF(K57&gt;0,VLOOKUP(K57,男子登録情報!$J$2:$K$21,2,0),"")</f>
        <v/>
      </c>
      <c r="M57" s="41"/>
      <c r="N57" s="8" t="str">
        <f t="shared" si="0"/>
        <v/>
      </c>
      <c r="O57" s="9"/>
      <c r="P57" s="462"/>
      <c r="Q57" s="463"/>
      <c r="R57" s="464"/>
      <c r="S57" s="430"/>
      <c r="T57" s="430"/>
      <c r="U57" s="293"/>
      <c r="AK57" s="261">
        <f t="shared" si="7"/>
        <v>0</v>
      </c>
      <c r="AL57" s="261" t="str">
        <f t="shared" si="8"/>
        <v>00000</v>
      </c>
    </row>
    <row r="58" spans="1:49" s="20" customFormat="1" ht="18" hidden="1" customHeight="1" thickBot="1">
      <c r="A58" s="461"/>
      <c r="B58" s="446" t="s">
        <v>45</v>
      </c>
      <c r="C58" s="440"/>
      <c r="D58" s="46"/>
      <c r="E58" s="46"/>
      <c r="F58" s="47"/>
      <c r="G58" s="418"/>
      <c r="H58" s="418"/>
      <c r="I58" s="243"/>
      <c r="J58" s="11" t="s">
        <v>46</v>
      </c>
      <c r="K58" s="12"/>
      <c r="L58" s="13" t="str">
        <f>IF(K58&gt;0,VLOOKUP(K58,男子登録情報!$J$2:$K$21,2,0),"")</f>
        <v/>
      </c>
      <c r="M58" s="42"/>
      <c r="N58" s="8" t="str">
        <f t="shared" si="0"/>
        <v/>
      </c>
      <c r="O58" s="15"/>
      <c r="P58" s="465"/>
      <c r="Q58" s="466"/>
      <c r="R58" s="467"/>
      <c r="S58" s="431"/>
      <c r="T58" s="431"/>
      <c r="U58" s="293"/>
      <c r="AK58" s="261">
        <f t="shared" si="7"/>
        <v>0</v>
      </c>
      <c r="AL58" s="261" t="str">
        <f t="shared" si="8"/>
        <v>00000</v>
      </c>
    </row>
    <row r="59" spans="1:49" s="20" customFormat="1" ht="18" hidden="1" customHeight="1" thickTop="1" thickBot="1">
      <c r="A59" s="459" t="s">
        <v>51</v>
      </c>
      <c r="B59" s="444" t="s">
        <v>47</v>
      </c>
      <c r="C59" s="434"/>
      <c r="D59" s="434" t="str">
        <f>IF(C59&gt;0,VLOOKUP(C59,男子登録情報!$A$1:$H$1688,3,0),"")</f>
        <v/>
      </c>
      <c r="E59" s="434" t="str">
        <f>IF(C59&gt;0,VLOOKUP(C59,男子登録情報!$A$1:$H$1688,4,0),"")</f>
        <v/>
      </c>
      <c r="F59" s="44" t="str">
        <f>IF(C59&gt;0,VLOOKUP(C59,男子登録情報!$A$1:$H$1688,8,0),"")</f>
        <v/>
      </c>
      <c r="G59" s="416" t="e">
        <f>IF(F60&gt;0,VLOOKUP(F60,男子登録情報!$N$2:$O$48,2,0),"")</f>
        <v>#N/A</v>
      </c>
      <c r="H59" s="416" t="str">
        <f t="shared" ref="H59" si="41">IF(C59&gt;0,TEXT(C59,"100000000"),"")</f>
        <v/>
      </c>
      <c r="I59" s="242"/>
      <c r="J59" s="5" t="s">
        <v>42</v>
      </c>
      <c r="K59" s="6"/>
      <c r="L59" s="7" t="str">
        <f>IF(K59&gt;0,VLOOKUP(K59,男子登録情報!$J$1:$K$21,2,0),"")</f>
        <v/>
      </c>
      <c r="M59" s="40"/>
      <c r="N59" s="8" t="str">
        <f t="shared" si="0"/>
        <v/>
      </c>
      <c r="O59" s="9"/>
      <c r="P59" s="447"/>
      <c r="Q59" s="448"/>
      <c r="R59" s="449"/>
      <c r="S59" s="429"/>
      <c r="T59" s="429"/>
      <c r="U59" s="293"/>
      <c r="AK59" s="261">
        <f t="shared" si="7"/>
        <v>0</v>
      </c>
      <c r="AL59" s="261" t="str">
        <f t="shared" si="8"/>
        <v>00000</v>
      </c>
    </row>
    <row r="60" spans="1:49" s="20" customFormat="1" ht="18" hidden="1" customHeight="1" thickBot="1">
      <c r="A60" s="460"/>
      <c r="B60" s="445"/>
      <c r="C60" s="435"/>
      <c r="D60" s="435"/>
      <c r="E60" s="435"/>
      <c r="F60" s="45" t="str">
        <f>IF(C59&gt;0,VLOOKUP(C59,男子登録情報!$A$1:$H$1688,5,0),"")</f>
        <v/>
      </c>
      <c r="G60" s="417"/>
      <c r="H60" s="417"/>
      <c r="I60" s="242"/>
      <c r="J60" s="10" t="s">
        <v>44</v>
      </c>
      <c r="K60" s="6"/>
      <c r="L60" s="7" t="str">
        <f>IF(K60&gt;0,VLOOKUP(K60,男子登録情報!$J$2:$K$21,2,0),"")</f>
        <v/>
      </c>
      <c r="M60" s="41"/>
      <c r="N60" s="8" t="str">
        <f t="shared" si="0"/>
        <v/>
      </c>
      <c r="O60" s="9"/>
      <c r="P60" s="462"/>
      <c r="Q60" s="463"/>
      <c r="R60" s="464"/>
      <c r="S60" s="430"/>
      <c r="T60" s="430"/>
      <c r="U60" s="293"/>
      <c r="AK60" s="261">
        <f t="shared" si="7"/>
        <v>0</v>
      </c>
      <c r="AL60" s="261" t="str">
        <f t="shared" si="8"/>
        <v>00000</v>
      </c>
    </row>
    <row r="61" spans="1:49" s="20" customFormat="1" ht="18" hidden="1" customHeight="1" thickBot="1">
      <c r="A61" s="461"/>
      <c r="B61" s="446" t="s">
        <v>45</v>
      </c>
      <c r="C61" s="440"/>
      <c r="D61" s="46"/>
      <c r="E61" s="46"/>
      <c r="F61" s="47"/>
      <c r="G61" s="418"/>
      <c r="H61" s="418"/>
      <c r="I61" s="243"/>
      <c r="J61" s="11" t="s">
        <v>46</v>
      </c>
      <c r="K61" s="12"/>
      <c r="L61" s="13" t="str">
        <f>IF(K61&gt;0,VLOOKUP(K61,男子登録情報!$J$2:$K$21,2,0),"")</f>
        <v/>
      </c>
      <c r="M61" s="42"/>
      <c r="N61" s="8" t="str">
        <f t="shared" si="0"/>
        <v/>
      </c>
      <c r="O61" s="15"/>
      <c r="P61" s="465"/>
      <c r="Q61" s="466"/>
      <c r="R61" s="467"/>
      <c r="S61" s="431"/>
      <c r="T61" s="431"/>
      <c r="U61" s="293"/>
      <c r="AK61" s="261">
        <f t="shared" si="7"/>
        <v>0</v>
      </c>
      <c r="AL61" s="261" t="str">
        <f t="shared" si="8"/>
        <v>00000</v>
      </c>
    </row>
    <row r="62" spans="1:49" s="20" customFormat="1" ht="18" hidden="1" customHeight="1" thickTop="1" thickBot="1">
      <c r="A62" s="459" t="s">
        <v>52</v>
      </c>
      <c r="B62" s="444" t="s">
        <v>47</v>
      </c>
      <c r="C62" s="434"/>
      <c r="D62" s="434" t="str">
        <f>IF(C62&gt;0,VLOOKUP(C62,男子登録情報!$A$1:$H$1688,3,0),"")</f>
        <v/>
      </c>
      <c r="E62" s="434" t="str">
        <f>IF(C62&gt;0,VLOOKUP(C62,男子登録情報!$A$1:$H$1688,4,0),"")</f>
        <v/>
      </c>
      <c r="F62" s="44" t="str">
        <f>IF(C62&gt;0,VLOOKUP(C62,男子登録情報!$A$1:$H$1688,8,0),"")</f>
        <v/>
      </c>
      <c r="G62" s="416" t="e">
        <f>IF(F63&gt;0,VLOOKUP(F63,男子登録情報!$N$2:$O$48,2,0),"")</f>
        <v>#N/A</v>
      </c>
      <c r="H62" s="416" t="str">
        <f t="shared" ref="H62" si="42">IF(C62&gt;0,TEXT(C62,"100000000"),"")</f>
        <v/>
      </c>
      <c r="I62" s="242"/>
      <c r="J62" s="5" t="s">
        <v>42</v>
      </c>
      <c r="K62" s="6"/>
      <c r="L62" s="7" t="str">
        <f>IF(K62&gt;0,VLOOKUP(K62,男子登録情報!$J$1:$K$21,2,0),"")</f>
        <v/>
      </c>
      <c r="M62" s="40"/>
      <c r="N62" s="8" t="str">
        <f t="shared" si="0"/>
        <v/>
      </c>
      <c r="O62" s="9"/>
      <c r="P62" s="447"/>
      <c r="Q62" s="448"/>
      <c r="R62" s="449"/>
      <c r="S62" s="429"/>
      <c r="T62" s="429"/>
      <c r="U62" s="293"/>
      <c r="AK62" s="261">
        <f t="shared" si="7"/>
        <v>0</v>
      </c>
      <c r="AL62" s="261" t="str">
        <f t="shared" si="8"/>
        <v>00000</v>
      </c>
    </row>
    <row r="63" spans="1:49" s="20" customFormat="1" ht="18" hidden="1" customHeight="1" thickBot="1">
      <c r="A63" s="460"/>
      <c r="B63" s="445"/>
      <c r="C63" s="435"/>
      <c r="D63" s="435"/>
      <c r="E63" s="435"/>
      <c r="F63" s="45" t="str">
        <f>IF(C62&gt;0,VLOOKUP(C62,男子登録情報!$A$1:$H$1688,5,0),"")</f>
        <v/>
      </c>
      <c r="G63" s="417"/>
      <c r="H63" s="417"/>
      <c r="I63" s="242"/>
      <c r="J63" s="10" t="s">
        <v>44</v>
      </c>
      <c r="K63" s="6"/>
      <c r="L63" s="7" t="str">
        <f>IF(K63&gt;0,VLOOKUP(K63,男子登録情報!$J$2:$K$21,2,0),"")</f>
        <v/>
      </c>
      <c r="M63" s="41"/>
      <c r="N63" s="8" t="str">
        <f t="shared" si="0"/>
        <v/>
      </c>
      <c r="O63" s="9"/>
      <c r="P63" s="462"/>
      <c r="Q63" s="463"/>
      <c r="R63" s="464"/>
      <c r="S63" s="430"/>
      <c r="T63" s="430"/>
      <c r="U63" s="293"/>
      <c r="AK63" s="261">
        <f t="shared" si="7"/>
        <v>0</v>
      </c>
      <c r="AL63" s="261" t="str">
        <f t="shared" si="8"/>
        <v>00000</v>
      </c>
    </row>
    <row r="64" spans="1:49" s="20" customFormat="1" ht="18" hidden="1" customHeight="1" thickBot="1">
      <c r="A64" s="461"/>
      <c r="B64" s="446" t="s">
        <v>45</v>
      </c>
      <c r="C64" s="440"/>
      <c r="D64" s="46"/>
      <c r="E64" s="46"/>
      <c r="F64" s="47"/>
      <c r="G64" s="418"/>
      <c r="H64" s="418"/>
      <c r="I64" s="243"/>
      <c r="J64" s="11" t="s">
        <v>46</v>
      </c>
      <c r="K64" s="12"/>
      <c r="L64" s="13" t="str">
        <f>IF(K64&gt;0,VLOOKUP(K64,男子登録情報!$J$2:$K$21,2,0),"")</f>
        <v/>
      </c>
      <c r="M64" s="42"/>
      <c r="N64" s="8" t="str">
        <f t="shared" si="0"/>
        <v/>
      </c>
      <c r="O64" s="15"/>
      <c r="P64" s="465"/>
      <c r="Q64" s="466"/>
      <c r="R64" s="467"/>
      <c r="S64" s="431"/>
      <c r="T64" s="431"/>
      <c r="U64" s="293"/>
      <c r="AK64" s="261">
        <f t="shared" si="7"/>
        <v>0</v>
      </c>
      <c r="AL64" s="261" t="str">
        <f t="shared" si="8"/>
        <v>00000</v>
      </c>
    </row>
    <row r="65" spans="1:38" s="20" customFormat="1" ht="18" hidden="1" customHeight="1" thickTop="1" thickBot="1">
      <c r="A65" s="459" t="s">
        <v>53</v>
      </c>
      <c r="B65" s="444" t="s">
        <v>47</v>
      </c>
      <c r="C65" s="434"/>
      <c r="D65" s="434" t="str">
        <f>IF(C65&gt;0,VLOOKUP(C65,男子登録情報!$A$1:$H$1688,3,0),"")</f>
        <v/>
      </c>
      <c r="E65" s="434" t="str">
        <f>IF(C65&gt;0,VLOOKUP(C65,男子登録情報!$A$1:$H$1688,4,0),"")</f>
        <v/>
      </c>
      <c r="F65" s="44" t="str">
        <f>IF(C65&gt;0,VLOOKUP(C65,男子登録情報!$A$1:$H$1688,8,0),"")</f>
        <v/>
      </c>
      <c r="G65" s="416" t="e">
        <f>IF(F66&gt;0,VLOOKUP(F66,男子登録情報!$N$2:$O$48,2,0),"")</f>
        <v>#N/A</v>
      </c>
      <c r="H65" s="416" t="str">
        <f t="shared" ref="H65" si="43">IF(C65&gt;0,TEXT(C65,"100000000"),"")</f>
        <v/>
      </c>
      <c r="I65" s="242"/>
      <c r="J65" s="5" t="s">
        <v>42</v>
      </c>
      <c r="K65" s="6"/>
      <c r="L65" s="7" t="str">
        <f>IF(K65&gt;0,VLOOKUP(K65,男子登録情報!$J$1:$K$21,2,0),"")</f>
        <v/>
      </c>
      <c r="M65" s="40"/>
      <c r="N65" s="8" t="str">
        <f t="shared" si="0"/>
        <v/>
      </c>
      <c r="O65" s="9"/>
      <c r="P65" s="447"/>
      <c r="Q65" s="448"/>
      <c r="R65" s="449"/>
      <c r="S65" s="429"/>
      <c r="T65" s="429"/>
      <c r="U65" s="293"/>
      <c r="AK65" s="261">
        <f t="shared" si="7"/>
        <v>0</v>
      </c>
      <c r="AL65" s="261" t="str">
        <f t="shared" si="8"/>
        <v>00000</v>
      </c>
    </row>
    <row r="66" spans="1:38" s="20" customFormat="1" ht="18" hidden="1" customHeight="1" thickBot="1">
      <c r="A66" s="460"/>
      <c r="B66" s="445"/>
      <c r="C66" s="435"/>
      <c r="D66" s="435"/>
      <c r="E66" s="435"/>
      <c r="F66" s="45" t="str">
        <f>IF(C65&gt;0,VLOOKUP(C65,男子登録情報!$A$1:$H$1688,5,0),"")</f>
        <v/>
      </c>
      <c r="G66" s="417"/>
      <c r="H66" s="417"/>
      <c r="I66" s="242"/>
      <c r="J66" s="10" t="s">
        <v>44</v>
      </c>
      <c r="K66" s="6"/>
      <c r="L66" s="7" t="str">
        <f>IF(K66&gt;0,VLOOKUP(K66,男子登録情報!$J$2:$K$21,2,0),"")</f>
        <v/>
      </c>
      <c r="M66" s="41"/>
      <c r="N66" s="8" t="str">
        <f t="shared" si="0"/>
        <v/>
      </c>
      <c r="O66" s="9"/>
      <c r="P66" s="462"/>
      <c r="Q66" s="463"/>
      <c r="R66" s="464"/>
      <c r="S66" s="430"/>
      <c r="T66" s="430"/>
      <c r="U66" s="293"/>
      <c r="AK66" s="261">
        <f t="shared" si="7"/>
        <v>0</v>
      </c>
      <c r="AL66" s="261" t="str">
        <f t="shared" si="8"/>
        <v>00000</v>
      </c>
    </row>
    <row r="67" spans="1:38" s="20" customFormat="1" ht="18" hidden="1" customHeight="1" thickBot="1">
      <c r="A67" s="461"/>
      <c r="B67" s="446" t="s">
        <v>45</v>
      </c>
      <c r="C67" s="440"/>
      <c r="D67" s="46"/>
      <c r="E67" s="46"/>
      <c r="F67" s="47"/>
      <c r="G67" s="418"/>
      <c r="H67" s="418"/>
      <c r="I67" s="243"/>
      <c r="J67" s="11" t="s">
        <v>46</v>
      </c>
      <c r="K67" s="12"/>
      <c r="L67" s="13" t="str">
        <f>IF(K67&gt;0,VLOOKUP(K67,男子登録情報!$J$2:$K$21,2,0),"")</f>
        <v/>
      </c>
      <c r="M67" s="42"/>
      <c r="N67" s="8" t="str">
        <f t="shared" si="0"/>
        <v/>
      </c>
      <c r="O67" s="15"/>
      <c r="P67" s="465"/>
      <c r="Q67" s="466"/>
      <c r="R67" s="467"/>
      <c r="S67" s="431"/>
      <c r="T67" s="431"/>
      <c r="U67" s="293"/>
      <c r="AK67" s="261">
        <f t="shared" si="7"/>
        <v>0</v>
      </c>
      <c r="AL67" s="261" t="str">
        <f t="shared" si="8"/>
        <v>00000</v>
      </c>
    </row>
    <row r="68" spans="1:38" s="20" customFormat="1" ht="18" hidden="1" customHeight="1" thickTop="1" thickBot="1">
      <c r="A68" s="459" t="s">
        <v>54</v>
      </c>
      <c r="B68" s="444" t="s">
        <v>47</v>
      </c>
      <c r="C68" s="434"/>
      <c r="D68" s="434" t="str">
        <f>IF(C68&gt;0,VLOOKUP(C68,男子登録情報!$A$1:$H$1688,3,0),"")</f>
        <v/>
      </c>
      <c r="E68" s="434" t="str">
        <f>IF(C68&gt;0,VLOOKUP(C68,男子登録情報!$A$1:$H$1688,4,0),"")</f>
        <v/>
      </c>
      <c r="F68" s="44" t="str">
        <f>IF(C68&gt;0,VLOOKUP(C68,男子登録情報!$A$1:$H$1688,8,0),"")</f>
        <v/>
      </c>
      <c r="G68" s="416" t="e">
        <f>IF(F69&gt;0,VLOOKUP(F69,男子登録情報!$N$2:$O$48,2,0),"")</f>
        <v>#N/A</v>
      </c>
      <c r="H68" s="416" t="str">
        <f t="shared" ref="H68" si="44">IF(C68&gt;0,TEXT(C68,"100000000"),"")</f>
        <v/>
      </c>
      <c r="I68" s="242"/>
      <c r="J68" s="5" t="s">
        <v>42</v>
      </c>
      <c r="K68" s="6"/>
      <c r="L68" s="7" t="str">
        <f>IF(K68&gt;0,VLOOKUP(K68,男子登録情報!$J$1:$K$21,2,0),"")</f>
        <v/>
      </c>
      <c r="M68" s="40"/>
      <c r="N68" s="8" t="str">
        <f t="shared" si="0"/>
        <v/>
      </c>
      <c r="O68" s="9"/>
      <c r="P68" s="447"/>
      <c r="Q68" s="448"/>
      <c r="R68" s="449"/>
      <c r="S68" s="429"/>
      <c r="T68" s="429"/>
      <c r="U68" s="293"/>
      <c r="AK68" s="261">
        <f t="shared" si="7"/>
        <v>0</v>
      </c>
      <c r="AL68" s="261" t="str">
        <f t="shared" si="8"/>
        <v>00000</v>
      </c>
    </row>
    <row r="69" spans="1:38" s="20" customFormat="1" ht="18" hidden="1" customHeight="1" thickBot="1">
      <c r="A69" s="460"/>
      <c r="B69" s="445"/>
      <c r="C69" s="435"/>
      <c r="D69" s="435"/>
      <c r="E69" s="435"/>
      <c r="F69" s="45" t="str">
        <f>IF(C68&gt;0,VLOOKUP(C68,男子登録情報!$A$1:$H$1688,5,0),"")</f>
        <v/>
      </c>
      <c r="G69" s="417"/>
      <c r="H69" s="417"/>
      <c r="I69" s="242"/>
      <c r="J69" s="10" t="s">
        <v>44</v>
      </c>
      <c r="K69" s="6"/>
      <c r="L69" s="7" t="str">
        <f>IF(K69&gt;0,VLOOKUP(K69,男子登録情報!$J$2:$K$21,2,0),"")</f>
        <v/>
      </c>
      <c r="M69" s="41"/>
      <c r="N69" s="8" t="str">
        <f t="shared" si="0"/>
        <v/>
      </c>
      <c r="O69" s="9"/>
      <c r="P69" s="462"/>
      <c r="Q69" s="463"/>
      <c r="R69" s="464"/>
      <c r="S69" s="430"/>
      <c r="T69" s="430"/>
      <c r="U69" s="293"/>
      <c r="AK69" s="261">
        <f t="shared" si="7"/>
        <v>0</v>
      </c>
      <c r="AL69" s="261" t="str">
        <f t="shared" si="8"/>
        <v>00000</v>
      </c>
    </row>
    <row r="70" spans="1:38" s="20" customFormat="1" ht="18" hidden="1" customHeight="1" thickBot="1">
      <c r="A70" s="461"/>
      <c r="B70" s="446" t="s">
        <v>45</v>
      </c>
      <c r="C70" s="440"/>
      <c r="D70" s="46"/>
      <c r="E70" s="46"/>
      <c r="F70" s="47"/>
      <c r="G70" s="418"/>
      <c r="H70" s="418"/>
      <c r="I70" s="243"/>
      <c r="J70" s="11" t="s">
        <v>46</v>
      </c>
      <c r="K70" s="12"/>
      <c r="L70" s="13" t="str">
        <f>IF(K70&gt;0,VLOOKUP(K70,男子登録情報!$J$2:$K$21,2,0),"")</f>
        <v/>
      </c>
      <c r="M70" s="42"/>
      <c r="N70" s="8" t="str">
        <f t="shared" si="0"/>
        <v/>
      </c>
      <c r="O70" s="15"/>
      <c r="P70" s="465"/>
      <c r="Q70" s="466"/>
      <c r="R70" s="467"/>
      <c r="S70" s="431"/>
      <c r="T70" s="431"/>
      <c r="U70" s="293"/>
      <c r="AK70" s="261">
        <f t="shared" si="7"/>
        <v>0</v>
      </c>
      <c r="AL70" s="261" t="str">
        <f t="shared" si="8"/>
        <v>00000</v>
      </c>
    </row>
    <row r="71" spans="1:38" s="20" customFormat="1" ht="18" hidden="1" customHeight="1" thickTop="1" thickBot="1">
      <c r="A71" s="459" t="s">
        <v>55</v>
      </c>
      <c r="B71" s="444" t="s">
        <v>47</v>
      </c>
      <c r="C71" s="434"/>
      <c r="D71" s="434" t="str">
        <f>IF(C71&gt;0,VLOOKUP(C71,男子登録情報!$A$1:$H$1688,3,0),"")</f>
        <v/>
      </c>
      <c r="E71" s="434" t="str">
        <f>IF(C71&gt;0,VLOOKUP(C71,男子登録情報!$A$1:$H$1688,4,0),"")</f>
        <v/>
      </c>
      <c r="F71" s="44" t="str">
        <f>IF(C71&gt;0,VLOOKUP(C71,男子登録情報!$A$1:$H$1688,8,0),"")</f>
        <v/>
      </c>
      <c r="G71" s="416" t="e">
        <f>IF(F72&gt;0,VLOOKUP(F72,男子登録情報!$N$2:$O$48,2,0),"")</f>
        <v>#N/A</v>
      </c>
      <c r="H71" s="416" t="str">
        <f t="shared" ref="H71" si="45">IF(C71&gt;0,TEXT(C71,"100000000"),"")</f>
        <v/>
      </c>
      <c r="I71" s="242"/>
      <c r="J71" s="5" t="s">
        <v>42</v>
      </c>
      <c r="K71" s="6"/>
      <c r="L71" s="7" t="str">
        <f>IF(K71&gt;0,VLOOKUP(K71,男子登録情報!$J$1:$K$21,2,0),"")</f>
        <v/>
      </c>
      <c r="M71" s="40"/>
      <c r="N71" s="8" t="str">
        <f t="shared" si="0"/>
        <v/>
      </c>
      <c r="O71" s="9"/>
      <c r="P71" s="447"/>
      <c r="Q71" s="448"/>
      <c r="R71" s="449"/>
      <c r="S71" s="429"/>
      <c r="T71" s="429"/>
      <c r="U71" s="293"/>
      <c r="AK71" s="261">
        <f t="shared" si="7"/>
        <v>0</v>
      </c>
      <c r="AL71" s="261" t="str">
        <f t="shared" si="8"/>
        <v>00000</v>
      </c>
    </row>
    <row r="72" spans="1:38" s="20" customFormat="1" ht="18" hidden="1" customHeight="1" thickBot="1">
      <c r="A72" s="460"/>
      <c r="B72" s="445"/>
      <c r="C72" s="435"/>
      <c r="D72" s="435"/>
      <c r="E72" s="435"/>
      <c r="F72" s="45" t="str">
        <f>IF(C71&gt;0,VLOOKUP(C71,男子登録情報!$A$1:$H$1688,5,0),"")</f>
        <v/>
      </c>
      <c r="G72" s="417"/>
      <c r="H72" s="417"/>
      <c r="I72" s="242"/>
      <c r="J72" s="10" t="s">
        <v>44</v>
      </c>
      <c r="K72" s="6"/>
      <c r="L72" s="7" t="str">
        <f>IF(K72&gt;0,VLOOKUP(K72,男子登録情報!$J$2:$K$21,2,0),"")</f>
        <v/>
      </c>
      <c r="M72" s="41"/>
      <c r="N72" s="8" t="str">
        <f t="shared" si="0"/>
        <v/>
      </c>
      <c r="O72" s="9"/>
      <c r="P72" s="462"/>
      <c r="Q72" s="463"/>
      <c r="R72" s="464"/>
      <c r="S72" s="430"/>
      <c r="T72" s="430"/>
      <c r="U72" s="293"/>
      <c r="AK72" s="261">
        <f t="shared" si="7"/>
        <v>0</v>
      </c>
      <c r="AL72" s="261" t="str">
        <f t="shared" si="8"/>
        <v>00000</v>
      </c>
    </row>
    <row r="73" spans="1:38" s="20" customFormat="1" ht="18" hidden="1" customHeight="1" thickBot="1">
      <c r="A73" s="461"/>
      <c r="B73" s="446" t="s">
        <v>45</v>
      </c>
      <c r="C73" s="440"/>
      <c r="D73" s="46"/>
      <c r="E73" s="46"/>
      <c r="F73" s="47"/>
      <c r="G73" s="418"/>
      <c r="H73" s="418"/>
      <c r="I73" s="243"/>
      <c r="J73" s="11" t="s">
        <v>46</v>
      </c>
      <c r="K73" s="12"/>
      <c r="L73" s="13" t="str">
        <f>IF(K73&gt;0,VLOOKUP(K73,男子登録情報!$J$2:$K$21,2,0),"")</f>
        <v/>
      </c>
      <c r="M73" s="42"/>
      <c r="N73" s="8" t="str">
        <f t="shared" si="0"/>
        <v/>
      </c>
      <c r="O73" s="15"/>
      <c r="P73" s="465"/>
      <c r="Q73" s="466"/>
      <c r="R73" s="467"/>
      <c r="S73" s="431"/>
      <c r="T73" s="431"/>
      <c r="U73" s="293"/>
      <c r="AK73" s="261">
        <f t="shared" si="7"/>
        <v>0</v>
      </c>
      <c r="AL73" s="261" t="str">
        <f t="shared" si="8"/>
        <v>00000</v>
      </c>
    </row>
    <row r="74" spans="1:38" s="20" customFormat="1" ht="18" hidden="1" customHeight="1" thickTop="1" thickBot="1">
      <c r="A74" s="459">
        <v>21</v>
      </c>
      <c r="B74" s="444" t="s">
        <v>47</v>
      </c>
      <c r="C74" s="434"/>
      <c r="D74" s="434" t="str">
        <f>IF(C74&gt;0,VLOOKUP(C74,男子登録情報!$A$1:$H$1688,3,0),"")</f>
        <v/>
      </c>
      <c r="E74" s="434" t="str">
        <f>IF(C74&gt;0,VLOOKUP(C74,男子登録情報!$A$1:$H$1688,4,0),"")</f>
        <v/>
      </c>
      <c r="F74" s="44" t="str">
        <f>IF(C74&gt;0,VLOOKUP(C74,男子登録情報!$A$1:$H$1688,8,0),"")</f>
        <v/>
      </c>
      <c r="G74" s="416" t="e">
        <f>IF(F75&gt;0,VLOOKUP(F75,男子登録情報!$N$2:$O$48,2,0),"")</f>
        <v>#N/A</v>
      </c>
      <c r="H74" s="416" t="str">
        <f t="shared" ref="H74" si="46">IF(C74&gt;0,TEXT(C74,"100000000"),"")</f>
        <v/>
      </c>
      <c r="I74" s="242"/>
      <c r="J74" s="5" t="s">
        <v>42</v>
      </c>
      <c r="K74" s="6"/>
      <c r="L74" s="7" t="str">
        <f>IF(K74&gt;0,VLOOKUP(K74,男子登録情報!$J$1:$K$21,2,0),"")</f>
        <v/>
      </c>
      <c r="M74" s="40"/>
      <c r="N74" s="8" t="str">
        <f t="shared" si="0"/>
        <v/>
      </c>
      <c r="O74" s="9"/>
      <c r="P74" s="447"/>
      <c r="Q74" s="448"/>
      <c r="R74" s="449"/>
      <c r="S74" s="429"/>
      <c r="T74" s="429"/>
      <c r="U74" s="293"/>
      <c r="AK74" s="261">
        <f t="shared" si="7"/>
        <v>0</v>
      </c>
      <c r="AL74" s="261" t="str">
        <f t="shared" si="8"/>
        <v>00000</v>
      </c>
    </row>
    <row r="75" spans="1:38" s="20" customFormat="1" ht="18" hidden="1" customHeight="1" thickBot="1">
      <c r="A75" s="460"/>
      <c r="B75" s="445"/>
      <c r="C75" s="435"/>
      <c r="D75" s="435"/>
      <c r="E75" s="435"/>
      <c r="F75" s="45" t="str">
        <f>IF(C74&gt;0,VLOOKUP(C74,男子登録情報!$A$1:$H$1688,5,0),"")</f>
        <v/>
      </c>
      <c r="G75" s="417"/>
      <c r="H75" s="417"/>
      <c r="I75" s="242"/>
      <c r="J75" s="10" t="s">
        <v>44</v>
      </c>
      <c r="K75" s="6"/>
      <c r="L75" s="7" t="str">
        <f>IF(K75&gt;0,VLOOKUP(K75,男子登録情報!$J$2:$K$21,2,0),"")</f>
        <v/>
      </c>
      <c r="M75" s="41"/>
      <c r="N75" s="8" t="str">
        <f t="shared" si="0"/>
        <v/>
      </c>
      <c r="O75" s="9"/>
      <c r="P75" s="462"/>
      <c r="Q75" s="463"/>
      <c r="R75" s="464"/>
      <c r="S75" s="430"/>
      <c r="T75" s="430"/>
      <c r="U75" s="293"/>
      <c r="AK75" s="261">
        <f t="shared" si="7"/>
        <v>0</v>
      </c>
      <c r="AL75" s="261" t="str">
        <f t="shared" si="8"/>
        <v>00000</v>
      </c>
    </row>
    <row r="76" spans="1:38" s="20" customFormat="1" ht="18" hidden="1" customHeight="1" thickBot="1">
      <c r="A76" s="461"/>
      <c r="B76" s="446" t="s">
        <v>45</v>
      </c>
      <c r="C76" s="440"/>
      <c r="D76" s="46"/>
      <c r="E76" s="46"/>
      <c r="F76" s="47"/>
      <c r="G76" s="418"/>
      <c r="H76" s="418"/>
      <c r="I76" s="243"/>
      <c r="J76" s="11" t="s">
        <v>46</v>
      </c>
      <c r="K76" s="12"/>
      <c r="L76" s="13" t="str">
        <f>IF(K76&gt;0,VLOOKUP(K76,男子登録情報!$J$2:$K$21,2,0),"")</f>
        <v/>
      </c>
      <c r="M76" s="42"/>
      <c r="N76" s="8" t="str">
        <f t="shared" si="0"/>
        <v/>
      </c>
      <c r="O76" s="15"/>
      <c r="P76" s="465"/>
      <c r="Q76" s="466"/>
      <c r="R76" s="467"/>
      <c r="S76" s="431"/>
      <c r="T76" s="431"/>
      <c r="U76" s="293"/>
      <c r="AK76" s="261">
        <f t="shared" si="7"/>
        <v>0</v>
      </c>
      <c r="AL76" s="261" t="str">
        <f t="shared" si="8"/>
        <v>00000</v>
      </c>
    </row>
    <row r="77" spans="1:38" s="20" customFormat="1" ht="18" hidden="1" customHeight="1" thickTop="1" thickBot="1">
      <c r="A77" s="459">
        <v>22</v>
      </c>
      <c r="B77" s="444" t="s">
        <v>47</v>
      </c>
      <c r="C77" s="434"/>
      <c r="D77" s="434" t="str">
        <f>IF(C77&gt;0,VLOOKUP(C77,男子登録情報!$A$1:$H$1688,3,0),"")</f>
        <v/>
      </c>
      <c r="E77" s="434" t="str">
        <f>IF(C77&gt;0,VLOOKUP(C77,男子登録情報!$A$1:$H$1688,4,0),"")</f>
        <v/>
      </c>
      <c r="F77" s="44" t="str">
        <f>IF(C77&gt;0,VLOOKUP(C77,男子登録情報!$A$1:$H$1688,8,0),"")</f>
        <v/>
      </c>
      <c r="G77" s="416" t="e">
        <f>IF(F78&gt;0,VLOOKUP(F78,男子登録情報!$N$2:$O$48,2,0),"")</f>
        <v>#N/A</v>
      </c>
      <c r="H77" s="416" t="str">
        <f t="shared" ref="H77" si="47">IF(C77&gt;0,TEXT(C77,"100000000"),"")</f>
        <v/>
      </c>
      <c r="I77" s="242"/>
      <c r="J77" s="5" t="s">
        <v>42</v>
      </c>
      <c r="K77" s="6"/>
      <c r="L77" s="7" t="str">
        <f>IF(K77&gt;0,VLOOKUP(K77,男子登録情報!$J$1:$K$21,2,0),"")</f>
        <v/>
      </c>
      <c r="M77" s="40"/>
      <c r="N77" s="8" t="str">
        <f t="shared" si="0"/>
        <v/>
      </c>
      <c r="O77" s="9"/>
      <c r="P77" s="447"/>
      <c r="Q77" s="448"/>
      <c r="R77" s="449"/>
      <c r="S77" s="429"/>
      <c r="T77" s="429"/>
      <c r="U77" s="293"/>
      <c r="AK77" s="261">
        <f t="shared" si="7"/>
        <v>0</v>
      </c>
      <c r="AL77" s="261" t="str">
        <f t="shared" si="8"/>
        <v>00000</v>
      </c>
    </row>
    <row r="78" spans="1:38" s="20" customFormat="1" ht="18" hidden="1" customHeight="1" thickBot="1">
      <c r="A78" s="460"/>
      <c r="B78" s="445"/>
      <c r="C78" s="435"/>
      <c r="D78" s="435"/>
      <c r="E78" s="435"/>
      <c r="F78" s="45" t="str">
        <f>IF(C77&gt;0,VLOOKUP(C77,男子登録情報!$A$1:$H$1688,5,0),"")</f>
        <v/>
      </c>
      <c r="G78" s="417"/>
      <c r="H78" s="417"/>
      <c r="I78" s="242"/>
      <c r="J78" s="10" t="s">
        <v>44</v>
      </c>
      <c r="K78" s="6"/>
      <c r="L78" s="7" t="str">
        <f>IF(K78&gt;0,VLOOKUP(K78,男子登録情報!$J$2:$K$21,2,0),"")</f>
        <v/>
      </c>
      <c r="M78" s="41"/>
      <c r="N78" s="8" t="str">
        <f t="shared" ref="N78:N141" si="48">IF(L78="","",LEFT(L78,5)&amp;" "&amp;IF(OR(LEFT(L78,3)*1&lt;70,LEFT(L78,3)*1&gt;100),REPT(0,7-LEN(M78)),REPT(0,5-LEN(M78)))&amp;M78)</f>
        <v/>
      </c>
      <c r="O78" s="9"/>
      <c r="P78" s="462"/>
      <c r="Q78" s="463"/>
      <c r="R78" s="464"/>
      <c r="S78" s="430"/>
      <c r="T78" s="430"/>
      <c r="U78" s="293"/>
      <c r="AK78" s="261">
        <f t="shared" si="7"/>
        <v>0</v>
      </c>
      <c r="AL78" s="261" t="str">
        <f t="shared" si="8"/>
        <v>00000</v>
      </c>
    </row>
    <row r="79" spans="1:38" s="20" customFormat="1" ht="18" hidden="1" customHeight="1" thickBot="1">
      <c r="A79" s="461"/>
      <c r="B79" s="446" t="s">
        <v>45</v>
      </c>
      <c r="C79" s="440"/>
      <c r="D79" s="46"/>
      <c r="E79" s="46"/>
      <c r="F79" s="47"/>
      <c r="G79" s="418"/>
      <c r="H79" s="418"/>
      <c r="I79" s="243"/>
      <c r="J79" s="11" t="s">
        <v>46</v>
      </c>
      <c r="K79" s="12"/>
      <c r="L79" s="13" t="str">
        <f>IF(K79&gt;0,VLOOKUP(K79,男子登録情報!$J$2:$K$21,2,0),"")</f>
        <v/>
      </c>
      <c r="M79" s="42"/>
      <c r="N79" s="8" t="str">
        <f t="shared" si="48"/>
        <v/>
      </c>
      <c r="O79" s="15"/>
      <c r="P79" s="465"/>
      <c r="Q79" s="466"/>
      <c r="R79" s="467"/>
      <c r="S79" s="431"/>
      <c r="T79" s="431"/>
      <c r="U79" s="293"/>
      <c r="AK79" s="261">
        <f t="shared" ref="AK79:AK142" si="49">IF(COUNTIF(J79,"*m*")&gt;0,IF(VALUE(AO79)&gt;59,1,0),0)</f>
        <v>0</v>
      </c>
      <c r="AL79" s="261" t="str">
        <f t="shared" ref="AL79:AL142" si="50">IF(COUNTIF(K79,"*m*")&gt;0,RIGHT(10000000+AS79,7),RIGHT(100000+AS79,5))</f>
        <v>00000</v>
      </c>
    </row>
    <row r="80" spans="1:38" s="20" customFormat="1" ht="18" hidden="1" customHeight="1" thickTop="1" thickBot="1">
      <c r="A80" s="459">
        <v>23</v>
      </c>
      <c r="B80" s="444" t="s">
        <v>47</v>
      </c>
      <c r="C80" s="434"/>
      <c r="D80" s="434" t="str">
        <f>IF(C80&gt;0,VLOOKUP(C80,男子登録情報!$A$1:$H$1688,3,0),"")</f>
        <v/>
      </c>
      <c r="E80" s="434" t="str">
        <f>IF(C80&gt;0,VLOOKUP(C80,男子登録情報!$A$1:$H$1688,4,0),"")</f>
        <v/>
      </c>
      <c r="F80" s="44" t="str">
        <f>IF(C80&gt;0,VLOOKUP(C80,男子登録情報!$A$1:$H$1688,8,0),"")</f>
        <v/>
      </c>
      <c r="G80" s="416" t="e">
        <f>IF(F81&gt;0,VLOOKUP(F81,男子登録情報!$N$2:$O$48,2,0),"")</f>
        <v>#N/A</v>
      </c>
      <c r="H80" s="416" t="str">
        <f t="shared" ref="H80" si="51">IF(C80&gt;0,TEXT(C80,"100000000"),"")</f>
        <v/>
      </c>
      <c r="I80" s="242"/>
      <c r="J80" s="5" t="s">
        <v>42</v>
      </c>
      <c r="K80" s="6"/>
      <c r="L80" s="7" t="str">
        <f>IF(K80&gt;0,VLOOKUP(K80,男子登録情報!$J$1:$K$21,2,0),"")</f>
        <v/>
      </c>
      <c r="M80" s="40"/>
      <c r="N80" s="8" t="str">
        <f t="shared" si="48"/>
        <v/>
      </c>
      <c r="O80" s="9"/>
      <c r="P80" s="447"/>
      <c r="Q80" s="448"/>
      <c r="R80" s="449"/>
      <c r="S80" s="429"/>
      <c r="T80" s="429"/>
      <c r="U80" s="293"/>
      <c r="AK80" s="261">
        <f t="shared" si="49"/>
        <v>0</v>
      </c>
      <c r="AL80" s="261" t="str">
        <f t="shared" si="50"/>
        <v>00000</v>
      </c>
    </row>
    <row r="81" spans="1:38" s="20" customFormat="1" ht="18" hidden="1" customHeight="1" thickBot="1">
      <c r="A81" s="460"/>
      <c r="B81" s="445"/>
      <c r="C81" s="435"/>
      <c r="D81" s="435"/>
      <c r="E81" s="435"/>
      <c r="F81" s="45" t="str">
        <f>IF(C80&gt;0,VLOOKUP(C80,男子登録情報!$A$1:$H$1688,5,0),"")</f>
        <v/>
      </c>
      <c r="G81" s="417"/>
      <c r="H81" s="417"/>
      <c r="I81" s="242"/>
      <c r="J81" s="10" t="s">
        <v>44</v>
      </c>
      <c r="K81" s="6"/>
      <c r="L81" s="7" t="str">
        <f>IF(K81&gt;0,VLOOKUP(K81,男子登録情報!$J$2:$K$21,2,0),"")</f>
        <v/>
      </c>
      <c r="M81" s="41"/>
      <c r="N81" s="8" t="str">
        <f t="shared" si="48"/>
        <v/>
      </c>
      <c r="O81" s="9"/>
      <c r="P81" s="462"/>
      <c r="Q81" s="463"/>
      <c r="R81" s="464"/>
      <c r="S81" s="430"/>
      <c r="T81" s="430"/>
      <c r="U81" s="293"/>
      <c r="AK81" s="261">
        <f t="shared" si="49"/>
        <v>0</v>
      </c>
      <c r="AL81" s="261" t="str">
        <f t="shared" si="50"/>
        <v>00000</v>
      </c>
    </row>
    <row r="82" spans="1:38" s="20" customFormat="1" ht="18" hidden="1" customHeight="1" thickBot="1">
      <c r="A82" s="461"/>
      <c r="B82" s="446" t="s">
        <v>45</v>
      </c>
      <c r="C82" s="440"/>
      <c r="D82" s="46"/>
      <c r="E82" s="46"/>
      <c r="F82" s="47"/>
      <c r="G82" s="418"/>
      <c r="H82" s="418"/>
      <c r="I82" s="243"/>
      <c r="J82" s="11" t="s">
        <v>46</v>
      </c>
      <c r="K82" s="12"/>
      <c r="L82" s="13" t="str">
        <f>IF(K82&gt;0,VLOOKUP(K82,男子登録情報!$J$2:$K$21,2,0),"")</f>
        <v/>
      </c>
      <c r="M82" s="42"/>
      <c r="N82" s="8" t="str">
        <f t="shared" si="48"/>
        <v/>
      </c>
      <c r="O82" s="15"/>
      <c r="P82" s="465"/>
      <c r="Q82" s="466"/>
      <c r="R82" s="467"/>
      <c r="S82" s="431"/>
      <c r="T82" s="431"/>
      <c r="U82" s="293"/>
      <c r="AK82" s="261">
        <f t="shared" si="49"/>
        <v>0</v>
      </c>
      <c r="AL82" s="261" t="str">
        <f t="shared" si="50"/>
        <v>00000</v>
      </c>
    </row>
    <row r="83" spans="1:38" s="20" customFormat="1" ht="18" hidden="1" customHeight="1" thickTop="1" thickBot="1">
      <c r="A83" s="459">
        <v>24</v>
      </c>
      <c r="B83" s="444" t="s">
        <v>47</v>
      </c>
      <c r="C83" s="434"/>
      <c r="D83" s="434" t="str">
        <f>IF(C83&gt;0,VLOOKUP(C83,男子登録情報!$A$1:$H$1688,3,0),"")</f>
        <v/>
      </c>
      <c r="E83" s="434" t="str">
        <f>IF(C83&gt;0,VLOOKUP(C83,男子登録情報!$A$1:$H$1688,4,0),"")</f>
        <v/>
      </c>
      <c r="F83" s="44" t="str">
        <f>IF(C83&gt;0,VLOOKUP(C83,男子登録情報!$A$1:$H$1688,8,0),"")</f>
        <v/>
      </c>
      <c r="G83" s="416" t="e">
        <f>IF(F84&gt;0,VLOOKUP(F84,男子登録情報!$N$2:$O$48,2,0),"")</f>
        <v>#N/A</v>
      </c>
      <c r="H83" s="416" t="str">
        <f t="shared" ref="H83" si="52">IF(C83&gt;0,TEXT(C83,"100000000"),"")</f>
        <v/>
      </c>
      <c r="I83" s="242"/>
      <c r="J83" s="5" t="s">
        <v>42</v>
      </c>
      <c r="K83" s="6"/>
      <c r="L83" s="7" t="str">
        <f>IF(K83&gt;0,VLOOKUP(K83,男子登録情報!$J$1:$K$21,2,0),"")</f>
        <v/>
      </c>
      <c r="M83" s="40"/>
      <c r="N83" s="8" t="str">
        <f t="shared" si="48"/>
        <v/>
      </c>
      <c r="O83" s="9"/>
      <c r="P83" s="447"/>
      <c r="Q83" s="448"/>
      <c r="R83" s="449"/>
      <c r="S83" s="429"/>
      <c r="T83" s="429"/>
      <c r="U83" s="293"/>
      <c r="AK83" s="261">
        <f t="shared" si="49"/>
        <v>0</v>
      </c>
      <c r="AL83" s="261" t="str">
        <f t="shared" si="50"/>
        <v>00000</v>
      </c>
    </row>
    <row r="84" spans="1:38" s="20" customFormat="1" ht="18" hidden="1" customHeight="1" thickBot="1">
      <c r="A84" s="460"/>
      <c r="B84" s="445"/>
      <c r="C84" s="435"/>
      <c r="D84" s="435"/>
      <c r="E84" s="435"/>
      <c r="F84" s="45" t="str">
        <f>IF(C83&gt;0,VLOOKUP(C83,男子登録情報!$A$1:$H$1688,5,0),"")</f>
        <v/>
      </c>
      <c r="G84" s="417"/>
      <c r="H84" s="417"/>
      <c r="I84" s="242"/>
      <c r="J84" s="10" t="s">
        <v>44</v>
      </c>
      <c r="K84" s="6"/>
      <c r="L84" s="7" t="str">
        <f>IF(K84&gt;0,VLOOKUP(K84,男子登録情報!$J$2:$K$21,2,0),"")</f>
        <v/>
      </c>
      <c r="M84" s="41"/>
      <c r="N84" s="8" t="str">
        <f t="shared" si="48"/>
        <v/>
      </c>
      <c r="O84" s="9"/>
      <c r="P84" s="462"/>
      <c r="Q84" s="463"/>
      <c r="R84" s="464"/>
      <c r="S84" s="430"/>
      <c r="T84" s="430"/>
      <c r="U84" s="293"/>
      <c r="AK84" s="261">
        <f t="shared" si="49"/>
        <v>0</v>
      </c>
      <c r="AL84" s="261" t="str">
        <f t="shared" si="50"/>
        <v>00000</v>
      </c>
    </row>
    <row r="85" spans="1:38" s="20" customFormat="1" ht="18" hidden="1" customHeight="1" thickBot="1">
      <c r="A85" s="461"/>
      <c r="B85" s="446" t="s">
        <v>45</v>
      </c>
      <c r="C85" s="440"/>
      <c r="D85" s="48"/>
      <c r="E85" s="46"/>
      <c r="F85" s="47"/>
      <c r="G85" s="418"/>
      <c r="H85" s="418"/>
      <c r="I85" s="243"/>
      <c r="J85" s="11" t="s">
        <v>46</v>
      </c>
      <c r="K85" s="12"/>
      <c r="L85" s="13" t="str">
        <f>IF(K85&gt;0,VLOOKUP(K85,男子登録情報!$J$2:$K$21,2,0),"")</f>
        <v/>
      </c>
      <c r="M85" s="42"/>
      <c r="N85" s="8" t="str">
        <f t="shared" si="48"/>
        <v/>
      </c>
      <c r="O85" s="15"/>
      <c r="P85" s="465"/>
      <c r="Q85" s="466"/>
      <c r="R85" s="467"/>
      <c r="S85" s="431"/>
      <c r="T85" s="431"/>
      <c r="U85" s="293"/>
      <c r="AK85" s="261">
        <f t="shared" si="49"/>
        <v>0</v>
      </c>
      <c r="AL85" s="261" t="str">
        <f t="shared" si="50"/>
        <v>00000</v>
      </c>
    </row>
    <row r="86" spans="1:38" s="20" customFormat="1" ht="18" hidden="1" customHeight="1" thickTop="1" thickBot="1">
      <c r="A86" s="459">
        <v>25</v>
      </c>
      <c r="B86" s="444" t="s">
        <v>47</v>
      </c>
      <c r="C86" s="434"/>
      <c r="D86" s="434" t="str">
        <f>IF(C86&gt;0,VLOOKUP(C86,男子登録情報!$A$1:$H$1688,3,0),"")</f>
        <v/>
      </c>
      <c r="E86" s="434" t="str">
        <f>IF(C86&gt;0,VLOOKUP(C86,男子登録情報!$A$1:$H$1688,4,0),"")</f>
        <v/>
      </c>
      <c r="F86" s="44" t="str">
        <f>IF(C86&gt;0,VLOOKUP(C86,男子登録情報!$A$1:$H$1688,8,0),"")</f>
        <v/>
      </c>
      <c r="G86" s="416" t="e">
        <f>IF(F87&gt;0,VLOOKUP(F87,男子登録情報!$N$2:$O$48,2,0),"")</f>
        <v>#N/A</v>
      </c>
      <c r="H86" s="416" t="str">
        <f t="shared" ref="H86" si="53">IF(C86&gt;0,TEXT(C86,"100000000"),"")</f>
        <v/>
      </c>
      <c r="I86" s="242"/>
      <c r="J86" s="5" t="s">
        <v>42</v>
      </c>
      <c r="K86" s="6"/>
      <c r="L86" s="7" t="str">
        <f>IF(K86&gt;0,VLOOKUP(K86,男子登録情報!$J$1:$K$21,2,0),"")</f>
        <v/>
      </c>
      <c r="M86" s="40"/>
      <c r="N86" s="8" t="str">
        <f t="shared" si="48"/>
        <v/>
      </c>
      <c r="O86" s="9"/>
      <c r="P86" s="447"/>
      <c r="Q86" s="448"/>
      <c r="R86" s="449"/>
      <c r="S86" s="429"/>
      <c r="T86" s="429"/>
      <c r="U86" s="293"/>
      <c r="AK86" s="261">
        <f t="shared" si="49"/>
        <v>0</v>
      </c>
      <c r="AL86" s="261" t="str">
        <f t="shared" si="50"/>
        <v>00000</v>
      </c>
    </row>
    <row r="87" spans="1:38" s="20" customFormat="1" ht="18" hidden="1" customHeight="1" thickBot="1">
      <c r="A87" s="460"/>
      <c r="B87" s="445"/>
      <c r="C87" s="435"/>
      <c r="D87" s="435"/>
      <c r="E87" s="435"/>
      <c r="F87" s="45" t="str">
        <f>IF(C86&gt;0,VLOOKUP(C86,男子登録情報!$A$1:$H$1688,5,0),"")</f>
        <v/>
      </c>
      <c r="G87" s="417"/>
      <c r="H87" s="417"/>
      <c r="I87" s="242"/>
      <c r="J87" s="10" t="s">
        <v>44</v>
      </c>
      <c r="K87" s="6"/>
      <c r="L87" s="7" t="str">
        <f>IF(K87&gt;0,VLOOKUP(K87,男子登録情報!$J$2:$K$21,2,0),"")</f>
        <v/>
      </c>
      <c r="M87" s="41"/>
      <c r="N87" s="8" t="str">
        <f t="shared" si="48"/>
        <v/>
      </c>
      <c r="O87" s="9"/>
      <c r="P87" s="462"/>
      <c r="Q87" s="463"/>
      <c r="R87" s="464"/>
      <c r="S87" s="430"/>
      <c r="T87" s="430"/>
      <c r="U87" s="293"/>
      <c r="AK87" s="261">
        <f t="shared" si="49"/>
        <v>0</v>
      </c>
      <c r="AL87" s="261" t="str">
        <f t="shared" si="50"/>
        <v>00000</v>
      </c>
    </row>
    <row r="88" spans="1:38" s="20" customFormat="1" ht="18" hidden="1" customHeight="1" thickBot="1">
      <c r="A88" s="461"/>
      <c r="B88" s="446" t="s">
        <v>45</v>
      </c>
      <c r="C88" s="440"/>
      <c r="D88" s="46"/>
      <c r="E88" s="46"/>
      <c r="F88" s="47"/>
      <c r="G88" s="418"/>
      <c r="H88" s="418"/>
      <c r="I88" s="243"/>
      <c r="J88" s="11" t="s">
        <v>46</v>
      </c>
      <c r="K88" s="12"/>
      <c r="L88" s="13" t="str">
        <f>IF(K88&gt;0,VLOOKUP(K88,男子登録情報!$J$2:$K$21,2,0),"")</f>
        <v/>
      </c>
      <c r="M88" s="42"/>
      <c r="N88" s="8" t="str">
        <f t="shared" si="48"/>
        <v/>
      </c>
      <c r="O88" s="15"/>
      <c r="P88" s="465"/>
      <c r="Q88" s="466"/>
      <c r="R88" s="467"/>
      <c r="S88" s="431"/>
      <c r="T88" s="431"/>
      <c r="U88" s="293"/>
      <c r="AK88" s="261">
        <f t="shared" si="49"/>
        <v>0</v>
      </c>
      <c r="AL88" s="261" t="str">
        <f t="shared" si="50"/>
        <v>00000</v>
      </c>
    </row>
    <row r="89" spans="1:38" s="20" customFormat="1" ht="18" hidden="1" customHeight="1" thickTop="1" thickBot="1">
      <c r="A89" s="459">
        <v>26</v>
      </c>
      <c r="B89" s="444" t="s">
        <v>47</v>
      </c>
      <c r="C89" s="434"/>
      <c r="D89" s="434" t="str">
        <f>IF(C89&gt;0,VLOOKUP(C89,男子登録情報!$A$1:$H$1688,3,0),"")</f>
        <v/>
      </c>
      <c r="E89" s="434" t="str">
        <f>IF(C89&gt;0,VLOOKUP(C89,男子登録情報!$A$1:$H$1688,4,0),"")</f>
        <v/>
      </c>
      <c r="F89" s="44" t="str">
        <f>IF(C89&gt;0,VLOOKUP(C89,男子登録情報!$A$1:$H$1688,8,0),"")</f>
        <v/>
      </c>
      <c r="G89" s="416" t="e">
        <f>IF(F90&gt;0,VLOOKUP(F90,男子登録情報!$N$2:$O$48,2,0),"")</f>
        <v>#N/A</v>
      </c>
      <c r="H89" s="416" t="str">
        <f t="shared" ref="H89" si="54">IF(C89&gt;0,TEXT(C89,"100000000"),"")</f>
        <v/>
      </c>
      <c r="I89" s="242"/>
      <c r="J89" s="5" t="s">
        <v>42</v>
      </c>
      <c r="K89" s="6"/>
      <c r="L89" s="7" t="str">
        <f>IF(K89&gt;0,VLOOKUP(K89,男子登録情報!$J$1:$K$21,2,0),"")</f>
        <v/>
      </c>
      <c r="M89" s="40"/>
      <c r="N89" s="8" t="str">
        <f t="shared" si="48"/>
        <v/>
      </c>
      <c r="O89" s="9"/>
      <c r="P89" s="447"/>
      <c r="Q89" s="448"/>
      <c r="R89" s="449"/>
      <c r="S89" s="429"/>
      <c r="T89" s="429"/>
      <c r="U89" s="293"/>
      <c r="AK89" s="261">
        <f t="shared" si="49"/>
        <v>0</v>
      </c>
      <c r="AL89" s="261" t="str">
        <f t="shared" si="50"/>
        <v>00000</v>
      </c>
    </row>
    <row r="90" spans="1:38" s="20" customFormat="1" ht="18" hidden="1" customHeight="1" thickBot="1">
      <c r="A90" s="460"/>
      <c r="B90" s="445"/>
      <c r="C90" s="435"/>
      <c r="D90" s="435"/>
      <c r="E90" s="435"/>
      <c r="F90" s="45" t="str">
        <f>IF(C89&gt;0,VLOOKUP(C89,男子登録情報!$A$1:$H$1688,5,0),"")</f>
        <v/>
      </c>
      <c r="G90" s="417"/>
      <c r="H90" s="417"/>
      <c r="I90" s="242"/>
      <c r="J90" s="10" t="s">
        <v>44</v>
      </c>
      <c r="K90" s="6"/>
      <c r="L90" s="7" t="str">
        <f>IF(K90&gt;0,VLOOKUP(K90,男子登録情報!$J$2:$K$21,2,0),"")</f>
        <v/>
      </c>
      <c r="M90" s="41"/>
      <c r="N90" s="8" t="str">
        <f t="shared" si="48"/>
        <v/>
      </c>
      <c r="O90" s="9"/>
      <c r="P90" s="462"/>
      <c r="Q90" s="463"/>
      <c r="R90" s="464"/>
      <c r="S90" s="430"/>
      <c r="T90" s="430"/>
      <c r="U90" s="293"/>
      <c r="AK90" s="261">
        <f t="shared" si="49"/>
        <v>0</v>
      </c>
      <c r="AL90" s="261" t="str">
        <f t="shared" si="50"/>
        <v>00000</v>
      </c>
    </row>
    <row r="91" spans="1:38" s="20" customFormat="1" ht="18" hidden="1" customHeight="1" thickBot="1">
      <c r="A91" s="461"/>
      <c r="B91" s="446" t="s">
        <v>45</v>
      </c>
      <c r="C91" s="440"/>
      <c r="D91" s="46"/>
      <c r="E91" s="46"/>
      <c r="F91" s="47"/>
      <c r="G91" s="418"/>
      <c r="H91" s="418"/>
      <c r="I91" s="243"/>
      <c r="J91" s="11" t="s">
        <v>46</v>
      </c>
      <c r="K91" s="12"/>
      <c r="L91" s="13" t="str">
        <f>IF(K91&gt;0,VLOOKUP(K91,男子登録情報!$J$2:$K$21,2,0),"")</f>
        <v/>
      </c>
      <c r="M91" s="42"/>
      <c r="N91" s="8" t="str">
        <f t="shared" si="48"/>
        <v/>
      </c>
      <c r="O91" s="15"/>
      <c r="P91" s="465"/>
      <c r="Q91" s="466"/>
      <c r="R91" s="467"/>
      <c r="S91" s="431"/>
      <c r="T91" s="431"/>
      <c r="U91" s="293"/>
      <c r="AK91" s="261">
        <f t="shared" si="49"/>
        <v>0</v>
      </c>
      <c r="AL91" s="261" t="str">
        <f t="shared" si="50"/>
        <v>00000</v>
      </c>
    </row>
    <row r="92" spans="1:38" s="20" customFormat="1" ht="18" hidden="1" customHeight="1" thickTop="1" thickBot="1">
      <c r="A92" s="459">
        <v>27</v>
      </c>
      <c r="B92" s="444" t="s">
        <v>47</v>
      </c>
      <c r="C92" s="434"/>
      <c r="D92" s="434" t="str">
        <f>IF(C92&gt;0,VLOOKUP(C92,男子登録情報!$A$1:$H$1688,3,0),"")</f>
        <v/>
      </c>
      <c r="E92" s="434" t="str">
        <f>IF(C92&gt;0,VLOOKUP(C92,男子登録情報!$A$1:$H$1688,4,0),"")</f>
        <v/>
      </c>
      <c r="F92" s="44" t="str">
        <f>IF(C92&gt;0,VLOOKUP(C92,男子登録情報!$A$1:$H$1688,8,0),"")</f>
        <v/>
      </c>
      <c r="G92" s="416" t="e">
        <f>IF(F93&gt;0,VLOOKUP(F93,男子登録情報!$N$2:$O$48,2,0),"")</f>
        <v>#N/A</v>
      </c>
      <c r="H92" s="416" t="str">
        <f t="shared" ref="H92" si="55">IF(C92&gt;0,TEXT(C92,"100000000"),"")</f>
        <v/>
      </c>
      <c r="I92" s="242"/>
      <c r="J92" s="5" t="s">
        <v>42</v>
      </c>
      <c r="K92" s="6"/>
      <c r="L92" s="7" t="str">
        <f>IF(K92&gt;0,VLOOKUP(K92,男子登録情報!$J$1:$K$21,2,0),"")</f>
        <v/>
      </c>
      <c r="M92" s="40"/>
      <c r="N92" s="8" t="str">
        <f t="shared" si="48"/>
        <v/>
      </c>
      <c r="O92" s="9"/>
      <c r="P92" s="447"/>
      <c r="Q92" s="448"/>
      <c r="R92" s="449"/>
      <c r="S92" s="429"/>
      <c r="T92" s="429"/>
      <c r="U92" s="293"/>
      <c r="AK92" s="261">
        <f t="shared" si="49"/>
        <v>0</v>
      </c>
      <c r="AL92" s="261" t="str">
        <f t="shared" si="50"/>
        <v>00000</v>
      </c>
    </row>
    <row r="93" spans="1:38" s="20" customFormat="1" ht="18" hidden="1" customHeight="1" thickBot="1">
      <c r="A93" s="460"/>
      <c r="B93" s="445"/>
      <c r="C93" s="435"/>
      <c r="D93" s="435"/>
      <c r="E93" s="435"/>
      <c r="F93" s="45" t="str">
        <f>IF(C92&gt;0,VLOOKUP(C92,男子登録情報!$A$1:$H$1688,5,0),"")</f>
        <v/>
      </c>
      <c r="G93" s="417"/>
      <c r="H93" s="417"/>
      <c r="I93" s="242"/>
      <c r="J93" s="10" t="s">
        <v>44</v>
      </c>
      <c r="K93" s="6"/>
      <c r="L93" s="7" t="str">
        <f>IF(K93&gt;0,VLOOKUP(K93,男子登録情報!$J$2:$K$21,2,0),"")</f>
        <v/>
      </c>
      <c r="M93" s="41"/>
      <c r="N93" s="8" t="str">
        <f t="shared" si="48"/>
        <v/>
      </c>
      <c r="O93" s="9"/>
      <c r="P93" s="462"/>
      <c r="Q93" s="463"/>
      <c r="R93" s="464"/>
      <c r="S93" s="430"/>
      <c r="T93" s="430"/>
      <c r="U93" s="293"/>
      <c r="AK93" s="261">
        <f t="shared" si="49"/>
        <v>0</v>
      </c>
      <c r="AL93" s="261" t="str">
        <f t="shared" si="50"/>
        <v>00000</v>
      </c>
    </row>
    <row r="94" spans="1:38" s="20" customFormat="1" ht="18" hidden="1" customHeight="1" thickBot="1">
      <c r="A94" s="461"/>
      <c r="B94" s="446" t="s">
        <v>45</v>
      </c>
      <c r="C94" s="440"/>
      <c r="D94" s="46"/>
      <c r="E94" s="46"/>
      <c r="F94" s="47"/>
      <c r="G94" s="418"/>
      <c r="H94" s="418"/>
      <c r="I94" s="243"/>
      <c r="J94" s="11" t="s">
        <v>46</v>
      </c>
      <c r="K94" s="12"/>
      <c r="L94" s="13" t="str">
        <f>IF(K94&gt;0,VLOOKUP(K94,男子登録情報!$J$2:$K$21,2,0),"")</f>
        <v/>
      </c>
      <c r="M94" s="42"/>
      <c r="N94" s="8" t="str">
        <f t="shared" si="48"/>
        <v/>
      </c>
      <c r="O94" s="15"/>
      <c r="P94" s="465"/>
      <c r="Q94" s="466"/>
      <c r="R94" s="467"/>
      <c r="S94" s="431"/>
      <c r="T94" s="431"/>
      <c r="U94" s="293"/>
      <c r="AK94" s="261">
        <f t="shared" si="49"/>
        <v>0</v>
      </c>
      <c r="AL94" s="261" t="str">
        <f t="shared" si="50"/>
        <v>00000</v>
      </c>
    </row>
    <row r="95" spans="1:38" s="20" customFormat="1" ht="18" hidden="1" customHeight="1" thickTop="1" thickBot="1">
      <c r="A95" s="459">
        <v>28</v>
      </c>
      <c r="B95" s="444" t="s">
        <v>47</v>
      </c>
      <c r="C95" s="434"/>
      <c r="D95" s="434" t="str">
        <f>IF(C95&gt;0,VLOOKUP(C95,男子登録情報!$A$1:$H$1688,3,0),"")</f>
        <v/>
      </c>
      <c r="E95" s="434" t="str">
        <f>IF(C95&gt;0,VLOOKUP(C95,男子登録情報!$A$1:$H$1688,4,0),"")</f>
        <v/>
      </c>
      <c r="F95" s="44" t="str">
        <f>IF(C95&gt;0,VLOOKUP(C95,男子登録情報!$A$1:$H$1688,8,0),"")</f>
        <v/>
      </c>
      <c r="G95" s="416" t="e">
        <f>IF(F96&gt;0,VLOOKUP(F96,男子登録情報!$N$2:$O$48,2,0),"")</f>
        <v>#N/A</v>
      </c>
      <c r="H95" s="416" t="str">
        <f t="shared" ref="H95" si="56">IF(C95&gt;0,TEXT(C95,"100000000"),"")</f>
        <v/>
      </c>
      <c r="I95" s="242"/>
      <c r="J95" s="5" t="s">
        <v>42</v>
      </c>
      <c r="K95" s="6"/>
      <c r="L95" s="7" t="str">
        <f>IF(K95&gt;0,VLOOKUP(K95,男子登録情報!$J$1:$K$21,2,0),"")</f>
        <v/>
      </c>
      <c r="M95" s="40"/>
      <c r="N95" s="8" t="str">
        <f t="shared" si="48"/>
        <v/>
      </c>
      <c r="O95" s="9"/>
      <c r="P95" s="447"/>
      <c r="Q95" s="448"/>
      <c r="R95" s="449"/>
      <c r="S95" s="429"/>
      <c r="T95" s="429"/>
      <c r="U95" s="293"/>
      <c r="AK95" s="261">
        <f t="shared" si="49"/>
        <v>0</v>
      </c>
      <c r="AL95" s="261" t="str">
        <f t="shared" si="50"/>
        <v>00000</v>
      </c>
    </row>
    <row r="96" spans="1:38" s="20" customFormat="1" ht="18" hidden="1" customHeight="1" thickBot="1">
      <c r="A96" s="460"/>
      <c r="B96" s="445"/>
      <c r="C96" s="435"/>
      <c r="D96" s="435"/>
      <c r="E96" s="435"/>
      <c r="F96" s="45" t="str">
        <f>IF(C95&gt;0,VLOOKUP(C95,男子登録情報!$A$1:$H$1688,5,0),"")</f>
        <v/>
      </c>
      <c r="G96" s="417"/>
      <c r="H96" s="417"/>
      <c r="I96" s="242"/>
      <c r="J96" s="10" t="s">
        <v>44</v>
      </c>
      <c r="K96" s="6"/>
      <c r="L96" s="7" t="str">
        <f>IF(K96&gt;0,VLOOKUP(K96,男子登録情報!$J$2:$K$21,2,0),"")</f>
        <v/>
      </c>
      <c r="M96" s="41"/>
      <c r="N96" s="8" t="str">
        <f t="shared" si="48"/>
        <v/>
      </c>
      <c r="O96" s="9"/>
      <c r="P96" s="462"/>
      <c r="Q96" s="463"/>
      <c r="R96" s="464"/>
      <c r="S96" s="430"/>
      <c r="T96" s="430"/>
      <c r="U96" s="293"/>
      <c r="AK96" s="261">
        <f t="shared" si="49"/>
        <v>0</v>
      </c>
      <c r="AL96" s="261" t="str">
        <f t="shared" si="50"/>
        <v>00000</v>
      </c>
    </row>
    <row r="97" spans="1:38" s="20" customFormat="1" ht="18" hidden="1" customHeight="1" thickBot="1">
      <c r="A97" s="461"/>
      <c r="B97" s="446" t="s">
        <v>45</v>
      </c>
      <c r="C97" s="440"/>
      <c r="D97" s="46"/>
      <c r="E97" s="46"/>
      <c r="F97" s="47"/>
      <c r="G97" s="418"/>
      <c r="H97" s="418"/>
      <c r="I97" s="243"/>
      <c r="J97" s="11" t="s">
        <v>46</v>
      </c>
      <c r="K97" s="12"/>
      <c r="L97" s="13" t="str">
        <f>IF(K97&gt;0,VLOOKUP(K97,男子登録情報!$J$2:$K$21,2,0),"")</f>
        <v/>
      </c>
      <c r="M97" s="42"/>
      <c r="N97" s="8" t="str">
        <f t="shared" si="48"/>
        <v/>
      </c>
      <c r="O97" s="15"/>
      <c r="P97" s="465"/>
      <c r="Q97" s="466"/>
      <c r="R97" s="467"/>
      <c r="S97" s="431"/>
      <c r="T97" s="431"/>
      <c r="U97" s="293"/>
      <c r="AK97" s="261">
        <f t="shared" si="49"/>
        <v>0</v>
      </c>
      <c r="AL97" s="261" t="str">
        <f t="shared" si="50"/>
        <v>00000</v>
      </c>
    </row>
    <row r="98" spans="1:38" s="20" customFormat="1" ht="18" hidden="1" customHeight="1" thickTop="1" thickBot="1">
      <c r="A98" s="459">
        <v>29</v>
      </c>
      <c r="B98" s="444" t="s">
        <v>47</v>
      </c>
      <c r="C98" s="434"/>
      <c r="D98" s="434" t="str">
        <f>IF(C98&gt;0,VLOOKUP(C98,男子登録情報!$A$1:$H$1688,3,0),"")</f>
        <v/>
      </c>
      <c r="E98" s="434" t="str">
        <f>IF(C98&gt;0,VLOOKUP(C98,男子登録情報!$A$1:$H$1688,4,0),"")</f>
        <v/>
      </c>
      <c r="F98" s="44" t="str">
        <f>IF(C98&gt;0,VLOOKUP(C98,男子登録情報!$A$1:$H$1688,8,0),"")</f>
        <v/>
      </c>
      <c r="G98" s="416" t="e">
        <f>IF(F99&gt;0,VLOOKUP(F99,男子登録情報!$N$2:$O$48,2,0),"")</f>
        <v>#N/A</v>
      </c>
      <c r="H98" s="416" t="str">
        <f t="shared" ref="H98" si="57">IF(C98&gt;0,TEXT(C98,"100000000"),"")</f>
        <v/>
      </c>
      <c r="I98" s="242"/>
      <c r="J98" s="5" t="s">
        <v>42</v>
      </c>
      <c r="K98" s="6"/>
      <c r="L98" s="7" t="str">
        <f>IF(K98&gt;0,VLOOKUP(K98,男子登録情報!$J$1:$K$21,2,0),"")</f>
        <v/>
      </c>
      <c r="M98" s="40"/>
      <c r="N98" s="8" t="str">
        <f t="shared" si="48"/>
        <v/>
      </c>
      <c r="O98" s="9"/>
      <c r="P98" s="447"/>
      <c r="Q98" s="448"/>
      <c r="R98" s="449"/>
      <c r="S98" s="429"/>
      <c r="T98" s="429"/>
      <c r="U98" s="293"/>
      <c r="AK98" s="261">
        <f t="shared" si="49"/>
        <v>0</v>
      </c>
      <c r="AL98" s="261" t="str">
        <f t="shared" si="50"/>
        <v>00000</v>
      </c>
    </row>
    <row r="99" spans="1:38" s="20" customFormat="1" ht="18" hidden="1" customHeight="1" thickBot="1">
      <c r="A99" s="460"/>
      <c r="B99" s="445"/>
      <c r="C99" s="435"/>
      <c r="D99" s="435"/>
      <c r="E99" s="435"/>
      <c r="F99" s="45" t="str">
        <f>IF(C98&gt;0,VLOOKUP(C98,男子登録情報!$A$1:$H$1688,5,0),"")</f>
        <v/>
      </c>
      <c r="G99" s="417"/>
      <c r="H99" s="417"/>
      <c r="I99" s="242"/>
      <c r="J99" s="10" t="s">
        <v>44</v>
      </c>
      <c r="K99" s="6"/>
      <c r="L99" s="7" t="str">
        <f>IF(K99&gt;0,VLOOKUP(K99,男子登録情報!$J$2:$K$21,2,0),"")</f>
        <v/>
      </c>
      <c r="M99" s="41"/>
      <c r="N99" s="8" t="str">
        <f t="shared" si="48"/>
        <v/>
      </c>
      <c r="O99" s="9"/>
      <c r="P99" s="462"/>
      <c r="Q99" s="463"/>
      <c r="R99" s="464"/>
      <c r="S99" s="430"/>
      <c r="T99" s="430"/>
      <c r="U99" s="293"/>
      <c r="AK99" s="261">
        <f t="shared" si="49"/>
        <v>0</v>
      </c>
      <c r="AL99" s="261" t="str">
        <f t="shared" si="50"/>
        <v>00000</v>
      </c>
    </row>
    <row r="100" spans="1:38" s="20" customFormat="1" ht="18" hidden="1" customHeight="1" thickBot="1">
      <c r="A100" s="461"/>
      <c r="B100" s="446" t="s">
        <v>45</v>
      </c>
      <c r="C100" s="440"/>
      <c r="D100" s="46"/>
      <c r="E100" s="46"/>
      <c r="F100" s="47"/>
      <c r="G100" s="418"/>
      <c r="H100" s="418"/>
      <c r="I100" s="243"/>
      <c r="J100" s="11" t="s">
        <v>46</v>
      </c>
      <c r="K100" s="12"/>
      <c r="L100" s="13" t="str">
        <f>IF(K100&gt;0,VLOOKUP(K100,男子登録情報!$J$2:$K$21,2,0),"")</f>
        <v/>
      </c>
      <c r="M100" s="42"/>
      <c r="N100" s="8" t="str">
        <f t="shared" si="48"/>
        <v/>
      </c>
      <c r="O100" s="15"/>
      <c r="P100" s="465"/>
      <c r="Q100" s="466"/>
      <c r="R100" s="467"/>
      <c r="S100" s="431"/>
      <c r="T100" s="431"/>
      <c r="U100" s="293"/>
      <c r="AK100" s="261">
        <f t="shared" si="49"/>
        <v>0</v>
      </c>
      <c r="AL100" s="261" t="str">
        <f t="shared" si="50"/>
        <v>00000</v>
      </c>
    </row>
    <row r="101" spans="1:38" s="20" customFormat="1" ht="18" hidden="1" customHeight="1" thickTop="1" thickBot="1">
      <c r="A101" s="459">
        <v>30</v>
      </c>
      <c r="B101" s="444" t="s">
        <v>47</v>
      </c>
      <c r="C101" s="434"/>
      <c r="D101" s="434" t="str">
        <f>IF(C101&gt;0,VLOOKUP(C101,男子登録情報!$A$1:$H$1688,3,0),"")</f>
        <v/>
      </c>
      <c r="E101" s="434" t="str">
        <f>IF(C101&gt;0,VLOOKUP(C101,男子登録情報!$A$1:$H$1688,4,0),"")</f>
        <v/>
      </c>
      <c r="F101" s="44" t="str">
        <f>IF(C101&gt;0,VLOOKUP(C101,男子登録情報!$A$1:$H$1688,8,0),"")</f>
        <v/>
      </c>
      <c r="G101" s="416" t="e">
        <f>IF(F102&gt;0,VLOOKUP(F102,男子登録情報!$N$2:$O$48,2,0),"")</f>
        <v>#N/A</v>
      </c>
      <c r="H101" s="416" t="str">
        <f t="shared" ref="H101" si="58">IF(C101&gt;0,TEXT(C101,"100000000"),"")</f>
        <v/>
      </c>
      <c r="I101" s="242"/>
      <c r="J101" s="5" t="s">
        <v>42</v>
      </c>
      <c r="K101" s="6"/>
      <c r="L101" s="7" t="str">
        <f>IF(K101&gt;0,VLOOKUP(K101,男子登録情報!$J$1:$K$21,2,0),"")</f>
        <v/>
      </c>
      <c r="M101" s="40"/>
      <c r="N101" s="8" t="str">
        <f t="shared" si="48"/>
        <v/>
      </c>
      <c r="O101" s="9"/>
      <c r="P101" s="447"/>
      <c r="Q101" s="448"/>
      <c r="R101" s="449"/>
      <c r="S101" s="429"/>
      <c r="T101" s="429"/>
      <c r="U101" s="293"/>
      <c r="AK101" s="261">
        <f t="shared" si="49"/>
        <v>0</v>
      </c>
      <c r="AL101" s="261" t="str">
        <f t="shared" si="50"/>
        <v>00000</v>
      </c>
    </row>
    <row r="102" spans="1:38" s="20" customFormat="1" ht="18" hidden="1" customHeight="1" thickBot="1">
      <c r="A102" s="460"/>
      <c r="B102" s="445"/>
      <c r="C102" s="435"/>
      <c r="D102" s="435"/>
      <c r="E102" s="435"/>
      <c r="F102" s="45" t="str">
        <f>IF(C101&gt;0,VLOOKUP(C101,男子登録情報!$A$1:$H$1688,5,0),"")</f>
        <v/>
      </c>
      <c r="G102" s="417"/>
      <c r="H102" s="417"/>
      <c r="I102" s="242"/>
      <c r="J102" s="10" t="s">
        <v>44</v>
      </c>
      <c r="K102" s="6"/>
      <c r="L102" s="7" t="str">
        <f>IF(K102&gt;0,VLOOKUP(K102,男子登録情報!$J$2:$K$21,2,0),"")</f>
        <v/>
      </c>
      <c r="M102" s="41"/>
      <c r="N102" s="8" t="str">
        <f t="shared" si="48"/>
        <v/>
      </c>
      <c r="O102" s="9"/>
      <c r="P102" s="462"/>
      <c r="Q102" s="463"/>
      <c r="R102" s="464"/>
      <c r="S102" s="430"/>
      <c r="T102" s="430"/>
      <c r="U102" s="293"/>
      <c r="AK102" s="261">
        <f t="shared" si="49"/>
        <v>0</v>
      </c>
      <c r="AL102" s="261" t="str">
        <f t="shared" si="50"/>
        <v>00000</v>
      </c>
    </row>
    <row r="103" spans="1:38" s="20" customFormat="1" ht="18" hidden="1" customHeight="1" thickBot="1">
      <c r="A103" s="461"/>
      <c r="B103" s="446" t="s">
        <v>45</v>
      </c>
      <c r="C103" s="440"/>
      <c r="D103" s="46"/>
      <c r="E103" s="46"/>
      <c r="F103" s="47"/>
      <c r="G103" s="418"/>
      <c r="H103" s="418"/>
      <c r="I103" s="243"/>
      <c r="J103" s="11" t="s">
        <v>46</v>
      </c>
      <c r="K103" s="12"/>
      <c r="L103" s="13" t="str">
        <f>IF(K103&gt;0,VLOOKUP(K103,男子登録情報!$J$2:$K$21,2,0),"")</f>
        <v/>
      </c>
      <c r="M103" s="42"/>
      <c r="N103" s="8" t="str">
        <f t="shared" si="48"/>
        <v/>
      </c>
      <c r="O103" s="15"/>
      <c r="P103" s="465"/>
      <c r="Q103" s="466"/>
      <c r="R103" s="467"/>
      <c r="S103" s="431"/>
      <c r="T103" s="431"/>
      <c r="U103" s="293"/>
      <c r="AK103" s="261">
        <f t="shared" si="49"/>
        <v>0</v>
      </c>
      <c r="AL103" s="261" t="str">
        <f t="shared" si="50"/>
        <v>00000</v>
      </c>
    </row>
    <row r="104" spans="1:38" s="20" customFormat="1" ht="18" hidden="1" customHeight="1" thickTop="1" thickBot="1">
      <c r="A104" s="459">
        <v>31</v>
      </c>
      <c r="B104" s="444" t="s">
        <v>47</v>
      </c>
      <c r="C104" s="434"/>
      <c r="D104" s="434" t="str">
        <f>IF(C104&gt;0,VLOOKUP(C104,男子登録情報!$A$1:$H$1688,3,0),"")</f>
        <v/>
      </c>
      <c r="E104" s="434" t="str">
        <f>IF(C104&gt;0,VLOOKUP(C104,男子登録情報!$A$1:$H$1688,4,0),"")</f>
        <v/>
      </c>
      <c r="F104" s="44" t="str">
        <f>IF(C104&gt;0,VLOOKUP(C104,男子登録情報!$A$1:$H$1688,8,0),"")</f>
        <v/>
      </c>
      <c r="G104" s="416" t="e">
        <f>IF(F105&gt;0,VLOOKUP(F105,男子登録情報!$N$2:$O$48,2,0),"")</f>
        <v>#N/A</v>
      </c>
      <c r="H104" s="416" t="str">
        <f t="shared" ref="H104" si="59">IF(C104&gt;0,TEXT(C104,"100000000"),"")</f>
        <v/>
      </c>
      <c r="I104" s="242"/>
      <c r="J104" s="5" t="s">
        <v>42</v>
      </c>
      <c r="K104" s="6"/>
      <c r="L104" s="7" t="str">
        <f>IF(K104&gt;0,VLOOKUP(K104,男子登録情報!$J$1:$K$21,2,0),"")</f>
        <v/>
      </c>
      <c r="M104" s="40"/>
      <c r="N104" s="8" t="str">
        <f t="shared" si="48"/>
        <v/>
      </c>
      <c r="O104" s="9"/>
      <c r="P104" s="447"/>
      <c r="Q104" s="448"/>
      <c r="R104" s="449"/>
      <c r="S104" s="429"/>
      <c r="T104" s="429"/>
      <c r="U104" s="293"/>
      <c r="AK104" s="261">
        <f t="shared" si="49"/>
        <v>0</v>
      </c>
      <c r="AL104" s="261" t="str">
        <f t="shared" si="50"/>
        <v>00000</v>
      </c>
    </row>
    <row r="105" spans="1:38" s="20" customFormat="1" ht="18" hidden="1" customHeight="1" thickBot="1">
      <c r="A105" s="460"/>
      <c r="B105" s="445"/>
      <c r="C105" s="435"/>
      <c r="D105" s="435"/>
      <c r="E105" s="435"/>
      <c r="F105" s="45" t="str">
        <f>IF(C104&gt;0,VLOOKUP(C104,男子登録情報!$A$1:$H$1688,5,0),"")</f>
        <v/>
      </c>
      <c r="G105" s="417"/>
      <c r="H105" s="417"/>
      <c r="I105" s="242"/>
      <c r="J105" s="10" t="s">
        <v>44</v>
      </c>
      <c r="K105" s="6"/>
      <c r="L105" s="7" t="str">
        <f>IF(K105&gt;0,VLOOKUP(K105,男子登録情報!$J$2:$K$21,2,0),"")</f>
        <v/>
      </c>
      <c r="M105" s="41"/>
      <c r="N105" s="8" t="str">
        <f t="shared" si="48"/>
        <v/>
      </c>
      <c r="O105" s="9"/>
      <c r="P105" s="462"/>
      <c r="Q105" s="463"/>
      <c r="R105" s="464"/>
      <c r="S105" s="430"/>
      <c r="T105" s="430"/>
      <c r="U105" s="293"/>
      <c r="AK105" s="261">
        <f t="shared" si="49"/>
        <v>0</v>
      </c>
      <c r="AL105" s="261" t="str">
        <f t="shared" si="50"/>
        <v>00000</v>
      </c>
    </row>
    <row r="106" spans="1:38" s="20" customFormat="1" ht="18" hidden="1" customHeight="1" thickBot="1">
      <c r="A106" s="461"/>
      <c r="B106" s="446" t="s">
        <v>45</v>
      </c>
      <c r="C106" s="440"/>
      <c r="D106" s="46"/>
      <c r="E106" s="46"/>
      <c r="F106" s="47"/>
      <c r="G106" s="418"/>
      <c r="H106" s="418"/>
      <c r="I106" s="243"/>
      <c r="J106" s="11" t="s">
        <v>46</v>
      </c>
      <c r="K106" s="12"/>
      <c r="L106" s="13" t="str">
        <f>IF(K106&gt;0,VLOOKUP(K106,男子登録情報!$J$2:$K$21,2,0),"")</f>
        <v/>
      </c>
      <c r="M106" s="42"/>
      <c r="N106" s="8" t="str">
        <f t="shared" si="48"/>
        <v/>
      </c>
      <c r="O106" s="15"/>
      <c r="P106" s="465"/>
      <c r="Q106" s="466"/>
      <c r="R106" s="467"/>
      <c r="S106" s="431"/>
      <c r="T106" s="431"/>
      <c r="U106" s="293"/>
      <c r="AK106" s="261">
        <f t="shared" si="49"/>
        <v>0</v>
      </c>
      <c r="AL106" s="261" t="str">
        <f t="shared" si="50"/>
        <v>00000</v>
      </c>
    </row>
    <row r="107" spans="1:38" s="20" customFormat="1" ht="18" hidden="1" customHeight="1" thickTop="1" thickBot="1">
      <c r="A107" s="459">
        <v>32</v>
      </c>
      <c r="B107" s="444" t="s">
        <v>47</v>
      </c>
      <c r="C107" s="434"/>
      <c r="D107" s="434" t="str">
        <f>IF(C107&gt;0,VLOOKUP(C107,男子登録情報!$A$1:$H$1688,3,0),"")</f>
        <v/>
      </c>
      <c r="E107" s="434" t="str">
        <f>IF(C107&gt;0,VLOOKUP(C107,男子登録情報!$A$1:$H$1688,4,0),"")</f>
        <v/>
      </c>
      <c r="F107" s="44" t="str">
        <f>IF(C107&gt;0,VLOOKUP(C107,男子登録情報!$A$1:$H$1688,8,0),"")</f>
        <v/>
      </c>
      <c r="G107" s="416" t="e">
        <f>IF(F108&gt;0,VLOOKUP(F108,男子登録情報!$N$2:$O$48,2,0),"")</f>
        <v>#N/A</v>
      </c>
      <c r="H107" s="416" t="str">
        <f t="shared" ref="H107" si="60">IF(C107&gt;0,TEXT(C107,"100000000"),"")</f>
        <v/>
      </c>
      <c r="I107" s="242"/>
      <c r="J107" s="5" t="s">
        <v>42</v>
      </c>
      <c r="K107" s="6"/>
      <c r="L107" s="7" t="str">
        <f>IF(K107&gt;0,VLOOKUP(K107,男子登録情報!$J$1:$K$21,2,0),"")</f>
        <v/>
      </c>
      <c r="M107" s="40"/>
      <c r="N107" s="8" t="str">
        <f t="shared" si="48"/>
        <v/>
      </c>
      <c r="O107" s="9"/>
      <c r="P107" s="447"/>
      <c r="Q107" s="448"/>
      <c r="R107" s="449"/>
      <c r="S107" s="429"/>
      <c r="T107" s="429"/>
      <c r="U107" s="293"/>
      <c r="AK107" s="261">
        <f t="shared" si="49"/>
        <v>0</v>
      </c>
      <c r="AL107" s="261" t="str">
        <f t="shared" si="50"/>
        <v>00000</v>
      </c>
    </row>
    <row r="108" spans="1:38" s="20" customFormat="1" ht="18" hidden="1" customHeight="1" thickBot="1">
      <c r="A108" s="460"/>
      <c r="B108" s="445"/>
      <c r="C108" s="435"/>
      <c r="D108" s="435"/>
      <c r="E108" s="435"/>
      <c r="F108" s="45" t="str">
        <f>IF(C107&gt;0,VLOOKUP(C107,男子登録情報!$A$1:$H$1688,5,0),"")</f>
        <v/>
      </c>
      <c r="G108" s="417"/>
      <c r="H108" s="417"/>
      <c r="I108" s="242"/>
      <c r="J108" s="10" t="s">
        <v>44</v>
      </c>
      <c r="K108" s="6"/>
      <c r="L108" s="7" t="str">
        <f>IF(K108&gt;0,VLOOKUP(K108,男子登録情報!$J$2:$K$21,2,0),"")</f>
        <v/>
      </c>
      <c r="M108" s="41"/>
      <c r="N108" s="8" t="str">
        <f t="shared" si="48"/>
        <v/>
      </c>
      <c r="O108" s="9"/>
      <c r="P108" s="462"/>
      <c r="Q108" s="463"/>
      <c r="R108" s="464"/>
      <c r="S108" s="430"/>
      <c r="T108" s="430"/>
      <c r="U108" s="293"/>
      <c r="AK108" s="261">
        <f t="shared" si="49"/>
        <v>0</v>
      </c>
      <c r="AL108" s="261" t="str">
        <f t="shared" si="50"/>
        <v>00000</v>
      </c>
    </row>
    <row r="109" spans="1:38" s="20" customFormat="1" ht="18" hidden="1" customHeight="1" thickBot="1">
      <c r="A109" s="461"/>
      <c r="B109" s="446" t="s">
        <v>45</v>
      </c>
      <c r="C109" s="440"/>
      <c r="D109" s="46"/>
      <c r="E109" s="46"/>
      <c r="F109" s="47"/>
      <c r="G109" s="418"/>
      <c r="H109" s="418"/>
      <c r="I109" s="243"/>
      <c r="J109" s="11" t="s">
        <v>46</v>
      </c>
      <c r="K109" s="12"/>
      <c r="L109" s="13" t="str">
        <f>IF(K109&gt;0,VLOOKUP(K109,男子登録情報!$J$2:$K$21,2,0),"")</f>
        <v/>
      </c>
      <c r="M109" s="42"/>
      <c r="N109" s="8" t="str">
        <f t="shared" si="48"/>
        <v/>
      </c>
      <c r="O109" s="15"/>
      <c r="P109" s="465"/>
      <c r="Q109" s="466"/>
      <c r="R109" s="467"/>
      <c r="S109" s="431"/>
      <c r="T109" s="431"/>
      <c r="U109" s="293"/>
      <c r="AK109" s="261">
        <f t="shared" si="49"/>
        <v>0</v>
      </c>
      <c r="AL109" s="261" t="str">
        <f t="shared" si="50"/>
        <v>00000</v>
      </c>
    </row>
    <row r="110" spans="1:38" s="20" customFormat="1" ht="18" hidden="1" customHeight="1" thickTop="1" thickBot="1">
      <c r="A110" s="459">
        <v>33</v>
      </c>
      <c r="B110" s="444" t="s">
        <v>47</v>
      </c>
      <c r="C110" s="434"/>
      <c r="D110" s="434" t="str">
        <f>IF(C110&gt;0,VLOOKUP(C110,男子登録情報!$A$1:$H$1688,3,0),"")</f>
        <v/>
      </c>
      <c r="E110" s="434" t="str">
        <f>IF(C110&gt;0,VLOOKUP(C110,男子登録情報!$A$1:$H$1688,4,0),"")</f>
        <v/>
      </c>
      <c r="F110" s="44" t="str">
        <f>IF(C110&gt;0,VLOOKUP(C110,男子登録情報!$A$1:$H$1688,8,0),"")</f>
        <v/>
      </c>
      <c r="G110" s="416" t="e">
        <f>IF(F111&gt;0,VLOOKUP(F111,男子登録情報!$N$2:$O$48,2,0),"")</f>
        <v>#N/A</v>
      </c>
      <c r="H110" s="416" t="str">
        <f t="shared" ref="H110" si="61">IF(C110&gt;0,TEXT(C110,"100000000"),"")</f>
        <v/>
      </c>
      <c r="I110" s="242"/>
      <c r="J110" s="5" t="s">
        <v>42</v>
      </c>
      <c r="K110" s="6"/>
      <c r="L110" s="7" t="str">
        <f>IF(K110&gt;0,VLOOKUP(K110,男子登録情報!$J$1:$K$21,2,0),"")</f>
        <v/>
      </c>
      <c r="M110" s="40"/>
      <c r="N110" s="8" t="str">
        <f t="shared" si="48"/>
        <v/>
      </c>
      <c r="O110" s="9"/>
      <c r="P110" s="447"/>
      <c r="Q110" s="448"/>
      <c r="R110" s="449"/>
      <c r="S110" s="429"/>
      <c r="T110" s="429"/>
      <c r="U110" s="293"/>
      <c r="AK110" s="261">
        <f t="shared" si="49"/>
        <v>0</v>
      </c>
      <c r="AL110" s="261" t="str">
        <f t="shared" si="50"/>
        <v>00000</v>
      </c>
    </row>
    <row r="111" spans="1:38" s="20" customFormat="1" ht="18" hidden="1" customHeight="1" thickBot="1">
      <c r="A111" s="460"/>
      <c r="B111" s="445"/>
      <c r="C111" s="435"/>
      <c r="D111" s="435"/>
      <c r="E111" s="435"/>
      <c r="F111" s="45" t="str">
        <f>IF(C110&gt;0,VLOOKUP(C110,男子登録情報!$A$1:$H$1688,5,0),"")</f>
        <v/>
      </c>
      <c r="G111" s="417"/>
      <c r="H111" s="417"/>
      <c r="I111" s="242"/>
      <c r="J111" s="10" t="s">
        <v>44</v>
      </c>
      <c r="K111" s="6"/>
      <c r="L111" s="7" t="str">
        <f>IF(K111&gt;0,VLOOKUP(K111,男子登録情報!$J$2:$K$21,2,0),"")</f>
        <v/>
      </c>
      <c r="M111" s="41"/>
      <c r="N111" s="8" t="str">
        <f t="shared" si="48"/>
        <v/>
      </c>
      <c r="O111" s="9"/>
      <c r="P111" s="462"/>
      <c r="Q111" s="463"/>
      <c r="R111" s="464"/>
      <c r="S111" s="430"/>
      <c r="T111" s="430"/>
      <c r="U111" s="293"/>
      <c r="AK111" s="261">
        <f t="shared" si="49"/>
        <v>0</v>
      </c>
      <c r="AL111" s="261" t="str">
        <f t="shared" si="50"/>
        <v>00000</v>
      </c>
    </row>
    <row r="112" spans="1:38" s="20" customFormat="1" ht="18" hidden="1" customHeight="1" thickBot="1">
      <c r="A112" s="461"/>
      <c r="B112" s="446" t="s">
        <v>45</v>
      </c>
      <c r="C112" s="440"/>
      <c r="D112" s="46"/>
      <c r="E112" s="46"/>
      <c r="F112" s="47"/>
      <c r="G112" s="418"/>
      <c r="H112" s="418"/>
      <c r="I112" s="243"/>
      <c r="J112" s="11" t="s">
        <v>46</v>
      </c>
      <c r="K112" s="12"/>
      <c r="L112" s="13" t="str">
        <f>IF(K112&gt;0,VLOOKUP(K112,男子登録情報!$J$2:$K$21,2,0),"")</f>
        <v/>
      </c>
      <c r="M112" s="42"/>
      <c r="N112" s="8" t="str">
        <f t="shared" si="48"/>
        <v/>
      </c>
      <c r="O112" s="15"/>
      <c r="P112" s="465"/>
      <c r="Q112" s="466"/>
      <c r="R112" s="467"/>
      <c r="S112" s="431"/>
      <c r="T112" s="431"/>
      <c r="U112" s="293"/>
      <c r="AK112" s="261">
        <f t="shared" si="49"/>
        <v>0</v>
      </c>
      <c r="AL112" s="261" t="str">
        <f t="shared" si="50"/>
        <v>00000</v>
      </c>
    </row>
    <row r="113" spans="1:38" s="20" customFormat="1" ht="18" hidden="1" customHeight="1" thickTop="1" thickBot="1">
      <c r="A113" s="459">
        <v>34</v>
      </c>
      <c r="B113" s="444" t="s">
        <v>47</v>
      </c>
      <c r="C113" s="434"/>
      <c r="D113" s="434" t="str">
        <f>IF(C113&gt;0,VLOOKUP(C113,男子登録情報!$A$1:$H$1688,3,0),"")</f>
        <v/>
      </c>
      <c r="E113" s="434" t="str">
        <f>IF(C113&gt;0,VLOOKUP(C113,男子登録情報!$A$1:$H$1688,4,0),"")</f>
        <v/>
      </c>
      <c r="F113" s="44" t="str">
        <f>IF(C113&gt;0,VLOOKUP(C113,男子登録情報!$A$1:$H$1688,8,0),"")</f>
        <v/>
      </c>
      <c r="G113" s="416" t="e">
        <f>IF(F114&gt;0,VLOOKUP(F114,男子登録情報!$N$2:$O$48,2,0),"")</f>
        <v>#N/A</v>
      </c>
      <c r="H113" s="416" t="str">
        <f t="shared" ref="H113" si="62">IF(C113&gt;0,TEXT(C113,"100000000"),"")</f>
        <v/>
      </c>
      <c r="I113" s="242"/>
      <c r="J113" s="5" t="s">
        <v>42</v>
      </c>
      <c r="K113" s="6"/>
      <c r="L113" s="7" t="str">
        <f>IF(K113&gt;0,VLOOKUP(K113,男子登録情報!$J$1:$K$21,2,0),"")</f>
        <v/>
      </c>
      <c r="M113" s="40"/>
      <c r="N113" s="8" t="str">
        <f t="shared" si="48"/>
        <v/>
      </c>
      <c r="O113" s="9"/>
      <c r="P113" s="447"/>
      <c r="Q113" s="448"/>
      <c r="R113" s="449"/>
      <c r="S113" s="429"/>
      <c r="T113" s="429"/>
      <c r="U113" s="293"/>
      <c r="AK113" s="261">
        <f t="shared" si="49"/>
        <v>0</v>
      </c>
      <c r="AL113" s="261" t="str">
        <f t="shared" si="50"/>
        <v>00000</v>
      </c>
    </row>
    <row r="114" spans="1:38" s="20" customFormat="1" ht="18" hidden="1" customHeight="1" thickBot="1">
      <c r="A114" s="460"/>
      <c r="B114" s="445"/>
      <c r="C114" s="435"/>
      <c r="D114" s="435"/>
      <c r="E114" s="435"/>
      <c r="F114" s="45" t="str">
        <f>IF(C113&gt;0,VLOOKUP(C113,男子登録情報!$A$1:$H$1688,5,0),"")</f>
        <v/>
      </c>
      <c r="G114" s="417"/>
      <c r="H114" s="417"/>
      <c r="I114" s="242"/>
      <c r="J114" s="10" t="s">
        <v>44</v>
      </c>
      <c r="K114" s="6"/>
      <c r="L114" s="7" t="str">
        <f>IF(K114&gt;0,VLOOKUP(K114,男子登録情報!$J$2:$K$21,2,0),"")</f>
        <v/>
      </c>
      <c r="M114" s="41"/>
      <c r="N114" s="8" t="str">
        <f t="shared" si="48"/>
        <v/>
      </c>
      <c r="O114" s="9"/>
      <c r="P114" s="462"/>
      <c r="Q114" s="463"/>
      <c r="R114" s="464"/>
      <c r="S114" s="430"/>
      <c r="T114" s="430"/>
      <c r="U114" s="293"/>
      <c r="AK114" s="261">
        <f t="shared" si="49"/>
        <v>0</v>
      </c>
      <c r="AL114" s="261" t="str">
        <f t="shared" si="50"/>
        <v>00000</v>
      </c>
    </row>
    <row r="115" spans="1:38" s="20" customFormat="1" ht="18" hidden="1" customHeight="1" thickBot="1">
      <c r="A115" s="461"/>
      <c r="B115" s="446" t="s">
        <v>45</v>
      </c>
      <c r="C115" s="440"/>
      <c r="D115" s="46"/>
      <c r="E115" s="46"/>
      <c r="F115" s="47"/>
      <c r="G115" s="418"/>
      <c r="H115" s="418"/>
      <c r="I115" s="243"/>
      <c r="J115" s="11" t="s">
        <v>46</v>
      </c>
      <c r="K115" s="12"/>
      <c r="L115" s="13" t="str">
        <f>IF(K115&gt;0,VLOOKUP(K115,男子登録情報!$J$2:$K$21,2,0),"")</f>
        <v/>
      </c>
      <c r="M115" s="42"/>
      <c r="N115" s="8" t="str">
        <f t="shared" si="48"/>
        <v/>
      </c>
      <c r="O115" s="15"/>
      <c r="P115" s="465"/>
      <c r="Q115" s="466"/>
      <c r="R115" s="467"/>
      <c r="S115" s="431"/>
      <c r="T115" s="431"/>
      <c r="U115" s="293"/>
      <c r="AK115" s="261">
        <f t="shared" si="49"/>
        <v>0</v>
      </c>
      <c r="AL115" s="261" t="str">
        <f t="shared" si="50"/>
        <v>00000</v>
      </c>
    </row>
    <row r="116" spans="1:38" s="20" customFormat="1" ht="18" hidden="1" customHeight="1" thickTop="1" thickBot="1">
      <c r="A116" s="459">
        <v>35</v>
      </c>
      <c r="B116" s="444" t="s">
        <v>47</v>
      </c>
      <c r="C116" s="434"/>
      <c r="D116" s="434" t="str">
        <f>IF(C116&gt;0,VLOOKUP(C116,男子登録情報!$A$1:$H$1688,3,0),"")</f>
        <v/>
      </c>
      <c r="E116" s="434" t="str">
        <f>IF(C116&gt;0,VLOOKUP(C116,男子登録情報!$A$1:$H$1688,4,0),"")</f>
        <v/>
      </c>
      <c r="F116" s="44" t="str">
        <f>IF(C116&gt;0,VLOOKUP(C116,男子登録情報!$A$1:$H$1688,8,0),"")</f>
        <v/>
      </c>
      <c r="G116" s="416" t="e">
        <f>IF(F117&gt;0,VLOOKUP(F117,男子登録情報!$N$2:$O$48,2,0),"")</f>
        <v>#N/A</v>
      </c>
      <c r="H116" s="416" t="str">
        <f t="shared" ref="H116" si="63">IF(C116&gt;0,TEXT(C116,"100000000"),"")</f>
        <v/>
      </c>
      <c r="I116" s="242"/>
      <c r="J116" s="5" t="s">
        <v>42</v>
      </c>
      <c r="K116" s="6"/>
      <c r="L116" s="7" t="str">
        <f>IF(K116&gt;0,VLOOKUP(K116,男子登録情報!$J$1:$K$21,2,0),"")</f>
        <v/>
      </c>
      <c r="M116" s="40"/>
      <c r="N116" s="8" t="str">
        <f t="shared" si="48"/>
        <v/>
      </c>
      <c r="O116" s="9"/>
      <c r="P116" s="447"/>
      <c r="Q116" s="448"/>
      <c r="R116" s="449"/>
      <c r="S116" s="429"/>
      <c r="T116" s="429"/>
      <c r="U116" s="293"/>
      <c r="AK116" s="261">
        <f t="shared" si="49"/>
        <v>0</v>
      </c>
      <c r="AL116" s="261" t="str">
        <f t="shared" si="50"/>
        <v>00000</v>
      </c>
    </row>
    <row r="117" spans="1:38" s="20" customFormat="1" ht="18" hidden="1" customHeight="1" thickBot="1">
      <c r="A117" s="460"/>
      <c r="B117" s="445"/>
      <c r="C117" s="435"/>
      <c r="D117" s="435"/>
      <c r="E117" s="435"/>
      <c r="F117" s="45" t="str">
        <f>IF(C116&gt;0,VLOOKUP(C116,男子登録情報!$A$1:$H$1688,5,0),"")</f>
        <v/>
      </c>
      <c r="G117" s="417"/>
      <c r="H117" s="417"/>
      <c r="I117" s="242"/>
      <c r="J117" s="10" t="s">
        <v>44</v>
      </c>
      <c r="K117" s="6"/>
      <c r="L117" s="7" t="str">
        <f>IF(K117&gt;0,VLOOKUP(K117,男子登録情報!$J$2:$K$21,2,0),"")</f>
        <v/>
      </c>
      <c r="M117" s="41"/>
      <c r="N117" s="8" t="str">
        <f t="shared" si="48"/>
        <v/>
      </c>
      <c r="O117" s="9"/>
      <c r="P117" s="462"/>
      <c r="Q117" s="463"/>
      <c r="R117" s="464"/>
      <c r="S117" s="430"/>
      <c r="T117" s="430"/>
      <c r="U117" s="293"/>
      <c r="AK117" s="261">
        <f t="shared" si="49"/>
        <v>0</v>
      </c>
      <c r="AL117" s="261" t="str">
        <f t="shared" si="50"/>
        <v>00000</v>
      </c>
    </row>
    <row r="118" spans="1:38" s="20" customFormat="1" ht="18" hidden="1" customHeight="1" thickBot="1">
      <c r="A118" s="461"/>
      <c r="B118" s="446" t="s">
        <v>45</v>
      </c>
      <c r="C118" s="440"/>
      <c r="D118" s="46"/>
      <c r="E118" s="46"/>
      <c r="F118" s="47"/>
      <c r="G118" s="418"/>
      <c r="H118" s="418"/>
      <c r="I118" s="243"/>
      <c r="J118" s="11" t="s">
        <v>46</v>
      </c>
      <c r="K118" s="12"/>
      <c r="L118" s="13" t="str">
        <f>IF(K118&gt;0,VLOOKUP(K118,男子登録情報!$J$2:$K$21,2,0),"")</f>
        <v/>
      </c>
      <c r="M118" s="42"/>
      <c r="N118" s="8" t="str">
        <f t="shared" si="48"/>
        <v/>
      </c>
      <c r="O118" s="15"/>
      <c r="P118" s="465"/>
      <c r="Q118" s="466"/>
      <c r="R118" s="467"/>
      <c r="S118" s="431"/>
      <c r="T118" s="431"/>
      <c r="U118" s="293"/>
      <c r="AK118" s="261">
        <f t="shared" si="49"/>
        <v>0</v>
      </c>
      <c r="AL118" s="261" t="str">
        <f t="shared" si="50"/>
        <v>00000</v>
      </c>
    </row>
    <row r="119" spans="1:38" s="20" customFormat="1" ht="18" hidden="1" customHeight="1" thickTop="1" thickBot="1">
      <c r="A119" s="459">
        <v>36</v>
      </c>
      <c r="B119" s="444" t="s">
        <v>47</v>
      </c>
      <c r="C119" s="434"/>
      <c r="D119" s="434" t="str">
        <f>IF(C119&gt;0,VLOOKUP(C119,男子登録情報!$A$1:$H$1688,3,0),"")</f>
        <v/>
      </c>
      <c r="E119" s="434" t="str">
        <f>IF(C119&gt;0,VLOOKUP(C119,男子登録情報!$A$1:$H$1688,4,0),"")</f>
        <v/>
      </c>
      <c r="F119" s="44" t="str">
        <f>IF(C119&gt;0,VLOOKUP(C119,男子登録情報!$A$1:$H$1688,8,0),"")</f>
        <v/>
      </c>
      <c r="G119" s="416" t="e">
        <f>IF(F120&gt;0,VLOOKUP(F120,男子登録情報!$N$2:$O$48,2,0),"")</f>
        <v>#N/A</v>
      </c>
      <c r="H119" s="416" t="str">
        <f t="shared" ref="H119" si="64">IF(C119&gt;0,TEXT(C119,"100000000"),"")</f>
        <v/>
      </c>
      <c r="I119" s="242"/>
      <c r="J119" s="5" t="s">
        <v>42</v>
      </c>
      <c r="K119" s="6"/>
      <c r="L119" s="7" t="str">
        <f>IF(K119&gt;0,VLOOKUP(K119,男子登録情報!$J$1:$K$21,2,0),"")</f>
        <v/>
      </c>
      <c r="M119" s="40"/>
      <c r="N119" s="8" t="str">
        <f t="shared" si="48"/>
        <v/>
      </c>
      <c r="O119" s="9"/>
      <c r="P119" s="447"/>
      <c r="Q119" s="448"/>
      <c r="R119" s="449"/>
      <c r="S119" s="429"/>
      <c r="T119" s="429"/>
      <c r="U119" s="293"/>
      <c r="AK119" s="261">
        <f t="shared" si="49"/>
        <v>0</v>
      </c>
      <c r="AL119" s="261" t="str">
        <f t="shared" si="50"/>
        <v>00000</v>
      </c>
    </row>
    <row r="120" spans="1:38" s="20" customFormat="1" ht="18" hidden="1" customHeight="1" thickBot="1">
      <c r="A120" s="460"/>
      <c r="B120" s="445"/>
      <c r="C120" s="435"/>
      <c r="D120" s="435"/>
      <c r="E120" s="435"/>
      <c r="F120" s="45" t="str">
        <f>IF(C119&gt;0,VLOOKUP(C119,男子登録情報!$A$1:$H$1688,5,0),"")</f>
        <v/>
      </c>
      <c r="G120" s="417"/>
      <c r="H120" s="417"/>
      <c r="I120" s="242"/>
      <c r="J120" s="10" t="s">
        <v>44</v>
      </c>
      <c r="K120" s="6"/>
      <c r="L120" s="7" t="str">
        <f>IF(K120&gt;0,VLOOKUP(K120,男子登録情報!$J$2:$K$21,2,0),"")</f>
        <v/>
      </c>
      <c r="M120" s="41"/>
      <c r="N120" s="8" t="str">
        <f t="shared" si="48"/>
        <v/>
      </c>
      <c r="O120" s="9"/>
      <c r="P120" s="462"/>
      <c r="Q120" s="463"/>
      <c r="R120" s="464"/>
      <c r="S120" s="430"/>
      <c r="T120" s="430"/>
      <c r="U120" s="293"/>
      <c r="AK120" s="261">
        <f t="shared" si="49"/>
        <v>0</v>
      </c>
      <c r="AL120" s="261" t="str">
        <f t="shared" si="50"/>
        <v>00000</v>
      </c>
    </row>
    <row r="121" spans="1:38" s="20" customFormat="1" ht="18" hidden="1" customHeight="1" thickBot="1">
      <c r="A121" s="461"/>
      <c r="B121" s="446" t="s">
        <v>45</v>
      </c>
      <c r="C121" s="440"/>
      <c r="D121" s="46"/>
      <c r="E121" s="46"/>
      <c r="F121" s="47"/>
      <c r="G121" s="418"/>
      <c r="H121" s="418"/>
      <c r="I121" s="243"/>
      <c r="J121" s="11" t="s">
        <v>46</v>
      </c>
      <c r="K121" s="12"/>
      <c r="L121" s="13" t="str">
        <f>IF(K121&gt;0,VLOOKUP(K121,男子登録情報!$J$2:$K$21,2,0),"")</f>
        <v/>
      </c>
      <c r="M121" s="42"/>
      <c r="N121" s="8" t="str">
        <f t="shared" si="48"/>
        <v/>
      </c>
      <c r="O121" s="15"/>
      <c r="P121" s="465"/>
      <c r="Q121" s="466"/>
      <c r="R121" s="467"/>
      <c r="S121" s="431"/>
      <c r="T121" s="431"/>
      <c r="U121" s="293"/>
      <c r="AK121" s="261">
        <f t="shared" si="49"/>
        <v>0</v>
      </c>
      <c r="AL121" s="261" t="str">
        <f t="shared" si="50"/>
        <v>00000</v>
      </c>
    </row>
    <row r="122" spans="1:38" s="20" customFormat="1" ht="18" hidden="1" customHeight="1" thickTop="1" thickBot="1">
      <c r="A122" s="459">
        <v>37</v>
      </c>
      <c r="B122" s="444" t="s">
        <v>47</v>
      </c>
      <c r="C122" s="434"/>
      <c r="D122" s="434" t="str">
        <f>IF(C122&gt;0,VLOOKUP(C122,男子登録情報!$A$1:$H$1688,3,0),"")</f>
        <v/>
      </c>
      <c r="E122" s="434" t="str">
        <f>IF(C122&gt;0,VLOOKUP(C122,男子登録情報!$A$1:$H$1688,4,0),"")</f>
        <v/>
      </c>
      <c r="F122" s="44" t="str">
        <f>IF(C122&gt;0,VLOOKUP(C122,男子登録情報!$A$1:$H$1688,8,0),"")</f>
        <v/>
      </c>
      <c r="G122" s="416" t="e">
        <f>IF(F123&gt;0,VLOOKUP(F123,男子登録情報!$N$2:$O$48,2,0),"")</f>
        <v>#N/A</v>
      </c>
      <c r="H122" s="416" t="str">
        <f t="shared" ref="H122" si="65">IF(C122&gt;0,TEXT(C122,"100000000"),"")</f>
        <v/>
      </c>
      <c r="I122" s="242"/>
      <c r="J122" s="5" t="s">
        <v>42</v>
      </c>
      <c r="K122" s="6"/>
      <c r="L122" s="7" t="str">
        <f>IF(K122&gt;0,VLOOKUP(K122,男子登録情報!$J$1:$K$21,2,0),"")</f>
        <v/>
      </c>
      <c r="M122" s="40"/>
      <c r="N122" s="8" t="str">
        <f t="shared" si="48"/>
        <v/>
      </c>
      <c r="O122" s="9"/>
      <c r="P122" s="447"/>
      <c r="Q122" s="448"/>
      <c r="R122" s="449"/>
      <c r="S122" s="429"/>
      <c r="T122" s="429"/>
      <c r="U122" s="293"/>
      <c r="AK122" s="261">
        <f t="shared" si="49"/>
        <v>0</v>
      </c>
      <c r="AL122" s="261" t="str">
        <f t="shared" si="50"/>
        <v>00000</v>
      </c>
    </row>
    <row r="123" spans="1:38" s="20" customFormat="1" ht="18" hidden="1" customHeight="1" thickBot="1">
      <c r="A123" s="460"/>
      <c r="B123" s="445"/>
      <c r="C123" s="435"/>
      <c r="D123" s="435"/>
      <c r="E123" s="435"/>
      <c r="F123" s="45" t="str">
        <f>IF(C122&gt;0,VLOOKUP(C122,男子登録情報!$A$1:$H$1688,5,0),"")</f>
        <v/>
      </c>
      <c r="G123" s="417"/>
      <c r="H123" s="417"/>
      <c r="I123" s="242"/>
      <c r="J123" s="10" t="s">
        <v>44</v>
      </c>
      <c r="K123" s="6"/>
      <c r="L123" s="7" t="str">
        <f>IF(K123&gt;0,VLOOKUP(K123,男子登録情報!$J$2:$K$21,2,0),"")</f>
        <v/>
      </c>
      <c r="M123" s="41"/>
      <c r="N123" s="8" t="str">
        <f t="shared" si="48"/>
        <v/>
      </c>
      <c r="O123" s="9"/>
      <c r="P123" s="462"/>
      <c r="Q123" s="463"/>
      <c r="R123" s="464"/>
      <c r="S123" s="430"/>
      <c r="T123" s="430"/>
      <c r="U123" s="293"/>
      <c r="AK123" s="261">
        <f t="shared" si="49"/>
        <v>0</v>
      </c>
      <c r="AL123" s="261" t="str">
        <f t="shared" si="50"/>
        <v>00000</v>
      </c>
    </row>
    <row r="124" spans="1:38" s="20" customFormat="1" ht="18" hidden="1" customHeight="1" thickBot="1">
      <c r="A124" s="461"/>
      <c r="B124" s="446" t="s">
        <v>45</v>
      </c>
      <c r="C124" s="440"/>
      <c r="D124" s="46"/>
      <c r="E124" s="46"/>
      <c r="F124" s="47"/>
      <c r="G124" s="418"/>
      <c r="H124" s="418"/>
      <c r="I124" s="243"/>
      <c r="J124" s="11" t="s">
        <v>46</v>
      </c>
      <c r="K124" s="12"/>
      <c r="L124" s="13" t="str">
        <f>IF(K124&gt;0,VLOOKUP(K124,男子登録情報!$J$2:$K$21,2,0),"")</f>
        <v/>
      </c>
      <c r="M124" s="42"/>
      <c r="N124" s="8" t="str">
        <f t="shared" si="48"/>
        <v/>
      </c>
      <c r="O124" s="15"/>
      <c r="P124" s="465"/>
      <c r="Q124" s="466"/>
      <c r="R124" s="467"/>
      <c r="S124" s="431"/>
      <c r="T124" s="431"/>
      <c r="U124" s="293"/>
      <c r="AK124" s="261">
        <f t="shared" si="49"/>
        <v>0</v>
      </c>
      <c r="AL124" s="261" t="str">
        <f t="shared" si="50"/>
        <v>00000</v>
      </c>
    </row>
    <row r="125" spans="1:38" s="20" customFormat="1" ht="18" hidden="1" customHeight="1" thickTop="1" thickBot="1">
      <c r="A125" s="459">
        <v>38</v>
      </c>
      <c r="B125" s="444" t="s">
        <v>47</v>
      </c>
      <c r="C125" s="434"/>
      <c r="D125" s="434" t="str">
        <f>IF(C125&gt;0,VLOOKUP(C125,男子登録情報!$A$1:$H$1688,3,0),"")</f>
        <v/>
      </c>
      <c r="E125" s="434" t="str">
        <f>IF(C125&gt;0,VLOOKUP(C125,男子登録情報!$A$1:$H$1688,4,0),"")</f>
        <v/>
      </c>
      <c r="F125" s="44" t="str">
        <f>IF(C125&gt;0,VLOOKUP(C125,男子登録情報!$A$1:$H$1688,8,0),"")</f>
        <v/>
      </c>
      <c r="G125" s="416" t="e">
        <f>IF(F126&gt;0,VLOOKUP(F126,男子登録情報!$N$2:$O$48,2,0),"")</f>
        <v>#N/A</v>
      </c>
      <c r="H125" s="416" t="str">
        <f t="shared" ref="H125" si="66">IF(C125&gt;0,TEXT(C125,"100000000"),"")</f>
        <v/>
      </c>
      <c r="I125" s="242"/>
      <c r="J125" s="5" t="s">
        <v>42</v>
      </c>
      <c r="K125" s="6"/>
      <c r="L125" s="7" t="str">
        <f>IF(K125&gt;0,VLOOKUP(K125,男子登録情報!$J$1:$K$21,2,0),"")</f>
        <v/>
      </c>
      <c r="M125" s="40"/>
      <c r="N125" s="8" t="str">
        <f t="shared" si="48"/>
        <v/>
      </c>
      <c r="O125" s="9"/>
      <c r="P125" s="447"/>
      <c r="Q125" s="448"/>
      <c r="R125" s="449"/>
      <c r="S125" s="429"/>
      <c r="T125" s="429"/>
      <c r="U125" s="293"/>
      <c r="AK125" s="261">
        <f t="shared" si="49"/>
        <v>0</v>
      </c>
      <c r="AL125" s="261" t="str">
        <f t="shared" si="50"/>
        <v>00000</v>
      </c>
    </row>
    <row r="126" spans="1:38" s="20" customFormat="1" ht="18" hidden="1" customHeight="1" thickBot="1">
      <c r="A126" s="460"/>
      <c r="B126" s="445"/>
      <c r="C126" s="435"/>
      <c r="D126" s="435"/>
      <c r="E126" s="435"/>
      <c r="F126" s="45" t="str">
        <f>IF(C125&gt;0,VLOOKUP(C125,男子登録情報!$A$1:$H$1688,5,0),"")</f>
        <v/>
      </c>
      <c r="G126" s="417"/>
      <c r="H126" s="417"/>
      <c r="I126" s="242"/>
      <c r="J126" s="10" t="s">
        <v>44</v>
      </c>
      <c r="K126" s="6"/>
      <c r="L126" s="7" t="str">
        <f>IF(K126&gt;0,VLOOKUP(K126,男子登録情報!$J$2:$K$21,2,0),"")</f>
        <v/>
      </c>
      <c r="M126" s="41"/>
      <c r="N126" s="8" t="str">
        <f t="shared" si="48"/>
        <v/>
      </c>
      <c r="O126" s="9"/>
      <c r="P126" s="462"/>
      <c r="Q126" s="463"/>
      <c r="R126" s="464"/>
      <c r="S126" s="430"/>
      <c r="T126" s="430"/>
      <c r="U126" s="293"/>
      <c r="AK126" s="261">
        <f t="shared" si="49"/>
        <v>0</v>
      </c>
      <c r="AL126" s="261" t="str">
        <f t="shared" si="50"/>
        <v>00000</v>
      </c>
    </row>
    <row r="127" spans="1:38" s="20" customFormat="1" ht="18" hidden="1" customHeight="1" thickBot="1">
      <c r="A127" s="461"/>
      <c r="B127" s="446" t="s">
        <v>45</v>
      </c>
      <c r="C127" s="440"/>
      <c r="D127" s="46"/>
      <c r="E127" s="46"/>
      <c r="F127" s="47"/>
      <c r="G127" s="418"/>
      <c r="H127" s="418"/>
      <c r="I127" s="243"/>
      <c r="J127" s="11" t="s">
        <v>46</v>
      </c>
      <c r="K127" s="12"/>
      <c r="L127" s="13" t="str">
        <f>IF(K127&gt;0,VLOOKUP(K127,男子登録情報!$J$2:$K$21,2,0),"")</f>
        <v/>
      </c>
      <c r="M127" s="42"/>
      <c r="N127" s="8" t="str">
        <f t="shared" si="48"/>
        <v/>
      </c>
      <c r="O127" s="15"/>
      <c r="P127" s="465"/>
      <c r="Q127" s="466"/>
      <c r="R127" s="467"/>
      <c r="S127" s="431"/>
      <c r="T127" s="431"/>
      <c r="U127" s="293"/>
      <c r="AK127" s="261">
        <f t="shared" si="49"/>
        <v>0</v>
      </c>
      <c r="AL127" s="261" t="str">
        <f t="shared" si="50"/>
        <v>00000</v>
      </c>
    </row>
    <row r="128" spans="1:38" s="20" customFormat="1" ht="18" hidden="1" customHeight="1" thickTop="1" thickBot="1">
      <c r="A128" s="459">
        <v>39</v>
      </c>
      <c r="B128" s="444" t="s">
        <v>47</v>
      </c>
      <c r="C128" s="434"/>
      <c r="D128" s="434" t="str">
        <f>IF(C128&gt;0,VLOOKUP(C128,男子登録情報!$A$1:$H$1688,3,0),"")</f>
        <v/>
      </c>
      <c r="E128" s="434" t="str">
        <f>IF(C128&gt;0,VLOOKUP(C128,男子登録情報!$A$1:$H$1688,4,0),"")</f>
        <v/>
      </c>
      <c r="F128" s="44" t="str">
        <f>IF(C128&gt;0,VLOOKUP(C128,男子登録情報!$A$1:$H$1688,8,0),"")</f>
        <v/>
      </c>
      <c r="G128" s="416" t="e">
        <f>IF(F129&gt;0,VLOOKUP(F129,男子登録情報!$N$2:$O$48,2,0),"")</f>
        <v>#N/A</v>
      </c>
      <c r="H128" s="416" t="str">
        <f t="shared" ref="H128" si="67">IF(C128&gt;0,TEXT(C128,"100000000"),"")</f>
        <v/>
      </c>
      <c r="I128" s="242"/>
      <c r="J128" s="5" t="s">
        <v>42</v>
      </c>
      <c r="K128" s="6"/>
      <c r="L128" s="7" t="str">
        <f>IF(K128&gt;0,VLOOKUP(K128,男子登録情報!$J$1:$K$21,2,0),"")</f>
        <v/>
      </c>
      <c r="M128" s="40"/>
      <c r="N128" s="8" t="str">
        <f t="shared" si="48"/>
        <v/>
      </c>
      <c r="O128" s="9"/>
      <c r="P128" s="447"/>
      <c r="Q128" s="448"/>
      <c r="R128" s="449"/>
      <c r="S128" s="429"/>
      <c r="T128" s="429"/>
      <c r="U128" s="293"/>
      <c r="AK128" s="261">
        <f t="shared" si="49"/>
        <v>0</v>
      </c>
      <c r="AL128" s="261" t="str">
        <f t="shared" si="50"/>
        <v>00000</v>
      </c>
    </row>
    <row r="129" spans="1:38" s="20" customFormat="1" ht="18" hidden="1" customHeight="1" thickBot="1">
      <c r="A129" s="460"/>
      <c r="B129" s="445"/>
      <c r="C129" s="435"/>
      <c r="D129" s="435"/>
      <c r="E129" s="435"/>
      <c r="F129" s="45" t="str">
        <f>IF(C128&gt;0,VLOOKUP(C128,男子登録情報!$A$1:$H$1688,5,0),"")</f>
        <v/>
      </c>
      <c r="G129" s="417"/>
      <c r="H129" s="417"/>
      <c r="I129" s="242"/>
      <c r="J129" s="10" t="s">
        <v>44</v>
      </c>
      <c r="K129" s="6"/>
      <c r="L129" s="7" t="str">
        <f>IF(K129&gt;0,VLOOKUP(K129,男子登録情報!$J$2:$K$21,2,0),"")</f>
        <v/>
      </c>
      <c r="M129" s="41"/>
      <c r="N129" s="8" t="str">
        <f t="shared" si="48"/>
        <v/>
      </c>
      <c r="O129" s="9"/>
      <c r="P129" s="462"/>
      <c r="Q129" s="463"/>
      <c r="R129" s="464"/>
      <c r="S129" s="430"/>
      <c r="T129" s="430"/>
      <c r="U129" s="293"/>
      <c r="AK129" s="261">
        <f t="shared" si="49"/>
        <v>0</v>
      </c>
      <c r="AL129" s="261" t="str">
        <f t="shared" si="50"/>
        <v>00000</v>
      </c>
    </row>
    <row r="130" spans="1:38" s="20" customFormat="1" ht="18" hidden="1" customHeight="1" thickBot="1">
      <c r="A130" s="461"/>
      <c r="B130" s="446" t="s">
        <v>45</v>
      </c>
      <c r="C130" s="440"/>
      <c r="D130" s="46"/>
      <c r="E130" s="46"/>
      <c r="F130" s="47"/>
      <c r="G130" s="418"/>
      <c r="H130" s="418"/>
      <c r="I130" s="243"/>
      <c r="J130" s="11" t="s">
        <v>46</v>
      </c>
      <c r="K130" s="12"/>
      <c r="L130" s="13" t="str">
        <f>IF(K130&gt;0,VLOOKUP(K130,男子登録情報!$J$2:$K$21,2,0),"")</f>
        <v/>
      </c>
      <c r="M130" s="42"/>
      <c r="N130" s="8" t="str">
        <f t="shared" si="48"/>
        <v/>
      </c>
      <c r="O130" s="15"/>
      <c r="P130" s="465"/>
      <c r="Q130" s="466"/>
      <c r="R130" s="467"/>
      <c r="S130" s="431"/>
      <c r="T130" s="431"/>
      <c r="U130" s="293"/>
      <c r="AK130" s="261">
        <f t="shared" si="49"/>
        <v>0</v>
      </c>
      <c r="AL130" s="261" t="str">
        <f t="shared" si="50"/>
        <v>00000</v>
      </c>
    </row>
    <row r="131" spans="1:38" s="20" customFormat="1" ht="18" hidden="1" customHeight="1" thickTop="1" thickBot="1">
      <c r="A131" s="459">
        <v>40</v>
      </c>
      <c r="B131" s="444" t="s">
        <v>47</v>
      </c>
      <c r="C131" s="434"/>
      <c r="D131" s="434" t="str">
        <f>IF(C131&gt;0,VLOOKUP(C131,男子登録情報!$A$1:$H$1688,3,0),"")</f>
        <v/>
      </c>
      <c r="E131" s="434" t="str">
        <f>IF(C131&gt;0,VLOOKUP(C131,男子登録情報!$A$1:$H$1688,4,0),"")</f>
        <v/>
      </c>
      <c r="F131" s="44" t="str">
        <f>IF(C131&gt;0,VLOOKUP(C131,男子登録情報!$A$1:$H$1688,8,0),"")</f>
        <v/>
      </c>
      <c r="G131" s="416" t="e">
        <f>IF(F132&gt;0,VLOOKUP(F132,男子登録情報!$N$2:$O$48,2,0),"")</f>
        <v>#N/A</v>
      </c>
      <c r="H131" s="416" t="str">
        <f t="shared" ref="H131" si="68">IF(C131&gt;0,TEXT(C131,"100000000"),"")</f>
        <v/>
      </c>
      <c r="I131" s="242"/>
      <c r="J131" s="5" t="s">
        <v>42</v>
      </c>
      <c r="K131" s="6"/>
      <c r="L131" s="7" t="str">
        <f>IF(K131&gt;0,VLOOKUP(K131,男子登録情報!$J$1:$K$21,2,0),"")</f>
        <v/>
      </c>
      <c r="M131" s="40"/>
      <c r="N131" s="8" t="str">
        <f t="shared" si="48"/>
        <v/>
      </c>
      <c r="O131" s="9"/>
      <c r="P131" s="447"/>
      <c r="Q131" s="448"/>
      <c r="R131" s="449"/>
      <c r="S131" s="429"/>
      <c r="T131" s="429"/>
      <c r="U131" s="293"/>
      <c r="AK131" s="261">
        <f t="shared" si="49"/>
        <v>0</v>
      </c>
      <c r="AL131" s="261" t="str">
        <f t="shared" si="50"/>
        <v>00000</v>
      </c>
    </row>
    <row r="132" spans="1:38" s="20" customFormat="1" ht="18" hidden="1" customHeight="1" thickBot="1">
      <c r="A132" s="460"/>
      <c r="B132" s="445"/>
      <c r="C132" s="435"/>
      <c r="D132" s="435"/>
      <c r="E132" s="435"/>
      <c r="F132" s="45" t="str">
        <f>IF(C131&gt;0,VLOOKUP(C131,男子登録情報!$A$1:$H$1688,5,0),"")</f>
        <v/>
      </c>
      <c r="G132" s="417"/>
      <c r="H132" s="417"/>
      <c r="I132" s="242"/>
      <c r="J132" s="10" t="s">
        <v>44</v>
      </c>
      <c r="K132" s="6"/>
      <c r="L132" s="7" t="str">
        <f>IF(K132&gt;0,VLOOKUP(K132,男子登録情報!$J$2:$K$21,2,0),"")</f>
        <v/>
      </c>
      <c r="M132" s="41"/>
      <c r="N132" s="8" t="str">
        <f t="shared" si="48"/>
        <v/>
      </c>
      <c r="O132" s="9"/>
      <c r="P132" s="462"/>
      <c r="Q132" s="463"/>
      <c r="R132" s="464"/>
      <c r="S132" s="430"/>
      <c r="T132" s="430"/>
      <c r="U132" s="293"/>
      <c r="AK132" s="261">
        <f t="shared" si="49"/>
        <v>0</v>
      </c>
      <c r="AL132" s="261" t="str">
        <f t="shared" si="50"/>
        <v>00000</v>
      </c>
    </row>
    <row r="133" spans="1:38" s="20" customFormat="1" ht="18" hidden="1" customHeight="1" thickBot="1">
      <c r="A133" s="461"/>
      <c r="B133" s="446" t="s">
        <v>45</v>
      </c>
      <c r="C133" s="440"/>
      <c r="D133" s="46"/>
      <c r="E133" s="46"/>
      <c r="F133" s="47"/>
      <c r="G133" s="418"/>
      <c r="H133" s="418"/>
      <c r="I133" s="243"/>
      <c r="J133" s="11" t="s">
        <v>46</v>
      </c>
      <c r="K133" s="12"/>
      <c r="L133" s="13" t="str">
        <f>IF(K133&gt;0,VLOOKUP(K133,男子登録情報!$J$2:$K$21,2,0),"")</f>
        <v/>
      </c>
      <c r="M133" s="42"/>
      <c r="N133" s="8" t="str">
        <f t="shared" si="48"/>
        <v/>
      </c>
      <c r="O133" s="15"/>
      <c r="P133" s="465"/>
      <c r="Q133" s="466"/>
      <c r="R133" s="467"/>
      <c r="S133" s="431"/>
      <c r="T133" s="431"/>
      <c r="U133" s="293"/>
      <c r="AK133" s="261">
        <f t="shared" si="49"/>
        <v>0</v>
      </c>
      <c r="AL133" s="261" t="str">
        <f t="shared" si="50"/>
        <v>00000</v>
      </c>
    </row>
    <row r="134" spans="1:38" s="20" customFormat="1" ht="18" hidden="1" customHeight="1" thickTop="1" thickBot="1">
      <c r="A134" s="459">
        <v>41</v>
      </c>
      <c r="B134" s="444" t="s">
        <v>47</v>
      </c>
      <c r="C134" s="434"/>
      <c r="D134" s="434" t="str">
        <f>IF(C134&gt;0,VLOOKUP(C134,男子登録情報!$A$1:$H$1688,3,0),"")</f>
        <v/>
      </c>
      <c r="E134" s="434" t="str">
        <f>IF(C134&gt;0,VLOOKUP(C134,男子登録情報!$A$1:$H$1688,4,0),"")</f>
        <v/>
      </c>
      <c r="F134" s="44" t="str">
        <f>IF(C134&gt;0,VLOOKUP(C134,男子登録情報!$A$1:$H$1688,8,0),"")</f>
        <v/>
      </c>
      <c r="G134" s="416" t="e">
        <f>IF(F135&gt;0,VLOOKUP(F135,男子登録情報!$N$2:$O$48,2,0),"")</f>
        <v>#N/A</v>
      </c>
      <c r="H134" s="416" t="str">
        <f t="shared" ref="H134" si="69">IF(C134&gt;0,TEXT(C134,"100000000"),"")</f>
        <v/>
      </c>
      <c r="I134" s="242"/>
      <c r="J134" s="5" t="s">
        <v>42</v>
      </c>
      <c r="K134" s="6"/>
      <c r="L134" s="7" t="str">
        <f>IF(K134&gt;0,VLOOKUP(K134,男子登録情報!$J$1:$K$21,2,0),"")</f>
        <v/>
      </c>
      <c r="M134" s="40"/>
      <c r="N134" s="8" t="str">
        <f t="shared" si="48"/>
        <v/>
      </c>
      <c r="O134" s="9"/>
      <c r="P134" s="447"/>
      <c r="Q134" s="448"/>
      <c r="R134" s="449"/>
      <c r="S134" s="429"/>
      <c r="T134" s="429"/>
      <c r="U134" s="293"/>
      <c r="AK134" s="261">
        <f t="shared" si="49"/>
        <v>0</v>
      </c>
      <c r="AL134" s="261" t="str">
        <f t="shared" si="50"/>
        <v>00000</v>
      </c>
    </row>
    <row r="135" spans="1:38" s="20" customFormat="1" ht="18" hidden="1" customHeight="1" thickBot="1">
      <c r="A135" s="460"/>
      <c r="B135" s="445"/>
      <c r="C135" s="435"/>
      <c r="D135" s="435"/>
      <c r="E135" s="435"/>
      <c r="F135" s="45" t="str">
        <f>IF(C134&gt;0,VLOOKUP(C134,男子登録情報!$A$1:$H$1688,5,0),"")</f>
        <v/>
      </c>
      <c r="G135" s="417"/>
      <c r="H135" s="417"/>
      <c r="I135" s="242"/>
      <c r="J135" s="10" t="s">
        <v>44</v>
      </c>
      <c r="K135" s="6"/>
      <c r="L135" s="7" t="str">
        <f>IF(K135&gt;0,VLOOKUP(K135,男子登録情報!$J$2:$K$21,2,0),"")</f>
        <v/>
      </c>
      <c r="M135" s="41"/>
      <c r="N135" s="8" t="str">
        <f t="shared" si="48"/>
        <v/>
      </c>
      <c r="O135" s="9"/>
      <c r="P135" s="462"/>
      <c r="Q135" s="463"/>
      <c r="R135" s="464"/>
      <c r="S135" s="430"/>
      <c r="T135" s="430"/>
      <c r="U135" s="293"/>
      <c r="AK135" s="261">
        <f t="shared" si="49"/>
        <v>0</v>
      </c>
      <c r="AL135" s="261" t="str">
        <f t="shared" si="50"/>
        <v>00000</v>
      </c>
    </row>
    <row r="136" spans="1:38" s="20" customFormat="1" ht="18" hidden="1" customHeight="1" thickBot="1">
      <c r="A136" s="461"/>
      <c r="B136" s="446" t="s">
        <v>45</v>
      </c>
      <c r="C136" s="440"/>
      <c r="D136" s="46"/>
      <c r="E136" s="46"/>
      <c r="F136" s="47"/>
      <c r="G136" s="418"/>
      <c r="H136" s="418"/>
      <c r="I136" s="243"/>
      <c r="J136" s="11" t="s">
        <v>46</v>
      </c>
      <c r="K136" s="12"/>
      <c r="L136" s="13" t="str">
        <f>IF(K136&gt;0,VLOOKUP(K136,男子登録情報!$J$2:$K$21,2,0),"")</f>
        <v/>
      </c>
      <c r="M136" s="42"/>
      <c r="N136" s="8" t="str">
        <f t="shared" si="48"/>
        <v/>
      </c>
      <c r="O136" s="15"/>
      <c r="P136" s="465"/>
      <c r="Q136" s="466"/>
      <c r="R136" s="467"/>
      <c r="S136" s="431"/>
      <c r="T136" s="431"/>
      <c r="U136" s="293"/>
      <c r="AK136" s="261">
        <f t="shared" si="49"/>
        <v>0</v>
      </c>
      <c r="AL136" s="261" t="str">
        <f t="shared" si="50"/>
        <v>00000</v>
      </c>
    </row>
    <row r="137" spans="1:38" s="20" customFormat="1" ht="18" hidden="1" customHeight="1" thickTop="1" thickBot="1">
      <c r="A137" s="459">
        <v>42</v>
      </c>
      <c r="B137" s="444" t="s">
        <v>47</v>
      </c>
      <c r="C137" s="434"/>
      <c r="D137" s="434" t="str">
        <f>IF(C137&gt;0,VLOOKUP(C137,男子登録情報!$A$1:$H$1688,3,0),"")</f>
        <v/>
      </c>
      <c r="E137" s="434" t="str">
        <f>IF(C137&gt;0,VLOOKUP(C137,男子登録情報!$A$1:$H$1688,4,0),"")</f>
        <v/>
      </c>
      <c r="F137" s="44" t="str">
        <f>IF(C137&gt;0,VLOOKUP(C137,男子登録情報!$A$1:$H$1688,8,0),"")</f>
        <v/>
      </c>
      <c r="G137" s="416" t="e">
        <f>IF(F138&gt;0,VLOOKUP(F138,男子登録情報!$N$2:$O$48,2,0),"")</f>
        <v>#N/A</v>
      </c>
      <c r="H137" s="416" t="str">
        <f t="shared" ref="H137" si="70">IF(C137&gt;0,TEXT(C137,"100000000"),"")</f>
        <v/>
      </c>
      <c r="I137" s="242"/>
      <c r="J137" s="5" t="s">
        <v>42</v>
      </c>
      <c r="K137" s="6"/>
      <c r="L137" s="7" t="str">
        <f>IF(K137&gt;0,VLOOKUP(K137,男子登録情報!$J$1:$K$21,2,0),"")</f>
        <v/>
      </c>
      <c r="M137" s="40"/>
      <c r="N137" s="8" t="str">
        <f t="shared" si="48"/>
        <v/>
      </c>
      <c r="O137" s="9"/>
      <c r="P137" s="447"/>
      <c r="Q137" s="448"/>
      <c r="R137" s="449"/>
      <c r="S137" s="429"/>
      <c r="T137" s="429"/>
      <c r="U137" s="293"/>
      <c r="AK137" s="261">
        <f t="shared" si="49"/>
        <v>0</v>
      </c>
      <c r="AL137" s="261" t="str">
        <f t="shared" si="50"/>
        <v>00000</v>
      </c>
    </row>
    <row r="138" spans="1:38" s="20" customFormat="1" ht="18" hidden="1" customHeight="1" thickBot="1">
      <c r="A138" s="460"/>
      <c r="B138" s="445"/>
      <c r="C138" s="435"/>
      <c r="D138" s="435"/>
      <c r="E138" s="435"/>
      <c r="F138" s="45" t="str">
        <f>IF(C137&gt;0,VLOOKUP(C137,男子登録情報!$A$1:$H$1688,5,0),"")</f>
        <v/>
      </c>
      <c r="G138" s="417"/>
      <c r="H138" s="417"/>
      <c r="I138" s="242"/>
      <c r="J138" s="10" t="s">
        <v>44</v>
      </c>
      <c r="K138" s="6"/>
      <c r="L138" s="7" t="str">
        <f>IF(K138&gt;0,VLOOKUP(K138,男子登録情報!$J$2:$K$21,2,0),"")</f>
        <v/>
      </c>
      <c r="M138" s="41"/>
      <c r="N138" s="8" t="str">
        <f t="shared" si="48"/>
        <v/>
      </c>
      <c r="O138" s="9"/>
      <c r="P138" s="462"/>
      <c r="Q138" s="463"/>
      <c r="R138" s="464"/>
      <c r="S138" s="430"/>
      <c r="T138" s="430"/>
      <c r="U138" s="293"/>
      <c r="AK138" s="261">
        <f t="shared" si="49"/>
        <v>0</v>
      </c>
      <c r="AL138" s="261" t="str">
        <f t="shared" si="50"/>
        <v>00000</v>
      </c>
    </row>
    <row r="139" spans="1:38" s="20" customFormat="1" ht="18" hidden="1" customHeight="1" thickBot="1">
      <c r="A139" s="461"/>
      <c r="B139" s="446" t="s">
        <v>45</v>
      </c>
      <c r="C139" s="440"/>
      <c r="D139" s="46"/>
      <c r="E139" s="46"/>
      <c r="F139" s="47"/>
      <c r="G139" s="418"/>
      <c r="H139" s="418"/>
      <c r="I139" s="243"/>
      <c r="J139" s="11" t="s">
        <v>46</v>
      </c>
      <c r="K139" s="12"/>
      <c r="L139" s="13" t="str">
        <f>IF(K139&gt;0,VLOOKUP(K139,男子登録情報!$J$2:$K$21,2,0),"")</f>
        <v/>
      </c>
      <c r="M139" s="42"/>
      <c r="N139" s="8" t="str">
        <f t="shared" si="48"/>
        <v/>
      </c>
      <c r="O139" s="15"/>
      <c r="P139" s="465"/>
      <c r="Q139" s="466"/>
      <c r="R139" s="467"/>
      <c r="S139" s="431"/>
      <c r="T139" s="431"/>
      <c r="U139" s="293"/>
      <c r="AK139" s="261">
        <f t="shared" si="49"/>
        <v>0</v>
      </c>
      <c r="AL139" s="261" t="str">
        <f t="shared" si="50"/>
        <v>00000</v>
      </c>
    </row>
    <row r="140" spans="1:38" s="20" customFormat="1" ht="18" hidden="1" customHeight="1" thickTop="1" thickBot="1">
      <c r="A140" s="459">
        <v>43</v>
      </c>
      <c r="B140" s="444" t="s">
        <v>47</v>
      </c>
      <c r="C140" s="434"/>
      <c r="D140" s="434" t="str">
        <f>IF(C140&gt;0,VLOOKUP(C140,男子登録情報!$A$1:$H$1688,3,0),"")</f>
        <v/>
      </c>
      <c r="E140" s="434" t="str">
        <f>IF(C140&gt;0,VLOOKUP(C140,男子登録情報!$A$1:$H$1688,4,0),"")</f>
        <v/>
      </c>
      <c r="F140" s="44" t="str">
        <f>IF(C140&gt;0,VLOOKUP(C140,男子登録情報!$A$1:$H$1688,8,0),"")</f>
        <v/>
      </c>
      <c r="G140" s="416" t="e">
        <f>IF(F141&gt;0,VLOOKUP(F141,男子登録情報!$N$2:$O$48,2,0),"")</f>
        <v>#N/A</v>
      </c>
      <c r="H140" s="416" t="str">
        <f t="shared" ref="H140" si="71">IF(C140&gt;0,TEXT(C140,"100000000"),"")</f>
        <v/>
      </c>
      <c r="I140" s="242"/>
      <c r="J140" s="5" t="s">
        <v>42</v>
      </c>
      <c r="K140" s="6"/>
      <c r="L140" s="7" t="str">
        <f>IF(K140&gt;0,VLOOKUP(K140,男子登録情報!$J$1:$K$21,2,0),"")</f>
        <v/>
      </c>
      <c r="M140" s="40"/>
      <c r="N140" s="8" t="str">
        <f t="shared" si="48"/>
        <v/>
      </c>
      <c r="O140" s="9"/>
      <c r="P140" s="447"/>
      <c r="Q140" s="448"/>
      <c r="R140" s="449"/>
      <c r="S140" s="429"/>
      <c r="T140" s="429"/>
      <c r="U140" s="293"/>
      <c r="AK140" s="261">
        <f t="shared" si="49"/>
        <v>0</v>
      </c>
      <c r="AL140" s="261" t="str">
        <f t="shared" si="50"/>
        <v>00000</v>
      </c>
    </row>
    <row r="141" spans="1:38" s="20" customFormat="1" ht="18" hidden="1" customHeight="1" thickBot="1">
      <c r="A141" s="460"/>
      <c r="B141" s="445"/>
      <c r="C141" s="435"/>
      <c r="D141" s="435"/>
      <c r="E141" s="435"/>
      <c r="F141" s="45" t="str">
        <f>IF(C140&gt;0,VLOOKUP(C140,男子登録情報!$A$1:$H$1688,5,0),"")</f>
        <v/>
      </c>
      <c r="G141" s="417"/>
      <c r="H141" s="417"/>
      <c r="I141" s="242"/>
      <c r="J141" s="10" t="s">
        <v>44</v>
      </c>
      <c r="K141" s="6"/>
      <c r="L141" s="7" t="str">
        <f>IF(K141&gt;0,VLOOKUP(K141,男子登録情報!$J$2:$K$21,2,0),"")</f>
        <v/>
      </c>
      <c r="M141" s="41"/>
      <c r="N141" s="8" t="str">
        <f t="shared" si="48"/>
        <v/>
      </c>
      <c r="O141" s="9"/>
      <c r="P141" s="462"/>
      <c r="Q141" s="463"/>
      <c r="R141" s="464"/>
      <c r="S141" s="430"/>
      <c r="T141" s="430"/>
      <c r="U141" s="293"/>
      <c r="AK141" s="261">
        <f t="shared" si="49"/>
        <v>0</v>
      </c>
      <c r="AL141" s="261" t="str">
        <f t="shared" si="50"/>
        <v>00000</v>
      </c>
    </row>
    <row r="142" spans="1:38" s="20" customFormat="1" ht="18" hidden="1" customHeight="1" thickBot="1">
      <c r="A142" s="461"/>
      <c r="B142" s="446" t="s">
        <v>45</v>
      </c>
      <c r="C142" s="440"/>
      <c r="D142" s="46"/>
      <c r="E142" s="46"/>
      <c r="F142" s="47"/>
      <c r="G142" s="418"/>
      <c r="H142" s="418"/>
      <c r="I142" s="243"/>
      <c r="J142" s="11" t="s">
        <v>46</v>
      </c>
      <c r="K142" s="12"/>
      <c r="L142" s="13" t="str">
        <f>IF(K142&gt;0,VLOOKUP(K142,男子登録情報!$J$2:$K$21,2,0),"")</f>
        <v/>
      </c>
      <c r="M142" s="42"/>
      <c r="N142" s="8" t="str">
        <f t="shared" ref="N142:N205" si="72">IF(L142="","",LEFT(L142,5)&amp;" "&amp;IF(OR(LEFT(L142,3)*1&lt;70,LEFT(L142,3)*1&gt;100),REPT(0,7-LEN(M142)),REPT(0,5-LEN(M142)))&amp;M142)</f>
        <v/>
      </c>
      <c r="O142" s="15"/>
      <c r="P142" s="465"/>
      <c r="Q142" s="466"/>
      <c r="R142" s="467"/>
      <c r="S142" s="431"/>
      <c r="T142" s="431"/>
      <c r="U142" s="293"/>
      <c r="AK142" s="261">
        <f t="shared" si="49"/>
        <v>0</v>
      </c>
      <c r="AL142" s="261" t="str">
        <f t="shared" si="50"/>
        <v>00000</v>
      </c>
    </row>
    <row r="143" spans="1:38" s="20" customFormat="1" ht="18" hidden="1" customHeight="1" thickTop="1" thickBot="1">
      <c r="A143" s="459">
        <v>44</v>
      </c>
      <c r="B143" s="444" t="s">
        <v>47</v>
      </c>
      <c r="C143" s="434"/>
      <c r="D143" s="434" t="str">
        <f>IF(C143&gt;0,VLOOKUP(C143,男子登録情報!$A$1:$H$1688,3,0),"")</f>
        <v/>
      </c>
      <c r="E143" s="434" t="str">
        <f>IF(C143&gt;0,VLOOKUP(C143,男子登録情報!$A$1:$H$1688,4,0),"")</f>
        <v/>
      </c>
      <c r="F143" s="44" t="str">
        <f>IF(C143&gt;0,VLOOKUP(C143,男子登録情報!$A$1:$H$1688,8,0),"")</f>
        <v/>
      </c>
      <c r="G143" s="416" t="e">
        <f>IF(F144&gt;0,VLOOKUP(F144,男子登録情報!$N$2:$O$48,2,0),"")</f>
        <v>#N/A</v>
      </c>
      <c r="H143" s="416" t="str">
        <f t="shared" ref="H143" si="73">IF(C143&gt;0,TEXT(C143,"100000000"),"")</f>
        <v/>
      </c>
      <c r="I143" s="242"/>
      <c r="J143" s="5" t="s">
        <v>42</v>
      </c>
      <c r="K143" s="6"/>
      <c r="L143" s="7" t="str">
        <f>IF(K143&gt;0,VLOOKUP(K143,男子登録情報!$J$1:$K$21,2,0),"")</f>
        <v/>
      </c>
      <c r="M143" s="40"/>
      <c r="N143" s="8" t="str">
        <f t="shared" si="72"/>
        <v/>
      </c>
      <c r="O143" s="9"/>
      <c r="P143" s="447"/>
      <c r="Q143" s="448"/>
      <c r="R143" s="449"/>
      <c r="S143" s="429"/>
      <c r="T143" s="429"/>
      <c r="U143" s="293"/>
      <c r="AK143" s="261">
        <f t="shared" ref="AK143:AK206" si="74">IF(COUNTIF(J143,"*m*")&gt;0,IF(VALUE(AO143)&gt;59,1,0),0)</f>
        <v>0</v>
      </c>
      <c r="AL143" s="261" t="str">
        <f t="shared" ref="AL143:AL206" si="75">IF(COUNTIF(K143,"*m*")&gt;0,RIGHT(10000000+AS143,7),RIGHT(100000+AS143,5))</f>
        <v>00000</v>
      </c>
    </row>
    <row r="144" spans="1:38" s="20" customFormat="1" ht="18" hidden="1" customHeight="1" thickBot="1">
      <c r="A144" s="460"/>
      <c r="B144" s="445"/>
      <c r="C144" s="435"/>
      <c r="D144" s="435"/>
      <c r="E144" s="435"/>
      <c r="F144" s="45" t="str">
        <f>IF(C143&gt;0,VLOOKUP(C143,男子登録情報!$A$1:$H$1688,5,0),"")</f>
        <v/>
      </c>
      <c r="G144" s="417"/>
      <c r="H144" s="417"/>
      <c r="I144" s="242"/>
      <c r="J144" s="10" t="s">
        <v>44</v>
      </c>
      <c r="K144" s="6"/>
      <c r="L144" s="7" t="str">
        <f>IF(K144&gt;0,VLOOKUP(K144,男子登録情報!$J$2:$K$21,2,0),"")</f>
        <v/>
      </c>
      <c r="M144" s="41"/>
      <c r="N144" s="8" t="str">
        <f t="shared" si="72"/>
        <v/>
      </c>
      <c r="O144" s="9"/>
      <c r="P144" s="462"/>
      <c r="Q144" s="463"/>
      <c r="R144" s="464"/>
      <c r="S144" s="430"/>
      <c r="T144" s="430"/>
      <c r="U144" s="293"/>
      <c r="AK144" s="261">
        <f t="shared" si="74"/>
        <v>0</v>
      </c>
      <c r="AL144" s="261" t="str">
        <f t="shared" si="75"/>
        <v>00000</v>
      </c>
    </row>
    <row r="145" spans="1:38" s="20" customFormat="1" ht="18" hidden="1" customHeight="1" thickBot="1">
      <c r="A145" s="461"/>
      <c r="B145" s="446" t="s">
        <v>45</v>
      </c>
      <c r="C145" s="440"/>
      <c r="D145" s="46"/>
      <c r="E145" s="46"/>
      <c r="F145" s="47"/>
      <c r="G145" s="418"/>
      <c r="H145" s="418"/>
      <c r="I145" s="243"/>
      <c r="J145" s="11" t="s">
        <v>46</v>
      </c>
      <c r="K145" s="12"/>
      <c r="L145" s="13" t="str">
        <f>IF(K145&gt;0,VLOOKUP(K145,男子登録情報!$J$2:$K$21,2,0),"")</f>
        <v/>
      </c>
      <c r="M145" s="42"/>
      <c r="N145" s="8" t="str">
        <f t="shared" si="72"/>
        <v/>
      </c>
      <c r="O145" s="15"/>
      <c r="P145" s="465"/>
      <c r="Q145" s="466"/>
      <c r="R145" s="467"/>
      <c r="S145" s="431"/>
      <c r="T145" s="431"/>
      <c r="U145" s="293"/>
      <c r="AK145" s="261">
        <f t="shared" si="74"/>
        <v>0</v>
      </c>
      <c r="AL145" s="261" t="str">
        <f t="shared" si="75"/>
        <v>00000</v>
      </c>
    </row>
    <row r="146" spans="1:38" s="20" customFormat="1" ht="18" hidden="1" customHeight="1" thickTop="1" thickBot="1">
      <c r="A146" s="459">
        <v>45</v>
      </c>
      <c r="B146" s="444" t="s">
        <v>47</v>
      </c>
      <c r="C146" s="434"/>
      <c r="D146" s="434" t="str">
        <f>IF(C146&gt;0,VLOOKUP(C146,男子登録情報!$A$1:$H$1688,3,0),"")</f>
        <v/>
      </c>
      <c r="E146" s="434" t="str">
        <f>IF(C146&gt;0,VLOOKUP(C146,男子登録情報!$A$1:$H$1688,4,0),"")</f>
        <v/>
      </c>
      <c r="F146" s="44" t="str">
        <f>IF(C146&gt;0,VLOOKUP(C146,男子登録情報!$A$1:$H$1688,8,0),"")</f>
        <v/>
      </c>
      <c r="G146" s="416" t="e">
        <f>IF(F147&gt;0,VLOOKUP(F147,男子登録情報!$N$2:$O$48,2,0),"")</f>
        <v>#N/A</v>
      </c>
      <c r="H146" s="416" t="str">
        <f t="shared" ref="H146" si="76">IF(C146&gt;0,TEXT(C146,"100000000"),"")</f>
        <v/>
      </c>
      <c r="I146" s="242"/>
      <c r="J146" s="5" t="s">
        <v>42</v>
      </c>
      <c r="K146" s="6"/>
      <c r="L146" s="7" t="str">
        <f>IF(K146&gt;0,VLOOKUP(K146,男子登録情報!$J$1:$K$21,2,0),"")</f>
        <v/>
      </c>
      <c r="M146" s="40"/>
      <c r="N146" s="8" t="str">
        <f t="shared" si="72"/>
        <v/>
      </c>
      <c r="O146" s="9"/>
      <c r="P146" s="447"/>
      <c r="Q146" s="448"/>
      <c r="R146" s="449"/>
      <c r="S146" s="429"/>
      <c r="T146" s="429"/>
      <c r="U146" s="293"/>
      <c r="AK146" s="261">
        <f t="shared" si="74"/>
        <v>0</v>
      </c>
      <c r="AL146" s="261" t="str">
        <f t="shared" si="75"/>
        <v>00000</v>
      </c>
    </row>
    <row r="147" spans="1:38" s="20" customFormat="1" ht="18" hidden="1" customHeight="1" thickBot="1">
      <c r="A147" s="460"/>
      <c r="B147" s="445"/>
      <c r="C147" s="435"/>
      <c r="D147" s="435"/>
      <c r="E147" s="435"/>
      <c r="F147" s="45" t="str">
        <f>IF(C146&gt;0,VLOOKUP(C146,男子登録情報!$A$1:$H$1688,5,0),"")</f>
        <v/>
      </c>
      <c r="G147" s="417"/>
      <c r="H147" s="417"/>
      <c r="I147" s="242"/>
      <c r="J147" s="10" t="s">
        <v>44</v>
      </c>
      <c r="K147" s="6"/>
      <c r="L147" s="7" t="str">
        <f>IF(K147&gt;0,VLOOKUP(K147,男子登録情報!$J$2:$K$21,2,0),"")</f>
        <v/>
      </c>
      <c r="M147" s="41"/>
      <c r="N147" s="8" t="str">
        <f t="shared" si="72"/>
        <v/>
      </c>
      <c r="O147" s="9"/>
      <c r="P147" s="462"/>
      <c r="Q147" s="463"/>
      <c r="R147" s="464"/>
      <c r="S147" s="430"/>
      <c r="T147" s="430"/>
      <c r="U147" s="293"/>
      <c r="AK147" s="261">
        <f t="shared" si="74"/>
        <v>0</v>
      </c>
      <c r="AL147" s="261" t="str">
        <f t="shared" si="75"/>
        <v>00000</v>
      </c>
    </row>
    <row r="148" spans="1:38" s="20" customFormat="1" ht="18" hidden="1" customHeight="1" thickBot="1">
      <c r="A148" s="461"/>
      <c r="B148" s="446" t="s">
        <v>45</v>
      </c>
      <c r="C148" s="440"/>
      <c r="D148" s="46"/>
      <c r="E148" s="46"/>
      <c r="F148" s="47"/>
      <c r="G148" s="418"/>
      <c r="H148" s="418"/>
      <c r="I148" s="243"/>
      <c r="J148" s="11" t="s">
        <v>46</v>
      </c>
      <c r="K148" s="12"/>
      <c r="L148" s="13" t="str">
        <f>IF(K148&gt;0,VLOOKUP(K148,男子登録情報!$J$2:$K$21,2,0),"")</f>
        <v/>
      </c>
      <c r="M148" s="42"/>
      <c r="N148" s="8" t="str">
        <f t="shared" si="72"/>
        <v/>
      </c>
      <c r="O148" s="15"/>
      <c r="P148" s="465"/>
      <c r="Q148" s="466"/>
      <c r="R148" s="467"/>
      <c r="S148" s="431"/>
      <c r="T148" s="431"/>
      <c r="U148" s="293"/>
      <c r="AK148" s="261">
        <f t="shared" si="74"/>
        <v>0</v>
      </c>
      <c r="AL148" s="261" t="str">
        <f t="shared" si="75"/>
        <v>00000</v>
      </c>
    </row>
    <row r="149" spans="1:38" s="20" customFormat="1" ht="18" hidden="1" customHeight="1" thickTop="1" thickBot="1">
      <c r="A149" s="459">
        <v>46</v>
      </c>
      <c r="B149" s="444" t="s">
        <v>47</v>
      </c>
      <c r="C149" s="434"/>
      <c r="D149" s="434" t="str">
        <f>IF(C149&gt;0,VLOOKUP(C149,男子登録情報!$A$1:$H$1688,3,0),"")</f>
        <v/>
      </c>
      <c r="E149" s="434" t="str">
        <f>IF(C149&gt;0,VLOOKUP(C149,男子登録情報!$A$1:$H$1688,4,0),"")</f>
        <v/>
      </c>
      <c r="F149" s="44" t="str">
        <f>IF(C149&gt;0,VLOOKUP(C149,男子登録情報!$A$1:$H$1688,8,0),"")</f>
        <v/>
      </c>
      <c r="G149" s="416" t="e">
        <f>IF(F150&gt;0,VLOOKUP(F150,男子登録情報!$N$2:$O$48,2,0),"")</f>
        <v>#N/A</v>
      </c>
      <c r="H149" s="416" t="str">
        <f t="shared" ref="H149" si="77">IF(C149&gt;0,TEXT(C149,"100000000"),"")</f>
        <v/>
      </c>
      <c r="I149" s="242"/>
      <c r="J149" s="5" t="s">
        <v>42</v>
      </c>
      <c r="K149" s="6"/>
      <c r="L149" s="7" t="str">
        <f>IF(K149&gt;0,VLOOKUP(K149,男子登録情報!$J$1:$K$21,2,0),"")</f>
        <v/>
      </c>
      <c r="M149" s="40"/>
      <c r="N149" s="8" t="str">
        <f t="shared" si="72"/>
        <v/>
      </c>
      <c r="O149" s="9"/>
      <c r="P149" s="447"/>
      <c r="Q149" s="448"/>
      <c r="R149" s="449"/>
      <c r="S149" s="429"/>
      <c r="T149" s="429"/>
      <c r="U149" s="293"/>
      <c r="AK149" s="261">
        <f t="shared" si="74"/>
        <v>0</v>
      </c>
      <c r="AL149" s="261" t="str">
        <f t="shared" si="75"/>
        <v>00000</v>
      </c>
    </row>
    <row r="150" spans="1:38" s="20" customFormat="1" ht="18" hidden="1" customHeight="1" thickBot="1">
      <c r="A150" s="460"/>
      <c r="B150" s="445"/>
      <c r="C150" s="435"/>
      <c r="D150" s="435"/>
      <c r="E150" s="435"/>
      <c r="F150" s="45" t="str">
        <f>IF(C149&gt;0,VLOOKUP(C149,男子登録情報!$A$1:$H$1688,5,0),"")</f>
        <v/>
      </c>
      <c r="G150" s="417"/>
      <c r="H150" s="417"/>
      <c r="I150" s="242"/>
      <c r="J150" s="10" t="s">
        <v>44</v>
      </c>
      <c r="K150" s="6"/>
      <c r="L150" s="7" t="str">
        <f>IF(K150&gt;0,VLOOKUP(K150,男子登録情報!$J$2:$K$21,2,0),"")</f>
        <v/>
      </c>
      <c r="M150" s="41"/>
      <c r="N150" s="8" t="str">
        <f t="shared" si="72"/>
        <v/>
      </c>
      <c r="O150" s="9"/>
      <c r="P150" s="462"/>
      <c r="Q150" s="463"/>
      <c r="R150" s="464"/>
      <c r="S150" s="430"/>
      <c r="T150" s="430"/>
      <c r="U150" s="293"/>
      <c r="AK150" s="261">
        <f t="shared" si="74"/>
        <v>0</v>
      </c>
      <c r="AL150" s="261" t="str">
        <f t="shared" si="75"/>
        <v>00000</v>
      </c>
    </row>
    <row r="151" spans="1:38" s="20" customFormat="1" ht="18" hidden="1" customHeight="1" thickBot="1">
      <c r="A151" s="461"/>
      <c r="B151" s="446" t="s">
        <v>45</v>
      </c>
      <c r="C151" s="440"/>
      <c r="D151" s="46"/>
      <c r="E151" s="46"/>
      <c r="F151" s="47"/>
      <c r="G151" s="418"/>
      <c r="H151" s="418"/>
      <c r="I151" s="243"/>
      <c r="J151" s="11" t="s">
        <v>46</v>
      </c>
      <c r="K151" s="12"/>
      <c r="L151" s="13" t="str">
        <f>IF(K151&gt;0,VLOOKUP(K151,男子登録情報!$J$2:$K$21,2,0),"")</f>
        <v/>
      </c>
      <c r="M151" s="42"/>
      <c r="N151" s="8" t="str">
        <f t="shared" si="72"/>
        <v/>
      </c>
      <c r="O151" s="15"/>
      <c r="P151" s="465"/>
      <c r="Q151" s="466"/>
      <c r="R151" s="467"/>
      <c r="S151" s="431"/>
      <c r="T151" s="431"/>
      <c r="U151" s="293"/>
      <c r="AK151" s="261">
        <f t="shared" si="74"/>
        <v>0</v>
      </c>
      <c r="AL151" s="261" t="str">
        <f t="shared" si="75"/>
        <v>00000</v>
      </c>
    </row>
    <row r="152" spans="1:38" s="20" customFormat="1" ht="18" hidden="1" customHeight="1" thickTop="1" thickBot="1">
      <c r="A152" s="459">
        <v>47</v>
      </c>
      <c r="B152" s="444" t="s">
        <v>47</v>
      </c>
      <c r="C152" s="434"/>
      <c r="D152" s="434" t="str">
        <f>IF(C152&gt;0,VLOOKUP(C152,男子登録情報!$A$1:$H$1688,3,0),"")</f>
        <v/>
      </c>
      <c r="E152" s="434" t="str">
        <f>IF(C152&gt;0,VLOOKUP(C152,男子登録情報!$A$1:$H$1688,4,0),"")</f>
        <v/>
      </c>
      <c r="F152" s="44" t="str">
        <f>IF(C152&gt;0,VLOOKUP(C152,男子登録情報!$A$1:$H$1688,8,0),"")</f>
        <v/>
      </c>
      <c r="G152" s="416" t="e">
        <f>IF(F153&gt;0,VLOOKUP(F153,男子登録情報!$N$2:$O$48,2,0),"")</f>
        <v>#N/A</v>
      </c>
      <c r="H152" s="416" t="str">
        <f t="shared" ref="H152" si="78">IF(C152&gt;0,TEXT(C152,"100000000"),"")</f>
        <v/>
      </c>
      <c r="I152" s="242"/>
      <c r="J152" s="5" t="s">
        <v>42</v>
      </c>
      <c r="K152" s="6"/>
      <c r="L152" s="7" t="str">
        <f>IF(K152&gt;0,VLOOKUP(K152,男子登録情報!$J$1:$K$21,2,0),"")</f>
        <v/>
      </c>
      <c r="M152" s="40"/>
      <c r="N152" s="8" t="str">
        <f t="shared" si="72"/>
        <v/>
      </c>
      <c r="O152" s="9"/>
      <c r="P152" s="447"/>
      <c r="Q152" s="448"/>
      <c r="R152" s="449"/>
      <c r="S152" s="429"/>
      <c r="T152" s="429"/>
      <c r="U152" s="293"/>
      <c r="AK152" s="261">
        <f t="shared" si="74"/>
        <v>0</v>
      </c>
      <c r="AL152" s="261" t="str">
        <f t="shared" si="75"/>
        <v>00000</v>
      </c>
    </row>
    <row r="153" spans="1:38" s="20" customFormat="1" ht="18" hidden="1" customHeight="1" thickBot="1">
      <c r="A153" s="460"/>
      <c r="B153" s="445"/>
      <c r="C153" s="435"/>
      <c r="D153" s="435"/>
      <c r="E153" s="435"/>
      <c r="F153" s="45" t="str">
        <f>IF(C152&gt;0,VLOOKUP(C152,男子登録情報!$A$1:$H$1688,5,0),"")</f>
        <v/>
      </c>
      <c r="G153" s="417"/>
      <c r="H153" s="417"/>
      <c r="I153" s="242"/>
      <c r="J153" s="10" t="s">
        <v>44</v>
      </c>
      <c r="K153" s="6"/>
      <c r="L153" s="7" t="str">
        <f>IF(K153&gt;0,VLOOKUP(K153,男子登録情報!$J$2:$K$21,2,0),"")</f>
        <v/>
      </c>
      <c r="M153" s="41"/>
      <c r="N153" s="8" t="str">
        <f t="shared" si="72"/>
        <v/>
      </c>
      <c r="O153" s="9"/>
      <c r="P153" s="462"/>
      <c r="Q153" s="463"/>
      <c r="R153" s="464"/>
      <c r="S153" s="430"/>
      <c r="T153" s="430"/>
      <c r="U153" s="293"/>
      <c r="AK153" s="261">
        <f t="shared" si="74"/>
        <v>0</v>
      </c>
      <c r="AL153" s="261" t="str">
        <f t="shared" si="75"/>
        <v>00000</v>
      </c>
    </row>
    <row r="154" spans="1:38" s="20" customFormat="1" ht="18" hidden="1" customHeight="1" thickBot="1">
      <c r="A154" s="461"/>
      <c r="B154" s="446" t="s">
        <v>45</v>
      </c>
      <c r="C154" s="440"/>
      <c r="D154" s="46"/>
      <c r="E154" s="46"/>
      <c r="F154" s="47"/>
      <c r="G154" s="418"/>
      <c r="H154" s="418"/>
      <c r="I154" s="243"/>
      <c r="J154" s="11" t="s">
        <v>46</v>
      </c>
      <c r="K154" s="12"/>
      <c r="L154" s="13" t="str">
        <f>IF(K154&gt;0,VLOOKUP(K154,男子登録情報!$J$2:$K$21,2,0),"")</f>
        <v/>
      </c>
      <c r="M154" s="42"/>
      <c r="N154" s="8" t="str">
        <f t="shared" si="72"/>
        <v/>
      </c>
      <c r="O154" s="15"/>
      <c r="P154" s="465"/>
      <c r="Q154" s="466"/>
      <c r="R154" s="467"/>
      <c r="S154" s="431"/>
      <c r="T154" s="431"/>
      <c r="U154" s="293"/>
      <c r="AK154" s="261">
        <f t="shared" si="74"/>
        <v>0</v>
      </c>
      <c r="AL154" s="261" t="str">
        <f t="shared" si="75"/>
        <v>00000</v>
      </c>
    </row>
    <row r="155" spans="1:38" s="20" customFormat="1" ht="18" hidden="1" customHeight="1" thickTop="1" thickBot="1">
      <c r="A155" s="459">
        <v>48</v>
      </c>
      <c r="B155" s="444" t="s">
        <v>47</v>
      </c>
      <c r="C155" s="434"/>
      <c r="D155" s="434" t="str">
        <f>IF(C155&gt;0,VLOOKUP(C155,男子登録情報!$A$1:$H$1688,3,0),"")</f>
        <v/>
      </c>
      <c r="E155" s="434" t="str">
        <f>IF(C155&gt;0,VLOOKUP(C155,男子登録情報!$A$1:$H$1688,4,0),"")</f>
        <v/>
      </c>
      <c r="F155" s="44" t="str">
        <f>IF(C155&gt;0,VLOOKUP(C155,男子登録情報!$A$1:$H$1688,8,0),"")</f>
        <v/>
      </c>
      <c r="G155" s="416" t="e">
        <f>IF(F156&gt;0,VLOOKUP(F156,男子登録情報!$N$2:$O$48,2,0),"")</f>
        <v>#N/A</v>
      </c>
      <c r="H155" s="416" t="str">
        <f t="shared" ref="H155" si="79">IF(C155&gt;0,TEXT(C155,"100000000"),"")</f>
        <v/>
      </c>
      <c r="I155" s="242"/>
      <c r="J155" s="5" t="s">
        <v>42</v>
      </c>
      <c r="K155" s="6"/>
      <c r="L155" s="7" t="str">
        <f>IF(K155&gt;0,VLOOKUP(K155,男子登録情報!$J$1:$K$21,2,0),"")</f>
        <v/>
      </c>
      <c r="M155" s="40"/>
      <c r="N155" s="8" t="str">
        <f t="shared" si="72"/>
        <v/>
      </c>
      <c r="O155" s="9"/>
      <c r="P155" s="447"/>
      <c r="Q155" s="448"/>
      <c r="R155" s="449"/>
      <c r="S155" s="429"/>
      <c r="T155" s="429"/>
      <c r="U155" s="293"/>
      <c r="AK155" s="261">
        <f t="shared" si="74"/>
        <v>0</v>
      </c>
      <c r="AL155" s="261" t="str">
        <f t="shared" si="75"/>
        <v>00000</v>
      </c>
    </row>
    <row r="156" spans="1:38" s="20" customFormat="1" ht="18" hidden="1" customHeight="1" thickBot="1">
      <c r="A156" s="460"/>
      <c r="B156" s="445"/>
      <c r="C156" s="435"/>
      <c r="D156" s="435"/>
      <c r="E156" s="435"/>
      <c r="F156" s="45" t="str">
        <f>IF(C155&gt;0,VLOOKUP(C155,男子登録情報!$A$1:$H$1688,5,0),"")</f>
        <v/>
      </c>
      <c r="G156" s="417"/>
      <c r="H156" s="417"/>
      <c r="I156" s="242"/>
      <c r="J156" s="10" t="s">
        <v>44</v>
      </c>
      <c r="K156" s="6"/>
      <c r="L156" s="7" t="str">
        <f>IF(K156&gt;0,VLOOKUP(K156,男子登録情報!$J$2:$K$21,2,0),"")</f>
        <v/>
      </c>
      <c r="M156" s="41"/>
      <c r="N156" s="8" t="str">
        <f t="shared" si="72"/>
        <v/>
      </c>
      <c r="O156" s="9"/>
      <c r="P156" s="462"/>
      <c r="Q156" s="463"/>
      <c r="R156" s="464"/>
      <c r="S156" s="430"/>
      <c r="T156" s="430"/>
      <c r="U156" s="293"/>
      <c r="AK156" s="261">
        <f t="shared" si="74"/>
        <v>0</v>
      </c>
      <c r="AL156" s="261" t="str">
        <f t="shared" si="75"/>
        <v>00000</v>
      </c>
    </row>
    <row r="157" spans="1:38" s="20" customFormat="1" ht="18" hidden="1" customHeight="1" thickBot="1">
      <c r="A157" s="461"/>
      <c r="B157" s="446" t="s">
        <v>45</v>
      </c>
      <c r="C157" s="440"/>
      <c r="D157" s="48"/>
      <c r="E157" s="46"/>
      <c r="F157" s="47"/>
      <c r="G157" s="418"/>
      <c r="H157" s="418"/>
      <c r="I157" s="243"/>
      <c r="J157" s="11" t="s">
        <v>46</v>
      </c>
      <c r="K157" s="12"/>
      <c r="L157" s="13" t="str">
        <f>IF(K157&gt;0,VLOOKUP(K157,男子登録情報!$J$2:$K$21,2,0),"")</f>
        <v/>
      </c>
      <c r="M157" s="42"/>
      <c r="N157" s="8" t="str">
        <f t="shared" si="72"/>
        <v/>
      </c>
      <c r="O157" s="15"/>
      <c r="P157" s="465"/>
      <c r="Q157" s="466"/>
      <c r="R157" s="467"/>
      <c r="S157" s="431"/>
      <c r="T157" s="431"/>
      <c r="U157" s="293"/>
      <c r="AK157" s="261">
        <f t="shared" si="74"/>
        <v>0</v>
      </c>
      <c r="AL157" s="261" t="str">
        <f t="shared" si="75"/>
        <v>00000</v>
      </c>
    </row>
    <row r="158" spans="1:38" s="20" customFormat="1" ht="18" hidden="1" customHeight="1" thickTop="1" thickBot="1">
      <c r="A158" s="459">
        <v>49</v>
      </c>
      <c r="B158" s="444" t="s">
        <v>47</v>
      </c>
      <c r="C158" s="434"/>
      <c r="D158" s="434" t="str">
        <f>IF(C158&gt;0,VLOOKUP(C158,男子登録情報!$A$1:$H$1688,3,0),"")</f>
        <v/>
      </c>
      <c r="E158" s="434" t="str">
        <f>IF(C158&gt;0,VLOOKUP(C158,男子登録情報!$A$1:$H$1688,4,0),"")</f>
        <v/>
      </c>
      <c r="F158" s="44" t="str">
        <f>IF(C158&gt;0,VLOOKUP(C158,男子登録情報!$A$1:$H$1688,8,0),"")</f>
        <v/>
      </c>
      <c r="G158" s="416" t="e">
        <f>IF(F159&gt;0,VLOOKUP(F159,男子登録情報!$N$2:$O$48,2,0),"")</f>
        <v>#N/A</v>
      </c>
      <c r="H158" s="416" t="str">
        <f t="shared" ref="H158" si="80">IF(C158&gt;0,TEXT(C158,"100000000"),"")</f>
        <v/>
      </c>
      <c r="I158" s="242"/>
      <c r="J158" s="5" t="s">
        <v>42</v>
      </c>
      <c r="K158" s="6"/>
      <c r="L158" s="7" t="str">
        <f>IF(K158&gt;0,VLOOKUP(K158,男子登録情報!$J$1:$K$21,2,0),"")</f>
        <v/>
      </c>
      <c r="M158" s="40"/>
      <c r="N158" s="8" t="str">
        <f t="shared" si="72"/>
        <v/>
      </c>
      <c r="O158" s="9"/>
      <c r="P158" s="447"/>
      <c r="Q158" s="448"/>
      <c r="R158" s="449"/>
      <c r="S158" s="429"/>
      <c r="T158" s="429"/>
      <c r="U158" s="293"/>
      <c r="AK158" s="261">
        <f t="shared" si="74"/>
        <v>0</v>
      </c>
      <c r="AL158" s="261" t="str">
        <f t="shared" si="75"/>
        <v>00000</v>
      </c>
    </row>
    <row r="159" spans="1:38" s="20" customFormat="1" ht="18" hidden="1" customHeight="1" thickBot="1">
      <c r="A159" s="460"/>
      <c r="B159" s="445"/>
      <c r="C159" s="435"/>
      <c r="D159" s="435"/>
      <c r="E159" s="435"/>
      <c r="F159" s="45" t="str">
        <f>IF(C158&gt;0,VLOOKUP(C158,男子登録情報!$A$1:$H$1688,5,0),"")</f>
        <v/>
      </c>
      <c r="G159" s="417"/>
      <c r="H159" s="417"/>
      <c r="I159" s="242"/>
      <c r="J159" s="10" t="s">
        <v>44</v>
      </c>
      <c r="K159" s="6"/>
      <c r="L159" s="7" t="str">
        <f>IF(K159&gt;0,VLOOKUP(K159,男子登録情報!$J$2:$K$21,2,0),"")</f>
        <v/>
      </c>
      <c r="M159" s="41"/>
      <c r="N159" s="8" t="str">
        <f t="shared" si="72"/>
        <v/>
      </c>
      <c r="O159" s="9"/>
      <c r="P159" s="462"/>
      <c r="Q159" s="463"/>
      <c r="R159" s="464"/>
      <c r="S159" s="430"/>
      <c r="T159" s="430"/>
      <c r="U159" s="293"/>
      <c r="AK159" s="261">
        <f t="shared" si="74"/>
        <v>0</v>
      </c>
      <c r="AL159" s="261" t="str">
        <f t="shared" si="75"/>
        <v>00000</v>
      </c>
    </row>
    <row r="160" spans="1:38" s="20" customFormat="1" ht="18" hidden="1" customHeight="1" thickBot="1">
      <c r="A160" s="461"/>
      <c r="B160" s="446" t="s">
        <v>45</v>
      </c>
      <c r="C160" s="440"/>
      <c r="D160" s="46"/>
      <c r="E160" s="46"/>
      <c r="F160" s="47"/>
      <c r="G160" s="418"/>
      <c r="H160" s="418"/>
      <c r="I160" s="243"/>
      <c r="J160" s="11" t="s">
        <v>46</v>
      </c>
      <c r="K160" s="12"/>
      <c r="L160" s="13" t="str">
        <f>IF(K160&gt;0,VLOOKUP(K160,男子登録情報!$J$2:$K$21,2,0),"")</f>
        <v/>
      </c>
      <c r="M160" s="42"/>
      <c r="N160" s="8" t="str">
        <f t="shared" si="72"/>
        <v/>
      </c>
      <c r="O160" s="15"/>
      <c r="P160" s="465"/>
      <c r="Q160" s="466"/>
      <c r="R160" s="467"/>
      <c r="S160" s="431"/>
      <c r="T160" s="431"/>
      <c r="U160" s="293"/>
      <c r="AK160" s="261">
        <f t="shared" si="74"/>
        <v>0</v>
      </c>
      <c r="AL160" s="261" t="str">
        <f t="shared" si="75"/>
        <v>00000</v>
      </c>
    </row>
    <row r="161" spans="1:38" s="20" customFormat="1" ht="18" hidden="1" customHeight="1" thickTop="1" thickBot="1">
      <c r="A161" s="459">
        <v>50</v>
      </c>
      <c r="B161" s="444" t="s">
        <v>47</v>
      </c>
      <c r="C161" s="434"/>
      <c r="D161" s="434" t="str">
        <f>IF(C161&gt;0,VLOOKUP(C161,男子登録情報!$A$1:$H$1688,3,0),"")</f>
        <v/>
      </c>
      <c r="E161" s="434" t="str">
        <f>IF(C161&gt;0,VLOOKUP(C161,男子登録情報!$A$1:$H$1688,4,0),"")</f>
        <v/>
      </c>
      <c r="F161" s="44" t="str">
        <f>IF(C161&gt;0,VLOOKUP(C161,男子登録情報!$A$1:$H$1688,8,0),"")</f>
        <v/>
      </c>
      <c r="G161" s="416" t="e">
        <f>IF(F162&gt;0,VLOOKUP(F162,男子登録情報!$N$2:$O$48,2,0),"")</f>
        <v>#N/A</v>
      </c>
      <c r="H161" s="416" t="str">
        <f t="shared" ref="H161" si="81">IF(C161&gt;0,TEXT(C161,"100000000"),"")</f>
        <v/>
      </c>
      <c r="I161" s="242"/>
      <c r="J161" s="5" t="s">
        <v>42</v>
      </c>
      <c r="K161" s="6"/>
      <c r="L161" s="7" t="str">
        <f>IF(K161&gt;0,VLOOKUP(K161,男子登録情報!$J$1:$K$21,2,0),"")</f>
        <v/>
      </c>
      <c r="M161" s="40"/>
      <c r="N161" s="8" t="str">
        <f t="shared" si="72"/>
        <v/>
      </c>
      <c r="O161" s="9"/>
      <c r="P161" s="447"/>
      <c r="Q161" s="448"/>
      <c r="R161" s="449"/>
      <c r="S161" s="429"/>
      <c r="T161" s="429"/>
      <c r="U161" s="293"/>
      <c r="AK161" s="261">
        <f t="shared" si="74"/>
        <v>0</v>
      </c>
      <c r="AL161" s="261" t="str">
        <f t="shared" si="75"/>
        <v>00000</v>
      </c>
    </row>
    <row r="162" spans="1:38" s="20" customFormat="1" ht="18" hidden="1" customHeight="1" thickBot="1">
      <c r="A162" s="460"/>
      <c r="B162" s="445"/>
      <c r="C162" s="435"/>
      <c r="D162" s="435"/>
      <c r="E162" s="435"/>
      <c r="F162" s="45" t="str">
        <f>IF(C161&gt;0,VLOOKUP(C161,男子登録情報!$A$1:$H$1688,5,0),"")</f>
        <v/>
      </c>
      <c r="G162" s="417"/>
      <c r="H162" s="417"/>
      <c r="I162" s="242"/>
      <c r="J162" s="10" t="s">
        <v>44</v>
      </c>
      <c r="K162" s="6"/>
      <c r="L162" s="7" t="str">
        <f>IF(K162&gt;0,VLOOKUP(K162,男子登録情報!$J$2:$K$21,2,0),"")</f>
        <v/>
      </c>
      <c r="M162" s="41"/>
      <c r="N162" s="8" t="str">
        <f t="shared" si="72"/>
        <v/>
      </c>
      <c r="O162" s="9"/>
      <c r="P162" s="462"/>
      <c r="Q162" s="463"/>
      <c r="R162" s="464"/>
      <c r="S162" s="430"/>
      <c r="T162" s="430"/>
      <c r="U162" s="293"/>
      <c r="AK162" s="261">
        <f t="shared" si="74"/>
        <v>0</v>
      </c>
      <c r="AL162" s="261" t="str">
        <f t="shared" si="75"/>
        <v>00000</v>
      </c>
    </row>
    <row r="163" spans="1:38" s="20" customFormat="1" ht="18" hidden="1" customHeight="1" thickBot="1">
      <c r="A163" s="461"/>
      <c r="B163" s="446" t="s">
        <v>45</v>
      </c>
      <c r="C163" s="440"/>
      <c r="D163" s="46"/>
      <c r="E163" s="46"/>
      <c r="F163" s="47"/>
      <c r="G163" s="418"/>
      <c r="H163" s="418"/>
      <c r="I163" s="243"/>
      <c r="J163" s="11" t="s">
        <v>46</v>
      </c>
      <c r="K163" s="12"/>
      <c r="L163" s="13" t="str">
        <f>IF(K163&gt;0,VLOOKUP(K163,男子登録情報!$J$2:$K$21,2,0),"")</f>
        <v/>
      </c>
      <c r="M163" s="42"/>
      <c r="N163" s="8" t="str">
        <f t="shared" si="72"/>
        <v/>
      </c>
      <c r="O163" s="15"/>
      <c r="P163" s="465"/>
      <c r="Q163" s="466"/>
      <c r="R163" s="467"/>
      <c r="S163" s="431"/>
      <c r="T163" s="431"/>
      <c r="U163" s="293"/>
      <c r="AK163" s="261">
        <f t="shared" si="74"/>
        <v>0</v>
      </c>
      <c r="AL163" s="261" t="str">
        <f t="shared" si="75"/>
        <v>00000</v>
      </c>
    </row>
    <row r="164" spans="1:38" s="20" customFormat="1" ht="18" hidden="1" customHeight="1" thickTop="1" thickBot="1">
      <c r="A164" s="459">
        <v>51</v>
      </c>
      <c r="B164" s="444" t="s">
        <v>47</v>
      </c>
      <c r="C164" s="434"/>
      <c r="D164" s="434" t="str">
        <f>IF(C164&gt;0,VLOOKUP(C164,男子登録情報!$A$1:$H$1688,3,0),"")</f>
        <v/>
      </c>
      <c r="E164" s="434" t="str">
        <f>IF(C164&gt;0,VLOOKUP(C164,男子登録情報!$A$1:$H$1688,4,0),"")</f>
        <v/>
      </c>
      <c r="F164" s="44" t="str">
        <f>IF(C164&gt;0,VLOOKUP(C164,男子登録情報!$A$1:$H$1688,8,0),"")</f>
        <v/>
      </c>
      <c r="G164" s="416" t="e">
        <f>IF(F165&gt;0,VLOOKUP(F165,男子登録情報!$N$2:$O$48,2,0),"")</f>
        <v>#N/A</v>
      </c>
      <c r="H164" s="416" t="str">
        <f t="shared" ref="H164" si="82">IF(C164&gt;0,TEXT(C164,"100000000"),"")</f>
        <v/>
      </c>
      <c r="I164" s="242"/>
      <c r="J164" s="5" t="s">
        <v>42</v>
      </c>
      <c r="K164" s="6"/>
      <c r="L164" s="7" t="str">
        <f>IF(K164&gt;0,VLOOKUP(K164,男子登録情報!$J$1:$K$21,2,0),"")</f>
        <v/>
      </c>
      <c r="M164" s="40"/>
      <c r="N164" s="8" t="str">
        <f t="shared" si="72"/>
        <v/>
      </c>
      <c r="O164" s="9"/>
      <c r="P164" s="447"/>
      <c r="Q164" s="448"/>
      <c r="R164" s="449"/>
      <c r="S164" s="429"/>
      <c r="T164" s="429"/>
      <c r="U164" s="293"/>
      <c r="AK164" s="261">
        <f t="shared" si="74"/>
        <v>0</v>
      </c>
      <c r="AL164" s="261" t="str">
        <f t="shared" si="75"/>
        <v>00000</v>
      </c>
    </row>
    <row r="165" spans="1:38" s="20" customFormat="1" ht="18" hidden="1" customHeight="1" thickBot="1">
      <c r="A165" s="460"/>
      <c r="B165" s="445"/>
      <c r="C165" s="435"/>
      <c r="D165" s="435"/>
      <c r="E165" s="435"/>
      <c r="F165" s="45" t="str">
        <f>IF(C164&gt;0,VLOOKUP(C164,男子登録情報!$A$1:$H$1688,5,0),"")</f>
        <v/>
      </c>
      <c r="G165" s="417"/>
      <c r="H165" s="417"/>
      <c r="I165" s="242"/>
      <c r="J165" s="10" t="s">
        <v>44</v>
      </c>
      <c r="K165" s="6"/>
      <c r="L165" s="7" t="str">
        <f>IF(K165&gt;0,VLOOKUP(K165,男子登録情報!$J$2:$K$21,2,0),"")</f>
        <v/>
      </c>
      <c r="M165" s="41"/>
      <c r="N165" s="8" t="str">
        <f t="shared" si="72"/>
        <v/>
      </c>
      <c r="O165" s="9"/>
      <c r="P165" s="462"/>
      <c r="Q165" s="463"/>
      <c r="R165" s="464"/>
      <c r="S165" s="430"/>
      <c r="T165" s="430"/>
      <c r="U165" s="293"/>
      <c r="AK165" s="261">
        <f t="shared" si="74"/>
        <v>0</v>
      </c>
      <c r="AL165" s="261" t="str">
        <f t="shared" si="75"/>
        <v>00000</v>
      </c>
    </row>
    <row r="166" spans="1:38" s="20" customFormat="1" ht="18" hidden="1" customHeight="1" thickBot="1">
      <c r="A166" s="461"/>
      <c r="B166" s="446" t="s">
        <v>45</v>
      </c>
      <c r="C166" s="440"/>
      <c r="D166" s="46"/>
      <c r="E166" s="46"/>
      <c r="F166" s="47"/>
      <c r="G166" s="418"/>
      <c r="H166" s="418"/>
      <c r="I166" s="243"/>
      <c r="J166" s="11" t="s">
        <v>46</v>
      </c>
      <c r="K166" s="12"/>
      <c r="L166" s="13" t="str">
        <f>IF(K166&gt;0,VLOOKUP(K166,男子登録情報!$J$2:$K$21,2,0),"")</f>
        <v/>
      </c>
      <c r="M166" s="42"/>
      <c r="N166" s="8" t="str">
        <f t="shared" si="72"/>
        <v/>
      </c>
      <c r="O166" s="15"/>
      <c r="P166" s="465"/>
      <c r="Q166" s="466"/>
      <c r="R166" s="467"/>
      <c r="S166" s="431"/>
      <c r="T166" s="431"/>
      <c r="U166" s="293"/>
      <c r="AK166" s="261">
        <f t="shared" si="74"/>
        <v>0</v>
      </c>
      <c r="AL166" s="261" t="str">
        <f t="shared" si="75"/>
        <v>00000</v>
      </c>
    </row>
    <row r="167" spans="1:38" s="20" customFormat="1" ht="18" hidden="1" customHeight="1" thickTop="1" thickBot="1">
      <c r="A167" s="459">
        <v>52</v>
      </c>
      <c r="B167" s="444" t="s">
        <v>47</v>
      </c>
      <c r="C167" s="434"/>
      <c r="D167" s="434" t="str">
        <f>IF(C167&gt;0,VLOOKUP(C167,男子登録情報!$A$1:$H$1688,3,0),"")</f>
        <v/>
      </c>
      <c r="E167" s="434" t="str">
        <f>IF(C167&gt;0,VLOOKUP(C167,男子登録情報!$A$1:$H$1688,4,0),"")</f>
        <v/>
      </c>
      <c r="F167" s="44" t="str">
        <f>IF(C167&gt;0,VLOOKUP(C167,男子登録情報!$A$1:$H$1688,8,0),"")</f>
        <v/>
      </c>
      <c r="G167" s="416" t="e">
        <f>IF(F168&gt;0,VLOOKUP(F168,男子登録情報!$N$2:$O$48,2,0),"")</f>
        <v>#N/A</v>
      </c>
      <c r="H167" s="416" t="str">
        <f t="shared" ref="H167" si="83">IF(C167&gt;0,TEXT(C167,"100000000"),"")</f>
        <v/>
      </c>
      <c r="I167" s="242"/>
      <c r="J167" s="5" t="s">
        <v>42</v>
      </c>
      <c r="K167" s="6"/>
      <c r="L167" s="7" t="str">
        <f>IF(K167&gt;0,VLOOKUP(K167,男子登録情報!$J$1:$K$21,2,0),"")</f>
        <v/>
      </c>
      <c r="M167" s="40"/>
      <c r="N167" s="8" t="str">
        <f t="shared" si="72"/>
        <v/>
      </c>
      <c r="O167" s="9"/>
      <c r="P167" s="447"/>
      <c r="Q167" s="448"/>
      <c r="R167" s="449"/>
      <c r="S167" s="429"/>
      <c r="T167" s="429"/>
      <c r="U167" s="293"/>
      <c r="AK167" s="261">
        <f t="shared" si="74"/>
        <v>0</v>
      </c>
      <c r="AL167" s="261" t="str">
        <f t="shared" si="75"/>
        <v>00000</v>
      </c>
    </row>
    <row r="168" spans="1:38" s="20" customFormat="1" ht="18" hidden="1" customHeight="1" thickBot="1">
      <c r="A168" s="460"/>
      <c r="B168" s="445"/>
      <c r="C168" s="435"/>
      <c r="D168" s="435"/>
      <c r="E168" s="435"/>
      <c r="F168" s="45" t="str">
        <f>IF(C167&gt;0,VLOOKUP(C167,男子登録情報!$A$1:$H$1688,5,0),"")</f>
        <v/>
      </c>
      <c r="G168" s="417"/>
      <c r="H168" s="417"/>
      <c r="I168" s="242"/>
      <c r="J168" s="10" t="s">
        <v>44</v>
      </c>
      <c r="K168" s="6"/>
      <c r="L168" s="7" t="str">
        <f>IF(K168&gt;0,VLOOKUP(K168,男子登録情報!$J$2:$K$21,2,0),"")</f>
        <v/>
      </c>
      <c r="M168" s="41"/>
      <c r="N168" s="8" t="str">
        <f t="shared" si="72"/>
        <v/>
      </c>
      <c r="O168" s="9"/>
      <c r="P168" s="462"/>
      <c r="Q168" s="463"/>
      <c r="R168" s="464"/>
      <c r="S168" s="430"/>
      <c r="T168" s="430"/>
      <c r="U168" s="293"/>
      <c r="AK168" s="261">
        <f t="shared" si="74"/>
        <v>0</v>
      </c>
      <c r="AL168" s="261" t="str">
        <f t="shared" si="75"/>
        <v>00000</v>
      </c>
    </row>
    <row r="169" spans="1:38" s="20" customFormat="1" ht="18" hidden="1" customHeight="1" thickBot="1">
      <c r="A169" s="461"/>
      <c r="B169" s="446" t="s">
        <v>45</v>
      </c>
      <c r="C169" s="440"/>
      <c r="D169" s="46"/>
      <c r="E169" s="46"/>
      <c r="F169" s="47"/>
      <c r="G169" s="418"/>
      <c r="H169" s="418"/>
      <c r="I169" s="243"/>
      <c r="J169" s="11" t="s">
        <v>46</v>
      </c>
      <c r="K169" s="12"/>
      <c r="L169" s="13" t="str">
        <f>IF(K169&gt;0,VLOOKUP(K169,男子登録情報!$J$2:$K$21,2,0),"")</f>
        <v/>
      </c>
      <c r="M169" s="42"/>
      <c r="N169" s="8" t="str">
        <f t="shared" si="72"/>
        <v/>
      </c>
      <c r="O169" s="15"/>
      <c r="P169" s="465"/>
      <c r="Q169" s="466"/>
      <c r="R169" s="467"/>
      <c r="S169" s="431"/>
      <c r="T169" s="431"/>
      <c r="U169" s="293"/>
      <c r="AK169" s="261">
        <f t="shared" si="74"/>
        <v>0</v>
      </c>
      <c r="AL169" s="261" t="str">
        <f t="shared" si="75"/>
        <v>00000</v>
      </c>
    </row>
    <row r="170" spans="1:38" s="20" customFormat="1" ht="18" hidden="1" customHeight="1" thickTop="1" thickBot="1">
      <c r="A170" s="459">
        <v>53</v>
      </c>
      <c r="B170" s="444" t="s">
        <v>47</v>
      </c>
      <c r="C170" s="434"/>
      <c r="D170" s="434" t="str">
        <f>IF(C170&gt;0,VLOOKUP(C170,男子登録情報!$A$1:$H$1688,3,0),"")</f>
        <v/>
      </c>
      <c r="E170" s="434" t="str">
        <f>IF(C170&gt;0,VLOOKUP(C170,男子登録情報!$A$1:$H$1688,4,0),"")</f>
        <v/>
      </c>
      <c r="F170" s="44" t="str">
        <f>IF(C170&gt;0,VLOOKUP(C170,男子登録情報!$A$1:$H$1688,8,0),"")</f>
        <v/>
      </c>
      <c r="G170" s="416" t="e">
        <f>IF(F171&gt;0,VLOOKUP(F171,男子登録情報!$N$2:$O$48,2,0),"")</f>
        <v>#N/A</v>
      </c>
      <c r="H170" s="416" t="str">
        <f t="shared" ref="H170" si="84">IF(C170&gt;0,TEXT(C170,"100000000"),"")</f>
        <v/>
      </c>
      <c r="I170" s="242"/>
      <c r="J170" s="5" t="s">
        <v>42</v>
      </c>
      <c r="K170" s="6"/>
      <c r="L170" s="7" t="str">
        <f>IF(K170&gt;0,VLOOKUP(K170,男子登録情報!$J$1:$K$21,2,0),"")</f>
        <v/>
      </c>
      <c r="M170" s="40"/>
      <c r="N170" s="8" t="str">
        <f t="shared" si="72"/>
        <v/>
      </c>
      <c r="O170" s="9"/>
      <c r="P170" s="447"/>
      <c r="Q170" s="448"/>
      <c r="R170" s="449"/>
      <c r="S170" s="429"/>
      <c r="T170" s="429"/>
      <c r="U170" s="293"/>
      <c r="AK170" s="261">
        <f t="shared" si="74"/>
        <v>0</v>
      </c>
      <c r="AL170" s="261" t="str">
        <f t="shared" si="75"/>
        <v>00000</v>
      </c>
    </row>
    <row r="171" spans="1:38" s="20" customFormat="1" ht="18" hidden="1" customHeight="1" thickBot="1">
      <c r="A171" s="460"/>
      <c r="B171" s="445"/>
      <c r="C171" s="435"/>
      <c r="D171" s="435"/>
      <c r="E171" s="435"/>
      <c r="F171" s="45" t="str">
        <f>IF(C170&gt;0,VLOOKUP(C170,男子登録情報!$A$1:$H$1688,5,0),"")</f>
        <v/>
      </c>
      <c r="G171" s="417"/>
      <c r="H171" s="417"/>
      <c r="I171" s="242"/>
      <c r="J171" s="10" t="s">
        <v>44</v>
      </c>
      <c r="K171" s="6"/>
      <c r="L171" s="7" t="str">
        <f>IF(K171&gt;0,VLOOKUP(K171,男子登録情報!$J$2:$K$21,2,0),"")</f>
        <v/>
      </c>
      <c r="M171" s="41"/>
      <c r="N171" s="8" t="str">
        <f t="shared" si="72"/>
        <v/>
      </c>
      <c r="O171" s="9"/>
      <c r="P171" s="462"/>
      <c r="Q171" s="463"/>
      <c r="R171" s="464"/>
      <c r="S171" s="430"/>
      <c r="T171" s="430"/>
      <c r="U171" s="293"/>
      <c r="AK171" s="261">
        <f t="shared" si="74"/>
        <v>0</v>
      </c>
      <c r="AL171" s="261" t="str">
        <f t="shared" si="75"/>
        <v>00000</v>
      </c>
    </row>
    <row r="172" spans="1:38" s="20" customFormat="1" ht="18" hidden="1" customHeight="1" thickBot="1">
      <c r="A172" s="461"/>
      <c r="B172" s="446" t="s">
        <v>45</v>
      </c>
      <c r="C172" s="440"/>
      <c r="D172" s="46"/>
      <c r="E172" s="46"/>
      <c r="F172" s="47"/>
      <c r="G172" s="418"/>
      <c r="H172" s="418"/>
      <c r="I172" s="243"/>
      <c r="J172" s="11" t="s">
        <v>46</v>
      </c>
      <c r="K172" s="12"/>
      <c r="L172" s="13" t="str">
        <f>IF(K172&gt;0,VLOOKUP(K172,男子登録情報!$J$2:$K$21,2,0),"")</f>
        <v/>
      </c>
      <c r="M172" s="42"/>
      <c r="N172" s="8" t="str">
        <f t="shared" si="72"/>
        <v/>
      </c>
      <c r="O172" s="15"/>
      <c r="P172" s="465"/>
      <c r="Q172" s="466"/>
      <c r="R172" s="467"/>
      <c r="S172" s="431"/>
      <c r="T172" s="431"/>
      <c r="U172" s="293"/>
      <c r="AK172" s="261">
        <f t="shared" si="74"/>
        <v>0</v>
      </c>
      <c r="AL172" s="261" t="str">
        <f t="shared" si="75"/>
        <v>00000</v>
      </c>
    </row>
    <row r="173" spans="1:38" s="20" customFormat="1" ht="18" hidden="1" customHeight="1" thickTop="1" thickBot="1">
      <c r="A173" s="459">
        <v>54</v>
      </c>
      <c r="B173" s="444" t="s">
        <v>47</v>
      </c>
      <c r="C173" s="434"/>
      <c r="D173" s="434" t="str">
        <f>IF(C173&gt;0,VLOOKUP(C173,男子登録情報!$A$1:$H$1688,3,0),"")</f>
        <v/>
      </c>
      <c r="E173" s="434" t="str">
        <f>IF(C173&gt;0,VLOOKUP(C173,男子登録情報!$A$1:$H$1688,4,0),"")</f>
        <v/>
      </c>
      <c r="F173" s="44" t="str">
        <f>IF(C173&gt;0,VLOOKUP(C173,男子登録情報!$A$1:$H$1688,8,0),"")</f>
        <v/>
      </c>
      <c r="G173" s="416" t="e">
        <f>IF(F174&gt;0,VLOOKUP(F174,男子登録情報!$N$2:$O$48,2,0),"")</f>
        <v>#N/A</v>
      </c>
      <c r="H173" s="416" t="str">
        <f t="shared" ref="H173" si="85">IF(C173&gt;0,TEXT(C173,"100000000"),"")</f>
        <v/>
      </c>
      <c r="I173" s="242"/>
      <c r="J173" s="5" t="s">
        <v>42</v>
      </c>
      <c r="K173" s="6"/>
      <c r="L173" s="7" t="str">
        <f>IF(K173&gt;0,VLOOKUP(K173,男子登録情報!$J$1:$K$21,2,0),"")</f>
        <v/>
      </c>
      <c r="M173" s="40"/>
      <c r="N173" s="8" t="str">
        <f t="shared" si="72"/>
        <v/>
      </c>
      <c r="O173" s="9"/>
      <c r="P173" s="447"/>
      <c r="Q173" s="448"/>
      <c r="R173" s="449"/>
      <c r="S173" s="429"/>
      <c r="T173" s="429"/>
      <c r="U173" s="293"/>
      <c r="AK173" s="261">
        <f t="shared" si="74"/>
        <v>0</v>
      </c>
      <c r="AL173" s="261" t="str">
        <f t="shared" si="75"/>
        <v>00000</v>
      </c>
    </row>
    <row r="174" spans="1:38" s="20" customFormat="1" ht="18" hidden="1" customHeight="1" thickBot="1">
      <c r="A174" s="460"/>
      <c r="B174" s="445"/>
      <c r="C174" s="435"/>
      <c r="D174" s="435"/>
      <c r="E174" s="435"/>
      <c r="F174" s="45" t="str">
        <f>IF(C173&gt;0,VLOOKUP(C173,男子登録情報!$A$1:$H$1688,5,0),"")</f>
        <v/>
      </c>
      <c r="G174" s="417"/>
      <c r="H174" s="417"/>
      <c r="I174" s="242"/>
      <c r="J174" s="10" t="s">
        <v>44</v>
      </c>
      <c r="K174" s="6"/>
      <c r="L174" s="7" t="str">
        <f>IF(K174&gt;0,VLOOKUP(K174,男子登録情報!$J$2:$K$21,2,0),"")</f>
        <v/>
      </c>
      <c r="M174" s="41"/>
      <c r="N174" s="8" t="str">
        <f t="shared" si="72"/>
        <v/>
      </c>
      <c r="O174" s="9"/>
      <c r="P174" s="462"/>
      <c r="Q174" s="463"/>
      <c r="R174" s="464"/>
      <c r="S174" s="430"/>
      <c r="T174" s="430"/>
      <c r="U174" s="293"/>
      <c r="AK174" s="261">
        <f t="shared" si="74"/>
        <v>0</v>
      </c>
      <c r="AL174" s="261" t="str">
        <f t="shared" si="75"/>
        <v>00000</v>
      </c>
    </row>
    <row r="175" spans="1:38" s="20" customFormat="1" ht="18" hidden="1" customHeight="1" thickBot="1">
      <c r="A175" s="461"/>
      <c r="B175" s="446" t="s">
        <v>45</v>
      </c>
      <c r="C175" s="440"/>
      <c r="D175" s="46"/>
      <c r="E175" s="46"/>
      <c r="F175" s="47"/>
      <c r="G175" s="418"/>
      <c r="H175" s="418"/>
      <c r="I175" s="243"/>
      <c r="J175" s="11" t="s">
        <v>46</v>
      </c>
      <c r="K175" s="12"/>
      <c r="L175" s="13" t="str">
        <f>IF(K175&gt;0,VLOOKUP(K175,男子登録情報!$J$2:$K$21,2,0),"")</f>
        <v/>
      </c>
      <c r="M175" s="42"/>
      <c r="N175" s="8" t="str">
        <f t="shared" si="72"/>
        <v/>
      </c>
      <c r="O175" s="15"/>
      <c r="P175" s="465"/>
      <c r="Q175" s="466"/>
      <c r="R175" s="467"/>
      <c r="S175" s="431"/>
      <c r="T175" s="431"/>
      <c r="U175" s="293"/>
      <c r="AK175" s="261">
        <f t="shared" si="74"/>
        <v>0</v>
      </c>
      <c r="AL175" s="261" t="str">
        <f t="shared" si="75"/>
        <v>00000</v>
      </c>
    </row>
    <row r="176" spans="1:38" s="20" customFormat="1" ht="18" hidden="1" customHeight="1" thickTop="1" thickBot="1">
      <c r="A176" s="459">
        <v>55</v>
      </c>
      <c r="B176" s="444" t="s">
        <v>47</v>
      </c>
      <c r="C176" s="434"/>
      <c r="D176" s="434" t="str">
        <f>IF(C176&gt;0,VLOOKUP(C176,男子登録情報!$A$1:$H$1688,3,0),"")</f>
        <v/>
      </c>
      <c r="E176" s="434" t="str">
        <f>IF(C176&gt;0,VLOOKUP(C176,男子登録情報!$A$1:$H$1688,4,0),"")</f>
        <v/>
      </c>
      <c r="F176" s="44" t="str">
        <f>IF(C176&gt;0,VLOOKUP(C176,男子登録情報!$A$1:$H$1688,8,0),"")</f>
        <v/>
      </c>
      <c r="G176" s="416" t="e">
        <f>IF(F177&gt;0,VLOOKUP(F177,男子登録情報!$N$2:$O$48,2,0),"")</f>
        <v>#N/A</v>
      </c>
      <c r="H176" s="416" t="str">
        <f t="shared" ref="H176" si="86">IF(C176&gt;0,TEXT(C176,"100000000"),"")</f>
        <v/>
      </c>
      <c r="I176" s="242"/>
      <c r="J176" s="5" t="s">
        <v>42</v>
      </c>
      <c r="K176" s="6"/>
      <c r="L176" s="7" t="str">
        <f>IF(K176&gt;0,VLOOKUP(K176,男子登録情報!$J$1:$K$21,2,0),"")</f>
        <v/>
      </c>
      <c r="M176" s="40"/>
      <c r="N176" s="8" t="str">
        <f t="shared" si="72"/>
        <v/>
      </c>
      <c r="O176" s="9"/>
      <c r="P176" s="447"/>
      <c r="Q176" s="448"/>
      <c r="R176" s="449"/>
      <c r="S176" s="429"/>
      <c r="T176" s="429"/>
      <c r="U176" s="293"/>
      <c r="AK176" s="261">
        <f t="shared" si="74"/>
        <v>0</v>
      </c>
      <c r="AL176" s="261" t="str">
        <f t="shared" si="75"/>
        <v>00000</v>
      </c>
    </row>
    <row r="177" spans="1:38" s="20" customFormat="1" ht="18" hidden="1" customHeight="1" thickBot="1">
      <c r="A177" s="460"/>
      <c r="B177" s="445"/>
      <c r="C177" s="435"/>
      <c r="D177" s="435"/>
      <c r="E177" s="435"/>
      <c r="F177" s="45" t="str">
        <f>IF(C176&gt;0,VLOOKUP(C176,男子登録情報!$A$1:$H$1688,5,0),"")</f>
        <v/>
      </c>
      <c r="G177" s="417"/>
      <c r="H177" s="417"/>
      <c r="I177" s="242"/>
      <c r="J177" s="10" t="s">
        <v>44</v>
      </c>
      <c r="K177" s="6"/>
      <c r="L177" s="7" t="str">
        <f>IF(K177&gt;0,VLOOKUP(K177,男子登録情報!$J$2:$K$21,2,0),"")</f>
        <v/>
      </c>
      <c r="M177" s="41"/>
      <c r="N177" s="8" t="str">
        <f t="shared" si="72"/>
        <v/>
      </c>
      <c r="O177" s="9"/>
      <c r="P177" s="462"/>
      <c r="Q177" s="463"/>
      <c r="R177" s="464"/>
      <c r="S177" s="430"/>
      <c r="T177" s="430"/>
      <c r="U177" s="293"/>
      <c r="AK177" s="261">
        <f t="shared" si="74"/>
        <v>0</v>
      </c>
      <c r="AL177" s="261" t="str">
        <f t="shared" si="75"/>
        <v>00000</v>
      </c>
    </row>
    <row r="178" spans="1:38" s="20" customFormat="1" ht="18" hidden="1" customHeight="1" thickBot="1">
      <c r="A178" s="461"/>
      <c r="B178" s="446" t="s">
        <v>45</v>
      </c>
      <c r="C178" s="440"/>
      <c r="D178" s="46"/>
      <c r="E178" s="46"/>
      <c r="F178" s="47"/>
      <c r="G178" s="418"/>
      <c r="H178" s="418"/>
      <c r="I178" s="243"/>
      <c r="J178" s="11" t="s">
        <v>46</v>
      </c>
      <c r="K178" s="12"/>
      <c r="L178" s="13" t="str">
        <f>IF(K178&gt;0,VLOOKUP(K178,男子登録情報!$J$2:$K$21,2,0),"")</f>
        <v/>
      </c>
      <c r="M178" s="42"/>
      <c r="N178" s="8" t="str">
        <f t="shared" si="72"/>
        <v/>
      </c>
      <c r="O178" s="15"/>
      <c r="P178" s="465"/>
      <c r="Q178" s="466"/>
      <c r="R178" s="467"/>
      <c r="S178" s="431"/>
      <c r="T178" s="431"/>
      <c r="U178" s="293"/>
      <c r="AK178" s="261">
        <f t="shared" si="74"/>
        <v>0</v>
      </c>
      <c r="AL178" s="261" t="str">
        <f t="shared" si="75"/>
        <v>00000</v>
      </c>
    </row>
    <row r="179" spans="1:38" s="20" customFormat="1" ht="18" hidden="1" customHeight="1" thickTop="1" thickBot="1">
      <c r="A179" s="459">
        <v>56</v>
      </c>
      <c r="B179" s="444" t="s">
        <v>47</v>
      </c>
      <c r="C179" s="434"/>
      <c r="D179" s="434" t="str">
        <f>IF(C179&gt;0,VLOOKUP(C179,男子登録情報!$A$1:$H$1688,3,0),"")</f>
        <v/>
      </c>
      <c r="E179" s="434" t="str">
        <f>IF(C179&gt;0,VLOOKUP(C179,男子登録情報!$A$1:$H$1688,4,0),"")</f>
        <v/>
      </c>
      <c r="F179" s="44" t="str">
        <f>IF(C179&gt;0,VLOOKUP(C179,男子登録情報!$A$1:$H$1688,8,0),"")</f>
        <v/>
      </c>
      <c r="G179" s="416" t="e">
        <f>IF(F180&gt;0,VLOOKUP(F180,男子登録情報!$N$2:$O$48,2,0),"")</f>
        <v>#N/A</v>
      </c>
      <c r="H179" s="416" t="str">
        <f t="shared" ref="H179" si="87">IF(C179&gt;0,TEXT(C179,"100000000"),"")</f>
        <v/>
      </c>
      <c r="I179" s="242"/>
      <c r="J179" s="5" t="s">
        <v>42</v>
      </c>
      <c r="K179" s="6"/>
      <c r="L179" s="7" t="str">
        <f>IF(K179&gt;0,VLOOKUP(K179,男子登録情報!$J$1:$K$21,2,0),"")</f>
        <v/>
      </c>
      <c r="M179" s="40"/>
      <c r="N179" s="8" t="str">
        <f t="shared" si="72"/>
        <v/>
      </c>
      <c r="O179" s="9"/>
      <c r="P179" s="447"/>
      <c r="Q179" s="448"/>
      <c r="R179" s="449"/>
      <c r="S179" s="429"/>
      <c r="T179" s="429"/>
      <c r="U179" s="293"/>
      <c r="AK179" s="261">
        <f t="shared" si="74"/>
        <v>0</v>
      </c>
      <c r="AL179" s="261" t="str">
        <f t="shared" si="75"/>
        <v>00000</v>
      </c>
    </row>
    <row r="180" spans="1:38" s="20" customFormat="1" ht="18" hidden="1" customHeight="1" thickBot="1">
      <c r="A180" s="460"/>
      <c r="B180" s="445"/>
      <c r="C180" s="435"/>
      <c r="D180" s="435"/>
      <c r="E180" s="435"/>
      <c r="F180" s="45" t="str">
        <f>IF(C179&gt;0,VLOOKUP(C179,男子登録情報!$A$1:$H$1688,5,0),"")</f>
        <v/>
      </c>
      <c r="G180" s="417"/>
      <c r="H180" s="417"/>
      <c r="I180" s="242"/>
      <c r="J180" s="10" t="s">
        <v>44</v>
      </c>
      <c r="K180" s="6"/>
      <c r="L180" s="7" t="str">
        <f>IF(K180&gt;0,VLOOKUP(K180,男子登録情報!$J$2:$K$21,2,0),"")</f>
        <v/>
      </c>
      <c r="M180" s="41"/>
      <c r="N180" s="8" t="str">
        <f t="shared" si="72"/>
        <v/>
      </c>
      <c r="O180" s="9"/>
      <c r="P180" s="462"/>
      <c r="Q180" s="463"/>
      <c r="R180" s="464"/>
      <c r="S180" s="430"/>
      <c r="T180" s="430"/>
      <c r="U180" s="293"/>
      <c r="AK180" s="261">
        <f t="shared" si="74"/>
        <v>0</v>
      </c>
      <c r="AL180" s="261" t="str">
        <f t="shared" si="75"/>
        <v>00000</v>
      </c>
    </row>
    <row r="181" spans="1:38" s="20" customFormat="1" ht="18" hidden="1" customHeight="1" thickBot="1">
      <c r="A181" s="461"/>
      <c r="B181" s="446" t="s">
        <v>45</v>
      </c>
      <c r="C181" s="440"/>
      <c r="D181" s="46"/>
      <c r="E181" s="46"/>
      <c r="F181" s="47"/>
      <c r="G181" s="418"/>
      <c r="H181" s="418"/>
      <c r="I181" s="243"/>
      <c r="J181" s="11" t="s">
        <v>46</v>
      </c>
      <c r="K181" s="12"/>
      <c r="L181" s="13" t="str">
        <f>IF(K181&gt;0,VLOOKUP(K181,男子登録情報!$J$2:$K$21,2,0),"")</f>
        <v/>
      </c>
      <c r="M181" s="42"/>
      <c r="N181" s="8" t="str">
        <f t="shared" si="72"/>
        <v/>
      </c>
      <c r="O181" s="15"/>
      <c r="P181" s="465"/>
      <c r="Q181" s="466"/>
      <c r="R181" s="467"/>
      <c r="S181" s="431"/>
      <c r="T181" s="431"/>
      <c r="U181" s="293"/>
      <c r="AK181" s="261">
        <f t="shared" si="74"/>
        <v>0</v>
      </c>
      <c r="AL181" s="261" t="str">
        <f t="shared" si="75"/>
        <v>00000</v>
      </c>
    </row>
    <row r="182" spans="1:38" s="20" customFormat="1" ht="18" hidden="1" customHeight="1" thickTop="1" thickBot="1">
      <c r="A182" s="459">
        <v>57</v>
      </c>
      <c r="B182" s="444" t="s">
        <v>47</v>
      </c>
      <c r="C182" s="434"/>
      <c r="D182" s="434" t="str">
        <f>IF(C182&gt;0,VLOOKUP(C182,男子登録情報!$A$1:$H$1688,3,0),"")</f>
        <v/>
      </c>
      <c r="E182" s="434" t="str">
        <f>IF(C182&gt;0,VLOOKUP(C182,男子登録情報!$A$1:$H$1688,4,0),"")</f>
        <v/>
      </c>
      <c r="F182" s="44" t="str">
        <f>IF(C182&gt;0,VLOOKUP(C182,男子登録情報!$A$1:$H$1688,8,0),"")</f>
        <v/>
      </c>
      <c r="G182" s="416" t="e">
        <f>IF(F183&gt;0,VLOOKUP(F183,男子登録情報!$N$2:$O$48,2,0),"")</f>
        <v>#N/A</v>
      </c>
      <c r="H182" s="416" t="str">
        <f t="shared" ref="H182" si="88">IF(C182&gt;0,TEXT(C182,"100000000"),"")</f>
        <v/>
      </c>
      <c r="I182" s="242"/>
      <c r="J182" s="5" t="s">
        <v>42</v>
      </c>
      <c r="K182" s="6"/>
      <c r="L182" s="7" t="str">
        <f>IF(K182&gt;0,VLOOKUP(K182,男子登録情報!$J$1:$K$21,2,0),"")</f>
        <v/>
      </c>
      <c r="M182" s="40"/>
      <c r="N182" s="8" t="str">
        <f t="shared" si="72"/>
        <v/>
      </c>
      <c r="O182" s="9"/>
      <c r="P182" s="447"/>
      <c r="Q182" s="448"/>
      <c r="R182" s="449"/>
      <c r="S182" s="429"/>
      <c r="T182" s="429"/>
      <c r="U182" s="293"/>
      <c r="AK182" s="261">
        <f t="shared" si="74"/>
        <v>0</v>
      </c>
      <c r="AL182" s="261" t="str">
        <f t="shared" si="75"/>
        <v>00000</v>
      </c>
    </row>
    <row r="183" spans="1:38" s="20" customFormat="1" ht="18" hidden="1" customHeight="1" thickBot="1">
      <c r="A183" s="460"/>
      <c r="B183" s="445"/>
      <c r="C183" s="435"/>
      <c r="D183" s="435"/>
      <c r="E183" s="435"/>
      <c r="F183" s="45" t="str">
        <f>IF(C182&gt;0,VLOOKUP(C182,男子登録情報!$A$1:$H$1688,5,0),"")</f>
        <v/>
      </c>
      <c r="G183" s="417"/>
      <c r="H183" s="417"/>
      <c r="I183" s="242"/>
      <c r="J183" s="10" t="s">
        <v>44</v>
      </c>
      <c r="K183" s="6"/>
      <c r="L183" s="7" t="str">
        <f>IF(K183&gt;0,VLOOKUP(K183,男子登録情報!$J$2:$K$21,2,0),"")</f>
        <v/>
      </c>
      <c r="M183" s="41"/>
      <c r="N183" s="8" t="str">
        <f t="shared" si="72"/>
        <v/>
      </c>
      <c r="O183" s="9"/>
      <c r="P183" s="462"/>
      <c r="Q183" s="463"/>
      <c r="R183" s="464"/>
      <c r="S183" s="430"/>
      <c r="T183" s="430"/>
      <c r="U183" s="293"/>
      <c r="AK183" s="261">
        <f t="shared" si="74"/>
        <v>0</v>
      </c>
      <c r="AL183" s="261" t="str">
        <f t="shared" si="75"/>
        <v>00000</v>
      </c>
    </row>
    <row r="184" spans="1:38" s="20" customFormat="1" ht="18" hidden="1" customHeight="1" thickBot="1">
      <c r="A184" s="461"/>
      <c r="B184" s="446" t="s">
        <v>45</v>
      </c>
      <c r="C184" s="440"/>
      <c r="D184" s="48"/>
      <c r="E184" s="46"/>
      <c r="F184" s="47"/>
      <c r="G184" s="418"/>
      <c r="H184" s="418"/>
      <c r="I184" s="243"/>
      <c r="J184" s="11" t="s">
        <v>46</v>
      </c>
      <c r="K184" s="12"/>
      <c r="L184" s="13" t="str">
        <f>IF(K184&gt;0,VLOOKUP(K184,男子登録情報!$J$2:$K$21,2,0),"")</f>
        <v/>
      </c>
      <c r="M184" s="42"/>
      <c r="N184" s="8" t="str">
        <f t="shared" si="72"/>
        <v/>
      </c>
      <c r="O184" s="15"/>
      <c r="P184" s="465"/>
      <c r="Q184" s="466"/>
      <c r="R184" s="467"/>
      <c r="S184" s="431"/>
      <c r="T184" s="431"/>
      <c r="U184" s="293"/>
      <c r="AK184" s="261">
        <f t="shared" si="74"/>
        <v>0</v>
      </c>
      <c r="AL184" s="261" t="str">
        <f t="shared" si="75"/>
        <v>00000</v>
      </c>
    </row>
    <row r="185" spans="1:38" s="20" customFormat="1" ht="18" hidden="1" customHeight="1" thickTop="1" thickBot="1">
      <c r="A185" s="459">
        <v>58</v>
      </c>
      <c r="B185" s="444" t="s">
        <v>47</v>
      </c>
      <c r="C185" s="434"/>
      <c r="D185" s="434" t="str">
        <f>IF(C185&gt;0,VLOOKUP(C185,男子登録情報!$A$1:$H$1688,3,0),"")</f>
        <v/>
      </c>
      <c r="E185" s="434" t="str">
        <f>IF(C185&gt;0,VLOOKUP(C185,男子登録情報!$A$1:$H$1688,4,0),"")</f>
        <v/>
      </c>
      <c r="F185" s="44" t="str">
        <f>IF(C185&gt;0,VLOOKUP(C185,男子登録情報!$A$1:$H$1688,8,0),"")</f>
        <v/>
      </c>
      <c r="G185" s="416" t="e">
        <f>IF(F186&gt;0,VLOOKUP(F186,男子登録情報!$N$2:$O$48,2,0),"")</f>
        <v>#N/A</v>
      </c>
      <c r="H185" s="416" t="str">
        <f t="shared" ref="H185" si="89">IF(C185&gt;0,TEXT(C185,"100000000"),"")</f>
        <v/>
      </c>
      <c r="I185" s="242"/>
      <c r="J185" s="5" t="s">
        <v>42</v>
      </c>
      <c r="K185" s="6"/>
      <c r="L185" s="7" t="str">
        <f>IF(K185&gt;0,VLOOKUP(K185,男子登録情報!$J$1:$K$21,2,0),"")</f>
        <v/>
      </c>
      <c r="M185" s="40"/>
      <c r="N185" s="8" t="str">
        <f t="shared" si="72"/>
        <v/>
      </c>
      <c r="O185" s="9"/>
      <c r="P185" s="447"/>
      <c r="Q185" s="448"/>
      <c r="R185" s="449"/>
      <c r="S185" s="429"/>
      <c r="T185" s="429"/>
      <c r="U185" s="293"/>
      <c r="AK185" s="261">
        <f t="shared" si="74"/>
        <v>0</v>
      </c>
      <c r="AL185" s="261" t="str">
        <f t="shared" si="75"/>
        <v>00000</v>
      </c>
    </row>
    <row r="186" spans="1:38" s="20" customFormat="1" ht="18" hidden="1" customHeight="1" thickBot="1">
      <c r="A186" s="460"/>
      <c r="B186" s="445"/>
      <c r="C186" s="435"/>
      <c r="D186" s="435"/>
      <c r="E186" s="435"/>
      <c r="F186" s="45" t="str">
        <f>IF(C185&gt;0,VLOOKUP(C185,男子登録情報!$A$1:$H$1688,5,0),"")</f>
        <v/>
      </c>
      <c r="G186" s="417"/>
      <c r="H186" s="417"/>
      <c r="I186" s="242"/>
      <c r="J186" s="10" t="s">
        <v>44</v>
      </c>
      <c r="K186" s="6"/>
      <c r="L186" s="7" t="str">
        <f>IF(K186&gt;0,VLOOKUP(K186,男子登録情報!$J$2:$K$21,2,0),"")</f>
        <v/>
      </c>
      <c r="M186" s="41"/>
      <c r="N186" s="8" t="str">
        <f t="shared" si="72"/>
        <v/>
      </c>
      <c r="O186" s="9"/>
      <c r="P186" s="462"/>
      <c r="Q186" s="463"/>
      <c r="R186" s="464"/>
      <c r="S186" s="430"/>
      <c r="T186" s="430"/>
      <c r="U186" s="293"/>
      <c r="AK186" s="261">
        <f t="shared" si="74"/>
        <v>0</v>
      </c>
      <c r="AL186" s="261" t="str">
        <f t="shared" si="75"/>
        <v>00000</v>
      </c>
    </row>
    <row r="187" spans="1:38" s="20" customFormat="1" ht="18" hidden="1" customHeight="1" thickBot="1">
      <c r="A187" s="461"/>
      <c r="B187" s="446" t="s">
        <v>45</v>
      </c>
      <c r="C187" s="440"/>
      <c r="D187" s="46"/>
      <c r="E187" s="46"/>
      <c r="F187" s="47"/>
      <c r="G187" s="418"/>
      <c r="H187" s="418"/>
      <c r="I187" s="243"/>
      <c r="J187" s="11" t="s">
        <v>46</v>
      </c>
      <c r="K187" s="12"/>
      <c r="L187" s="13" t="str">
        <f>IF(K187&gt;0,VLOOKUP(K187,男子登録情報!$J$2:$K$21,2,0),"")</f>
        <v/>
      </c>
      <c r="M187" s="42"/>
      <c r="N187" s="8" t="str">
        <f t="shared" si="72"/>
        <v/>
      </c>
      <c r="O187" s="15"/>
      <c r="P187" s="465"/>
      <c r="Q187" s="466"/>
      <c r="R187" s="467"/>
      <c r="S187" s="431"/>
      <c r="T187" s="431"/>
      <c r="U187" s="293"/>
      <c r="AK187" s="261">
        <f t="shared" si="74"/>
        <v>0</v>
      </c>
      <c r="AL187" s="261" t="str">
        <f t="shared" si="75"/>
        <v>00000</v>
      </c>
    </row>
    <row r="188" spans="1:38" s="20" customFormat="1" ht="18" hidden="1" customHeight="1" thickTop="1" thickBot="1">
      <c r="A188" s="459">
        <v>59</v>
      </c>
      <c r="B188" s="444" t="s">
        <v>47</v>
      </c>
      <c r="C188" s="434"/>
      <c r="D188" s="434" t="str">
        <f>IF(C188&gt;0,VLOOKUP(C188,男子登録情報!$A$1:$H$1688,3,0),"")</f>
        <v/>
      </c>
      <c r="E188" s="434" t="str">
        <f>IF(C188&gt;0,VLOOKUP(C188,男子登録情報!$A$1:$H$1688,4,0),"")</f>
        <v/>
      </c>
      <c r="F188" s="44" t="str">
        <f>IF(C188&gt;0,VLOOKUP(C188,男子登録情報!$A$1:$H$1688,8,0),"")</f>
        <v/>
      </c>
      <c r="G188" s="416" t="e">
        <f>IF(F189&gt;0,VLOOKUP(F189,男子登録情報!$N$2:$O$48,2,0),"")</f>
        <v>#N/A</v>
      </c>
      <c r="H188" s="416" t="str">
        <f t="shared" ref="H188" si="90">IF(C188&gt;0,TEXT(C188,"100000000"),"")</f>
        <v/>
      </c>
      <c r="I188" s="242"/>
      <c r="J188" s="5" t="s">
        <v>42</v>
      </c>
      <c r="K188" s="6"/>
      <c r="L188" s="7" t="str">
        <f>IF(K188&gt;0,VLOOKUP(K188,男子登録情報!$J$1:$K$21,2,0),"")</f>
        <v/>
      </c>
      <c r="M188" s="40"/>
      <c r="N188" s="8" t="str">
        <f t="shared" si="72"/>
        <v/>
      </c>
      <c r="O188" s="9"/>
      <c r="P188" s="447"/>
      <c r="Q188" s="448"/>
      <c r="R188" s="449"/>
      <c r="S188" s="429"/>
      <c r="T188" s="429"/>
      <c r="U188" s="293"/>
      <c r="AK188" s="261">
        <f t="shared" si="74"/>
        <v>0</v>
      </c>
      <c r="AL188" s="261" t="str">
        <f t="shared" si="75"/>
        <v>00000</v>
      </c>
    </row>
    <row r="189" spans="1:38" s="20" customFormat="1" ht="18" hidden="1" customHeight="1" thickBot="1">
      <c r="A189" s="460"/>
      <c r="B189" s="445"/>
      <c r="C189" s="435"/>
      <c r="D189" s="435"/>
      <c r="E189" s="435"/>
      <c r="F189" s="45" t="str">
        <f>IF(C188&gt;0,VLOOKUP(C188,男子登録情報!$A$1:$H$1688,5,0),"")</f>
        <v/>
      </c>
      <c r="G189" s="417"/>
      <c r="H189" s="417"/>
      <c r="I189" s="242"/>
      <c r="J189" s="10" t="s">
        <v>44</v>
      </c>
      <c r="K189" s="6"/>
      <c r="L189" s="7" t="str">
        <f>IF(K189&gt;0,VLOOKUP(K189,男子登録情報!$J$2:$K$21,2,0),"")</f>
        <v/>
      </c>
      <c r="M189" s="41"/>
      <c r="N189" s="8" t="str">
        <f t="shared" si="72"/>
        <v/>
      </c>
      <c r="O189" s="9"/>
      <c r="P189" s="462"/>
      <c r="Q189" s="463"/>
      <c r="R189" s="464"/>
      <c r="S189" s="430"/>
      <c r="T189" s="430"/>
      <c r="U189" s="293"/>
      <c r="AK189" s="261">
        <f t="shared" si="74"/>
        <v>0</v>
      </c>
      <c r="AL189" s="261" t="str">
        <f t="shared" si="75"/>
        <v>00000</v>
      </c>
    </row>
    <row r="190" spans="1:38" s="20" customFormat="1" ht="18" hidden="1" customHeight="1" thickBot="1">
      <c r="A190" s="461"/>
      <c r="B190" s="446" t="s">
        <v>45</v>
      </c>
      <c r="C190" s="440"/>
      <c r="D190" s="46"/>
      <c r="E190" s="46"/>
      <c r="F190" s="47"/>
      <c r="G190" s="418"/>
      <c r="H190" s="418"/>
      <c r="I190" s="243"/>
      <c r="J190" s="11" t="s">
        <v>46</v>
      </c>
      <c r="K190" s="12"/>
      <c r="L190" s="13" t="str">
        <f>IF(K190&gt;0,VLOOKUP(K190,男子登録情報!$J$2:$K$21,2,0),"")</f>
        <v/>
      </c>
      <c r="M190" s="42"/>
      <c r="N190" s="8" t="str">
        <f t="shared" si="72"/>
        <v/>
      </c>
      <c r="O190" s="15"/>
      <c r="P190" s="465"/>
      <c r="Q190" s="466"/>
      <c r="R190" s="467"/>
      <c r="S190" s="431"/>
      <c r="T190" s="431"/>
      <c r="U190" s="293"/>
      <c r="AK190" s="261">
        <f t="shared" si="74"/>
        <v>0</v>
      </c>
      <c r="AL190" s="261" t="str">
        <f t="shared" si="75"/>
        <v>00000</v>
      </c>
    </row>
    <row r="191" spans="1:38" s="20" customFormat="1" ht="18" hidden="1" customHeight="1" thickTop="1" thickBot="1">
      <c r="A191" s="459">
        <v>60</v>
      </c>
      <c r="B191" s="444" t="s">
        <v>47</v>
      </c>
      <c r="C191" s="434"/>
      <c r="D191" s="434" t="str">
        <f>IF(C191&gt;0,VLOOKUP(C191,男子登録情報!$A$1:$H$1688,3,0),"")</f>
        <v/>
      </c>
      <c r="E191" s="434" t="str">
        <f>IF(C191&gt;0,VLOOKUP(C191,男子登録情報!$A$1:$H$1688,4,0),"")</f>
        <v/>
      </c>
      <c r="F191" s="44" t="str">
        <f>IF(C191&gt;0,VLOOKUP(C191,男子登録情報!$A$1:$H$1688,8,0),"")</f>
        <v/>
      </c>
      <c r="G191" s="416" t="e">
        <f>IF(F192&gt;0,VLOOKUP(F192,男子登録情報!$N$2:$O$48,2,0),"")</f>
        <v>#N/A</v>
      </c>
      <c r="H191" s="416" t="str">
        <f t="shared" ref="H191" si="91">IF(C191&gt;0,TEXT(C191,"100000000"),"")</f>
        <v/>
      </c>
      <c r="I191" s="242"/>
      <c r="J191" s="5" t="s">
        <v>42</v>
      </c>
      <c r="K191" s="6"/>
      <c r="L191" s="7" t="str">
        <f>IF(K191&gt;0,VLOOKUP(K191,男子登録情報!$J$1:$K$21,2,0),"")</f>
        <v/>
      </c>
      <c r="M191" s="40"/>
      <c r="N191" s="8" t="str">
        <f t="shared" si="72"/>
        <v/>
      </c>
      <c r="O191" s="9"/>
      <c r="P191" s="447"/>
      <c r="Q191" s="448"/>
      <c r="R191" s="449"/>
      <c r="S191" s="429"/>
      <c r="T191" s="429"/>
      <c r="U191" s="293"/>
      <c r="AK191" s="261">
        <f t="shared" si="74"/>
        <v>0</v>
      </c>
      <c r="AL191" s="261" t="str">
        <f t="shared" si="75"/>
        <v>00000</v>
      </c>
    </row>
    <row r="192" spans="1:38" s="20" customFormat="1" ht="18" hidden="1" customHeight="1" thickBot="1">
      <c r="A192" s="460"/>
      <c r="B192" s="445"/>
      <c r="C192" s="435"/>
      <c r="D192" s="435"/>
      <c r="E192" s="435"/>
      <c r="F192" s="45" t="str">
        <f>IF(C191&gt;0,VLOOKUP(C191,男子登録情報!$A$1:$H$1688,5,0),"")</f>
        <v/>
      </c>
      <c r="G192" s="417"/>
      <c r="H192" s="417"/>
      <c r="I192" s="242"/>
      <c r="J192" s="10" t="s">
        <v>44</v>
      </c>
      <c r="K192" s="6"/>
      <c r="L192" s="7" t="str">
        <f>IF(K192&gt;0,VLOOKUP(K192,男子登録情報!$J$2:$K$21,2,0),"")</f>
        <v/>
      </c>
      <c r="M192" s="41"/>
      <c r="N192" s="8" t="str">
        <f t="shared" si="72"/>
        <v/>
      </c>
      <c r="O192" s="9"/>
      <c r="P192" s="462"/>
      <c r="Q192" s="463"/>
      <c r="R192" s="464"/>
      <c r="S192" s="430"/>
      <c r="T192" s="430"/>
      <c r="U192" s="293"/>
      <c r="AK192" s="261">
        <f t="shared" si="74"/>
        <v>0</v>
      </c>
      <c r="AL192" s="261" t="str">
        <f t="shared" si="75"/>
        <v>00000</v>
      </c>
    </row>
    <row r="193" spans="1:38" s="20" customFormat="1" ht="18" hidden="1" customHeight="1" thickBot="1">
      <c r="A193" s="461"/>
      <c r="B193" s="446" t="s">
        <v>45</v>
      </c>
      <c r="C193" s="440"/>
      <c r="D193" s="46"/>
      <c r="E193" s="46"/>
      <c r="F193" s="47"/>
      <c r="G193" s="418"/>
      <c r="H193" s="418"/>
      <c r="I193" s="243"/>
      <c r="J193" s="11" t="s">
        <v>46</v>
      </c>
      <c r="K193" s="12"/>
      <c r="L193" s="13" t="str">
        <f>IF(K193&gt;0,VLOOKUP(K193,男子登録情報!$J$2:$K$21,2,0),"")</f>
        <v/>
      </c>
      <c r="M193" s="42"/>
      <c r="N193" s="8" t="str">
        <f t="shared" si="72"/>
        <v/>
      </c>
      <c r="O193" s="15"/>
      <c r="P193" s="465"/>
      <c r="Q193" s="466"/>
      <c r="R193" s="467"/>
      <c r="S193" s="431"/>
      <c r="T193" s="431"/>
      <c r="U193" s="293"/>
      <c r="AK193" s="261">
        <f t="shared" si="74"/>
        <v>0</v>
      </c>
      <c r="AL193" s="261" t="str">
        <f t="shared" si="75"/>
        <v>00000</v>
      </c>
    </row>
    <row r="194" spans="1:38" s="20" customFormat="1" ht="18" hidden="1" customHeight="1" thickTop="1" thickBot="1">
      <c r="A194" s="459">
        <v>61</v>
      </c>
      <c r="B194" s="444" t="s">
        <v>47</v>
      </c>
      <c r="C194" s="434"/>
      <c r="D194" s="434" t="str">
        <f>IF(C194&gt;0,VLOOKUP(C194,男子登録情報!$A$1:$H$1688,3,0),"")</f>
        <v/>
      </c>
      <c r="E194" s="434" t="str">
        <f>IF(C194&gt;0,VLOOKUP(C194,男子登録情報!$A$1:$H$1688,4,0),"")</f>
        <v/>
      </c>
      <c r="F194" s="44" t="str">
        <f>IF(C194&gt;0,VLOOKUP(C194,男子登録情報!$A$1:$H$1688,8,0),"")</f>
        <v/>
      </c>
      <c r="G194" s="416" t="e">
        <f>IF(F195&gt;0,VLOOKUP(F195,男子登録情報!$N$2:$O$48,2,0),"")</f>
        <v>#N/A</v>
      </c>
      <c r="H194" s="416" t="str">
        <f t="shared" ref="H194" si="92">IF(C194&gt;0,TEXT(C194,"100000000"),"")</f>
        <v/>
      </c>
      <c r="I194" s="242"/>
      <c r="J194" s="5" t="s">
        <v>42</v>
      </c>
      <c r="K194" s="6"/>
      <c r="L194" s="7" t="str">
        <f>IF(K194&gt;0,VLOOKUP(K194,男子登録情報!$J$1:$K$21,2,0),"")</f>
        <v/>
      </c>
      <c r="M194" s="40"/>
      <c r="N194" s="8" t="str">
        <f t="shared" si="72"/>
        <v/>
      </c>
      <c r="O194" s="9"/>
      <c r="P194" s="447"/>
      <c r="Q194" s="448"/>
      <c r="R194" s="449"/>
      <c r="S194" s="429"/>
      <c r="T194" s="429"/>
      <c r="U194" s="293"/>
      <c r="AK194" s="261">
        <f t="shared" si="74"/>
        <v>0</v>
      </c>
      <c r="AL194" s="261" t="str">
        <f t="shared" si="75"/>
        <v>00000</v>
      </c>
    </row>
    <row r="195" spans="1:38" s="20" customFormat="1" ht="18" hidden="1" customHeight="1" thickBot="1">
      <c r="A195" s="460"/>
      <c r="B195" s="445"/>
      <c r="C195" s="435"/>
      <c r="D195" s="435"/>
      <c r="E195" s="435"/>
      <c r="F195" s="45" t="str">
        <f>IF(C194&gt;0,VLOOKUP(C194,男子登録情報!$A$1:$H$1688,5,0),"")</f>
        <v/>
      </c>
      <c r="G195" s="417"/>
      <c r="H195" s="417"/>
      <c r="I195" s="242"/>
      <c r="J195" s="10" t="s">
        <v>44</v>
      </c>
      <c r="K195" s="6"/>
      <c r="L195" s="7" t="str">
        <f>IF(K195&gt;0,VLOOKUP(K195,男子登録情報!$J$2:$K$21,2,0),"")</f>
        <v/>
      </c>
      <c r="M195" s="41"/>
      <c r="N195" s="8" t="str">
        <f t="shared" si="72"/>
        <v/>
      </c>
      <c r="O195" s="9"/>
      <c r="P195" s="462"/>
      <c r="Q195" s="463"/>
      <c r="R195" s="464"/>
      <c r="S195" s="430"/>
      <c r="T195" s="430"/>
      <c r="U195" s="293"/>
      <c r="AK195" s="261">
        <f t="shared" si="74"/>
        <v>0</v>
      </c>
      <c r="AL195" s="261" t="str">
        <f t="shared" si="75"/>
        <v>00000</v>
      </c>
    </row>
    <row r="196" spans="1:38" s="20" customFormat="1" ht="18" hidden="1" customHeight="1" thickBot="1">
      <c r="A196" s="461"/>
      <c r="B196" s="446" t="s">
        <v>45</v>
      </c>
      <c r="C196" s="440"/>
      <c r="D196" s="46"/>
      <c r="E196" s="46"/>
      <c r="F196" s="47"/>
      <c r="G196" s="418"/>
      <c r="H196" s="418"/>
      <c r="I196" s="243"/>
      <c r="J196" s="11" t="s">
        <v>46</v>
      </c>
      <c r="K196" s="12"/>
      <c r="L196" s="13" t="str">
        <f>IF(K196&gt;0,VLOOKUP(K196,男子登録情報!$J$2:$K$21,2,0),"")</f>
        <v/>
      </c>
      <c r="M196" s="42"/>
      <c r="N196" s="8" t="str">
        <f t="shared" si="72"/>
        <v/>
      </c>
      <c r="O196" s="15"/>
      <c r="P196" s="465"/>
      <c r="Q196" s="466"/>
      <c r="R196" s="467"/>
      <c r="S196" s="431"/>
      <c r="T196" s="431"/>
      <c r="U196" s="293"/>
      <c r="AK196" s="261">
        <f t="shared" si="74"/>
        <v>0</v>
      </c>
      <c r="AL196" s="261" t="str">
        <f t="shared" si="75"/>
        <v>00000</v>
      </c>
    </row>
    <row r="197" spans="1:38" s="20" customFormat="1" ht="18" hidden="1" customHeight="1" thickTop="1" thickBot="1">
      <c r="A197" s="459">
        <v>62</v>
      </c>
      <c r="B197" s="444" t="s">
        <v>47</v>
      </c>
      <c r="C197" s="434"/>
      <c r="D197" s="434" t="str">
        <f>IF(C197&gt;0,VLOOKUP(C197,男子登録情報!$A$1:$H$1688,3,0),"")</f>
        <v/>
      </c>
      <c r="E197" s="434" t="str">
        <f>IF(C197&gt;0,VLOOKUP(C197,男子登録情報!$A$1:$H$1688,4,0),"")</f>
        <v/>
      </c>
      <c r="F197" s="44" t="str">
        <f>IF(C197&gt;0,VLOOKUP(C197,男子登録情報!$A$1:$H$1688,8,0),"")</f>
        <v/>
      </c>
      <c r="G197" s="416" t="e">
        <f>IF(F198&gt;0,VLOOKUP(F198,男子登録情報!$N$2:$O$48,2,0),"")</f>
        <v>#N/A</v>
      </c>
      <c r="H197" s="416" t="str">
        <f t="shared" ref="H197" si="93">IF(C197&gt;0,TEXT(C197,"100000000"),"")</f>
        <v/>
      </c>
      <c r="I197" s="242"/>
      <c r="J197" s="5" t="s">
        <v>42</v>
      </c>
      <c r="K197" s="6"/>
      <c r="L197" s="7" t="str">
        <f>IF(K197&gt;0,VLOOKUP(K197,男子登録情報!$J$1:$K$21,2,0),"")</f>
        <v/>
      </c>
      <c r="M197" s="40"/>
      <c r="N197" s="8" t="str">
        <f t="shared" si="72"/>
        <v/>
      </c>
      <c r="O197" s="9"/>
      <c r="P197" s="447"/>
      <c r="Q197" s="448"/>
      <c r="R197" s="449"/>
      <c r="S197" s="429"/>
      <c r="T197" s="429"/>
      <c r="U197" s="293"/>
      <c r="AK197" s="261">
        <f t="shared" si="74"/>
        <v>0</v>
      </c>
      <c r="AL197" s="261" t="str">
        <f t="shared" si="75"/>
        <v>00000</v>
      </c>
    </row>
    <row r="198" spans="1:38" s="20" customFormat="1" ht="18" hidden="1" customHeight="1" thickBot="1">
      <c r="A198" s="460"/>
      <c r="B198" s="445"/>
      <c r="C198" s="435"/>
      <c r="D198" s="435"/>
      <c r="E198" s="435"/>
      <c r="F198" s="45" t="str">
        <f>IF(C197&gt;0,VLOOKUP(C197,男子登録情報!$A$1:$H$1688,5,0),"")</f>
        <v/>
      </c>
      <c r="G198" s="417"/>
      <c r="H198" s="417"/>
      <c r="I198" s="242"/>
      <c r="J198" s="10" t="s">
        <v>44</v>
      </c>
      <c r="K198" s="6"/>
      <c r="L198" s="7" t="str">
        <f>IF(K198&gt;0,VLOOKUP(K198,男子登録情報!$J$2:$K$21,2,0),"")</f>
        <v/>
      </c>
      <c r="M198" s="41"/>
      <c r="N198" s="8" t="str">
        <f t="shared" si="72"/>
        <v/>
      </c>
      <c r="O198" s="9"/>
      <c r="P198" s="462"/>
      <c r="Q198" s="463"/>
      <c r="R198" s="464"/>
      <c r="S198" s="430"/>
      <c r="T198" s="430"/>
      <c r="U198" s="293"/>
      <c r="AK198" s="261">
        <f t="shared" si="74"/>
        <v>0</v>
      </c>
      <c r="AL198" s="261" t="str">
        <f t="shared" si="75"/>
        <v>00000</v>
      </c>
    </row>
    <row r="199" spans="1:38" s="20" customFormat="1" ht="18" hidden="1" customHeight="1" thickBot="1">
      <c r="A199" s="461"/>
      <c r="B199" s="446" t="s">
        <v>45</v>
      </c>
      <c r="C199" s="440"/>
      <c r="D199" s="46"/>
      <c r="E199" s="46"/>
      <c r="F199" s="47"/>
      <c r="G199" s="418"/>
      <c r="H199" s="418"/>
      <c r="I199" s="243"/>
      <c r="J199" s="11" t="s">
        <v>46</v>
      </c>
      <c r="K199" s="12"/>
      <c r="L199" s="13" t="str">
        <f>IF(K199&gt;0,VLOOKUP(K199,男子登録情報!$J$2:$K$21,2,0),"")</f>
        <v/>
      </c>
      <c r="M199" s="42"/>
      <c r="N199" s="8" t="str">
        <f t="shared" si="72"/>
        <v/>
      </c>
      <c r="O199" s="15"/>
      <c r="P199" s="465"/>
      <c r="Q199" s="466"/>
      <c r="R199" s="467"/>
      <c r="S199" s="431"/>
      <c r="T199" s="431"/>
      <c r="U199" s="293"/>
      <c r="AK199" s="261">
        <f t="shared" si="74"/>
        <v>0</v>
      </c>
      <c r="AL199" s="261" t="str">
        <f t="shared" si="75"/>
        <v>00000</v>
      </c>
    </row>
    <row r="200" spans="1:38" s="20" customFormat="1" ht="18" hidden="1" customHeight="1" thickTop="1" thickBot="1">
      <c r="A200" s="459">
        <v>63</v>
      </c>
      <c r="B200" s="444" t="s">
        <v>47</v>
      </c>
      <c r="C200" s="434"/>
      <c r="D200" s="434" t="str">
        <f>IF(C200&gt;0,VLOOKUP(C200,男子登録情報!$A$1:$H$1688,3,0),"")</f>
        <v/>
      </c>
      <c r="E200" s="434" t="str">
        <f>IF(C200&gt;0,VLOOKUP(C200,男子登録情報!$A$1:$H$1688,4,0),"")</f>
        <v/>
      </c>
      <c r="F200" s="44" t="str">
        <f>IF(C200&gt;0,VLOOKUP(C200,男子登録情報!$A$1:$H$1688,8,0),"")</f>
        <v/>
      </c>
      <c r="G200" s="416" t="e">
        <f>IF(F201&gt;0,VLOOKUP(F201,男子登録情報!$N$2:$O$48,2,0),"")</f>
        <v>#N/A</v>
      </c>
      <c r="H200" s="416" t="str">
        <f t="shared" ref="H200" si="94">IF(C200&gt;0,TEXT(C200,"100000000"),"")</f>
        <v/>
      </c>
      <c r="I200" s="242"/>
      <c r="J200" s="5" t="s">
        <v>42</v>
      </c>
      <c r="K200" s="6"/>
      <c r="L200" s="7" t="str">
        <f>IF(K200&gt;0,VLOOKUP(K200,男子登録情報!$J$1:$K$21,2,0),"")</f>
        <v/>
      </c>
      <c r="M200" s="40"/>
      <c r="N200" s="8" t="str">
        <f t="shared" si="72"/>
        <v/>
      </c>
      <c r="O200" s="9"/>
      <c r="P200" s="447"/>
      <c r="Q200" s="448"/>
      <c r="R200" s="449"/>
      <c r="S200" s="429"/>
      <c r="T200" s="429"/>
      <c r="U200" s="293"/>
      <c r="AK200" s="261">
        <f t="shared" si="74"/>
        <v>0</v>
      </c>
      <c r="AL200" s="261" t="str">
        <f t="shared" si="75"/>
        <v>00000</v>
      </c>
    </row>
    <row r="201" spans="1:38" s="20" customFormat="1" ht="18" hidden="1" customHeight="1" thickBot="1">
      <c r="A201" s="460"/>
      <c r="B201" s="445"/>
      <c r="C201" s="435"/>
      <c r="D201" s="435"/>
      <c r="E201" s="435"/>
      <c r="F201" s="45" t="str">
        <f>IF(C200&gt;0,VLOOKUP(C200,男子登録情報!$A$1:$H$1688,5,0),"")</f>
        <v/>
      </c>
      <c r="G201" s="417"/>
      <c r="H201" s="417"/>
      <c r="I201" s="242"/>
      <c r="J201" s="10" t="s">
        <v>44</v>
      </c>
      <c r="K201" s="6"/>
      <c r="L201" s="7" t="str">
        <f>IF(K201&gt;0,VLOOKUP(K201,男子登録情報!$J$2:$K$21,2,0),"")</f>
        <v/>
      </c>
      <c r="M201" s="41"/>
      <c r="N201" s="8" t="str">
        <f t="shared" si="72"/>
        <v/>
      </c>
      <c r="O201" s="9"/>
      <c r="P201" s="462"/>
      <c r="Q201" s="463"/>
      <c r="R201" s="464"/>
      <c r="S201" s="430"/>
      <c r="T201" s="430"/>
      <c r="U201" s="293"/>
      <c r="AK201" s="261">
        <f t="shared" si="74"/>
        <v>0</v>
      </c>
      <c r="AL201" s="261" t="str">
        <f t="shared" si="75"/>
        <v>00000</v>
      </c>
    </row>
    <row r="202" spans="1:38" s="20" customFormat="1" ht="18" hidden="1" customHeight="1" thickBot="1">
      <c r="A202" s="461"/>
      <c r="B202" s="446" t="s">
        <v>45</v>
      </c>
      <c r="C202" s="440"/>
      <c r="D202" s="46"/>
      <c r="E202" s="46"/>
      <c r="F202" s="47"/>
      <c r="G202" s="418"/>
      <c r="H202" s="418"/>
      <c r="I202" s="243"/>
      <c r="J202" s="11" t="s">
        <v>46</v>
      </c>
      <c r="K202" s="12"/>
      <c r="L202" s="13" t="str">
        <f>IF(K202&gt;0,VLOOKUP(K202,男子登録情報!$J$2:$K$21,2,0),"")</f>
        <v/>
      </c>
      <c r="M202" s="42"/>
      <c r="N202" s="8" t="str">
        <f t="shared" si="72"/>
        <v/>
      </c>
      <c r="O202" s="15"/>
      <c r="P202" s="465"/>
      <c r="Q202" s="466"/>
      <c r="R202" s="467"/>
      <c r="S202" s="431"/>
      <c r="T202" s="431"/>
      <c r="U202" s="293"/>
      <c r="AK202" s="261">
        <f t="shared" si="74"/>
        <v>0</v>
      </c>
      <c r="AL202" s="261" t="str">
        <f t="shared" si="75"/>
        <v>00000</v>
      </c>
    </row>
    <row r="203" spans="1:38" s="20" customFormat="1" ht="18" hidden="1" customHeight="1" thickTop="1" thickBot="1">
      <c r="A203" s="459">
        <v>64</v>
      </c>
      <c r="B203" s="444" t="s">
        <v>47</v>
      </c>
      <c r="C203" s="434"/>
      <c r="D203" s="434" t="str">
        <f>IF(C203&gt;0,VLOOKUP(C203,男子登録情報!$A$1:$H$1688,3,0),"")</f>
        <v/>
      </c>
      <c r="E203" s="434" t="str">
        <f>IF(C203&gt;0,VLOOKUP(C203,男子登録情報!$A$1:$H$1688,4,0),"")</f>
        <v/>
      </c>
      <c r="F203" s="44" t="str">
        <f>IF(C203&gt;0,VLOOKUP(C203,男子登録情報!$A$1:$H$1688,8,0),"")</f>
        <v/>
      </c>
      <c r="G203" s="416" t="e">
        <f>IF(F204&gt;0,VLOOKUP(F204,男子登録情報!$N$2:$O$48,2,0),"")</f>
        <v>#N/A</v>
      </c>
      <c r="H203" s="416" t="str">
        <f t="shared" ref="H203" si="95">IF(C203&gt;0,TEXT(C203,"100000000"),"")</f>
        <v/>
      </c>
      <c r="I203" s="242"/>
      <c r="J203" s="5" t="s">
        <v>42</v>
      </c>
      <c r="K203" s="6"/>
      <c r="L203" s="7" t="str">
        <f>IF(K203&gt;0,VLOOKUP(K203,男子登録情報!$J$1:$K$21,2,0),"")</f>
        <v/>
      </c>
      <c r="M203" s="40"/>
      <c r="N203" s="8" t="str">
        <f t="shared" si="72"/>
        <v/>
      </c>
      <c r="O203" s="9"/>
      <c r="P203" s="447"/>
      <c r="Q203" s="448"/>
      <c r="R203" s="449"/>
      <c r="S203" s="429"/>
      <c r="T203" s="429"/>
      <c r="U203" s="293"/>
      <c r="AK203" s="261">
        <f t="shared" si="74"/>
        <v>0</v>
      </c>
      <c r="AL203" s="261" t="str">
        <f t="shared" si="75"/>
        <v>00000</v>
      </c>
    </row>
    <row r="204" spans="1:38" s="20" customFormat="1" ht="18" hidden="1" customHeight="1" thickBot="1">
      <c r="A204" s="460"/>
      <c r="B204" s="445"/>
      <c r="C204" s="435"/>
      <c r="D204" s="435"/>
      <c r="E204" s="435"/>
      <c r="F204" s="45" t="str">
        <f>IF(C203&gt;0,VLOOKUP(C203,男子登録情報!$A$1:$H$1688,5,0),"")</f>
        <v/>
      </c>
      <c r="G204" s="417"/>
      <c r="H204" s="417"/>
      <c r="I204" s="242"/>
      <c r="J204" s="10" t="s">
        <v>44</v>
      </c>
      <c r="K204" s="6"/>
      <c r="L204" s="7" t="str">
        <f>IF(K204&gt;0,VLOOKUP(K204,男子登録情報!$J$2:$K$21,2,0),"")</f>
        <v/>
      </c>
      <c r="M204" s="41"/>
      <c r="N204" s="8" t="str">
        <f t="shared" si="72"/>
        <v/>
      </c>
      <c r="O204" s="9"/>
      <c r="P204" s="462"/>
      <c r="Q204" s="463"/>
      <c r="R204" s="464"/>
      <c r="S204" s="430"/>
      <c r="T204" s="430"/>
      <c r="U204" s="293"/>
      <c r="AK204" s="261">
        <f t="shared" si="74"/>
        <v>0</v>
      </c>
      <c r="AL204" s="261" t="str">
        <f t="shared" si="75"/>
        <v>00000</v>
      </c>
    </row>
    <row r="205" spans="1:38" s="20" customFormat="1" ht="18" hidden="1" customHeight="1" thickBot="1">
      <c r="A205" s="461"/>
      <c r="B205" s="446" t="s">
        <v>45</v>
      </c>
      <c r="C205" s="440"/>
      <c r="D205" s="46"/>
      <c r="E205" s="46"/>
      <c r="F205" s="47"/>
      <c r="G205" s="418"/>
      <c r="H205" s="418"/>
      <c r="I205" s="243"/>
      <c r="J205" s="11" t="s">
        <v>46</v>
      </c>
      <c r="K205" s="12"/>
      <c r="L205" s="13" t="str">
        <f>IF(K205&gt;0,VLOOKUP(K205,男子登録情報!$J$2:$K$21,2,0),"")</f>
        <v/>
      </c>
      <c r="M205" s="42"/>
      <c r="N205" s="8" t="str">
        <f t="shared" si="72"/>
        <v/>
      </c>
      <c r="O205" s="15"/>
      <c r="P205" s="465"/>
      <c r="Q205" s="466"/>
      <c r="R205" s="467"/>
      <c r="S205" s="431"/>
      <c r="T205" s="431"/>
      <c r="U205" s="293"/>
      <c r="AK205" s="261">
        <f t="shared" si="74"/>
        <v>0</v>
      </c>
      <c r="AL205" s="261" t="str">
        <f t="shared" si="75"/>
        <v>00000</v>
      </c>
    </row>
    <row r="206" spans="1:38" s="20" customFormat="1" ht="18" hidden="1" customHeight="1" thickTop="1" thickBot="1">
      <c r="A206" s="459">
        <v>65</v>
      </c>
      <c r="B206" s="444" t="s">
        <v>47</v>
      </c>
      <c r="C206" s="434"/>
      <c r="D206" s="434" t="str">
        <f>IF(C206&gt;0,VLOOKUP(C206,男子登録情報!$A$1:$H$1688,3,0),"")</f>
        <v/>
      </c>
      <c r="E206" s="434" t="str">
        <f>IF(C206&gt;0,VLOOKUP(C206,男子登録情報!$A$1:$H$1688,4,0),"")</f>
        <v/>
      </c>
      <c r="F206" s="44" t="str">
        <f>IF(C206&gt;0,VLOOKUP(C206,男子登録情報!$A$1:$H$1688,8,0),"")</f>
        <v/>
      </c>
      <c r="G206" s="416" t="e">
        <f>IF(F207&gt;0,VLOOKUP(F207,男子登録情報!$N$2:$O$48,2,0),"")</f>
        <v>#N/A</v>
      </c>
      <c r="H206" s="416" t="str">
        <f t="shared" ref="H206" si="96">IF(C206&gt;0,TEXT(C206,"100000000"),"")</f>
        <v/>
      </c>
      <c r="I206" s="242"/>
      <c r="J206" s="5" t="s">
        <v>42</v>
      </c>
      <c r="K206" s="6"/>
      <c r="L206" s="7" t="str">
        <f>IF(K206&gt;0,VLOOKUP(K206,男子登録情報!$J$1:$K$21,2,0),"")</f>
        <v/>
      </c>
      <c r="M206" s="40"/>
      <c r="N206" s="8" t="str">
        <f t="shared" ref="N206:N269" si="97">IF(L206="","",LEFT(L206,5)&amp;" "&amp;IF(OR(LEFT(L206,3)*1&lt;70,LEFT(L206,3)*1&gt;100),REPT(0,7-LEN(M206)),REPT(0,5-LEN(M206)))&amp;M206)</f>
        <v/>
      </c>
      <c r="O206" s="9"/>
      <c r="P206" s="447"/>
      <c r="Q206" s="448"/>
      <c r="R206" s="449"/>
      <c r="S206" s="429"/>
      <c r="T206" s="429"/>
      <c r="U206" s="293"/>
      <c r="AK206" s="261">
        <f t="shared" si="74"/>
        <v>0</v>
      </c>
      <c r="AL206" s="261" t="str">
        <f t="shared" si="75"/>
        <v>00000</v>
      </c>
    </row>
    <row r="207" spans="1:38" s="20" customFormat="1" ht="18" hidden="1" customHeight="1" thickBot="1">
      <c r="A207" s="460"/>
      <c r="B207" s="445"/>
      <c r="C207" s="435"/>
      <c r="D207" s="435"/>
      <c r="E207" s="435"/>
      <c r="F207" s="45" t="str">
        <f>IF(C206&gt;0,VLOOKUP(C206,男子登録情報!$A$1:$H$1688,5,0),"")</f>
        <v/>
      </c>
      <c r="G207" s="417"/>
      <c r="H207" s="417"/>
      <c r="I207" s="242"/>
      <c r="J207" s="10" t="s">
        <v>44</v>
      </c>
      <c r="K207" s="6"/>
      <c r="L207" s="7" t="str">
        <f>IF(K207&gt;0,VLOOKUP(K207,男子登録情報!$J$2:$K$21,2,0),"")</f>
        <v/>
      </c>
      <c r="M207" s="41"/>
      <c r="N207" s="8" t="str">
        <f t="shared" si="97"/>
        <v/>
      </c>
      <c r="O207" s="9"/>
      <c r="P207" s="462"/>
      <c r="Q207" s="463"/>
      <c r="R207" s="464"/>
      <c r="S207" s="430"/>
      <c r="T207" s="430"/>
      <c r="U207" s="293"/>
      <c r="AK207" s="261">
        <f t="shared" ref="AK207:AK270" si="98">IF(COUNTIF(J207,"*m*")&gt;0,IF(VALUE(AO207)&gt;59,1,0),0)</f>
        <v>0</v>
      </c>
      <c r="AL207" s="261" t="str">
        <f t="shared" ref="AL207:AL270" si="99">IF(COUNTIF(K207,"*m*")&gt;0,RIGHT(10000000+AS207,7),RIGHT(100000+AS207,5))</f>
        <v>00000</v>
      </c>
    </row>
    <row r="208" spans="1:38" s="20" customFormat="1" ht="18" hidden="1" customHeight="1" thickBot="1">
      <c r="A208" s="461"/>
      <c r="B208" s="446" t="s">
        <v>45</v>
      </c>
      <c r="C208" s="440"/>
      <c r="D208" s="46"/>
      <c r="E208" s="46"/>
      <c r="F208" s="47"/>
      <c r="G208" s="418"/>
      <c r="H208" s="418"/>
      <c r="I208" s="243"/>
      <c r="J208" s="11" t="s">
        <v>46</v>
      </c>
      <c r="K208" s="12"/>
      <c r="L208" s="13" t="str">
        <f>IF(K208&gt;0,VLOOKUP(K208,男子登録情報!$J$2:$K$21,2,0),"")</f>
        <v/>
      </c>
      <c r="M208" s="42"/>
      <c r="N208" s="8" t="str">
        <f t="shared" si="97"/>
        <v/>
      </c>
      <c r="O208" s="15"/>
      <c r="P208" s="465"/>
      <c r="Q208" s="466"/>
      <c r="R208" s="467"/>
      <c r="S208" s="431"/>
      <c r="T208" s="431"/>
      <c r="U208" s="293"/>
      <c r="AK208" s="261">
        <f t="shared" si="98"/>
        <v>0</v>
      </c>
      <c r="AL208" s="261" t="str">
        <f t="shared" si="99"/>
        <v>00000</v>
      </c>
    </row>
    <row r="209" spans="1:38" s="20" customFormat="1" ht="18" hidden="1" customHeight="1" thickTop="1" thickBot="1">
      <c r="A209" s="459">
        <v>66</v>
      </c>
      <c r="B209" s="444" t="s">
        <v>47</v>
      </c>
      <c r="C209" s="434"/>
      <c r="D209" s="434" t="str">
        <f>IF(C209&gt;0,VLOOKUP(C209,男子登録情報!$A$1:$H$1688,3,0),"")</f>
        <v/>
      </c>
      <c r="E209" s="434" t="str">
        <f>IF(C209&gt;0,VLOOKUP(C209,男子登録情報!$A$1:$H$1688,4,0),"")</f>
        <v/>
      </c>
      <c r="F209" s="44" t="str">
        <f>IF(C209&gt;0,VLOOKUP(C209,男子登録情報!$A$1:$H$1688,8,0),"")</f>
        <v/>
      </c>
      <c r="G209" s="416" t="e">
        <f>IF(F210&gt;0,VLOOKUP(F210,男子登録情報!$N$2:$O$48,2,0),"")</f>
        <v>#N/A</v>
      </c>
      <c r="H209" s="416" t="str">
        <f t="shared" ref="H209" si="100">IF(C209&gt;0,TEXT(C209,"100000000"),"")</f>
        <v/>
      </c>
      <c r="I209" s="242"/>
      <c r="J209" s="5" t="s">
        <v>42</v>
      </c>
      <c r="K209" s="6"/>
      <c r="L209" s="7" t="str">
        <f>IF(K209&gt;0,VLOOKUP(K209,男子登録情報!$J$1:$K$21,2,0),"")</f>
        <v/>
      </c>
      <c r="M209" s="40"/>
      <c r="N209" s="8" t="str">
        <f t="shared" si="97"/>
        <v/>
      </c>
      <c r="O209" s="9"/>
      <c r="P209" s="447"/>
      <c r="Q209" s="448"/>
      <c r="R209" s="449"/>
      <c r="S209" s="429"/>
      <c r="T209" s="429"/>
      <c r="U209" s="293"/>
      <c r="AK209" s="261">
        <f t="shared" si="98"/>
        <v>0</v>
      </c>
      <c r="AL209" s="261" t="str">
        <f t="shared" si="99"/>
        <v>00000</v>
      </c>
    </row>
    <row r="210" spans="1:38" s="20" customFormat="1" ht="18" hidden="1" customHeight="1" thickBot="1">
      <c r="A210" s="460"/>
      <c r="B210" s="445"/>
      <c r="C210" s="435"/>
      <c r="D210" s="435"/>
      <c r="E210" s="435"/>
      <c r="F210" s="45" t="str">
        <f>IF(C209&gt;0,VLOOKUP(C209,男子登録情報!$A$1:$H$1688,5,0),"")</f>
        <v/>
      </c>
      <c r="G210" s="417"/>
      <c r="H210" s="417"/>
      <c r="I210" s="242"/>
      <c r="J210" s="10" t="s">
        <v>44</v>
      </c>
      <c r="K210" s="6"/>
      <c r="L210" s="7" t="str">
        <f>IF(K210&gt;0,VLOOKUP(K210,男子登録情報!$J$2:$K$21,2,0),"")</f>
        <v/>
      </c>
      <c r="M210" s="41"/>
      <c r="N210" s="8" t="str">
        <f t="shared" si="97"/>
        <v/>
      </c>
      <c r="O210" s="9"/>
      <c r="P210" s="462"/>
      <c r="Q210" s="463"/>
      <c r="R210" s="464"/>
      <c r="S210" s="430"/>
      <c r="T210" s="430"/>
      <c r="U210" s="293"/>
      <c r="AK210" s="261">
        <f t="shared" si="98"/>
        <v>0</v>
      </c>
      <c r="AL210" s="261" t="str">
        <f t="shared" si="99"/>
        <v>00000</v>
      </c>
    </row>
    <row r="211" spans="1:38" s="20" customFormat="1" ht="18" hidden="1" customHeight="1" thickBot="1">
      <c r="A211" s="461"/>
      <c r="B211" s="446" t="s">
        <v>45</v>
      </c>
      <c r="C211" s="440"/>
      <c r="D211" s="46"/>
      <c r="E211" s="46"/>
      <c r="F211" s="47"/>
      <c r="G211" s="418"/>
      <c r="H211" s="418"/>
      <c r="I211" s="243"/>
      <c r="J211" s="11" t="s">
        <v>46</v>
      </c>
      <c r="K211" s="12"/>
      <c r="L211" s="13" t="str">
        <f>IF(K211&gt;0,VLOOKUP(K211,男子登録情報!$J$2:$K$21,2,0),"")</f>
        <v/>
      </c>
      <c r="M211" s="42"/>
      <c r="N211" s="8" t="str">
        <f t="shared" si="97"/>
        <v/>
      </c>
      <c r="O211" s="15"/>
      <c r="P211" s="465"/>
      <c r="Q211" s="466"/>
      <c r="R211" s="467"/>
      <c r="S211" s="431"/>
      <c r="T211" s="431"/>
      <c r="U211" s="293"/>
      <c r="AK211" s="261">
        <f t="shared" si="98"/>
        <v>0</v>
      </c>
      <c r="AL211" s="261" t="str">
        <f t="shared" si="99"/>
        <v>00000</v>
      </c>
    </row>
    <row r="212" spans="1:38" s="20" customFormat="1" ht="18" hidden="1" customHeight="1" thickTop="1" thickBot="1">
      <c r="A212" s="459">
        <v>67</v>
      </c>
      <c r="B212" s="444" t="s">
        <v>47</v>
      </c>
      <c r="C212" s="434"/>
      <c r="D212" s="434" t="str">
        <f>IF(C212&gt;0,VLOOKUP(C212,男子登録情報!$A$1:$H$1688,3,0),"")</f>
        <v/>
      </c>
      <c r="E212" s="434" t="str">
        <f>IF(C212&gt;0,VLOOKUP(C212,男子登録情報!$A$1:$H$1688,4,0),"")</f>
        <v/>
      </c>
      <c r="F212" s="44" t="str">
        <f>IF(C212&gt;0,VLOOKUP(C212,男子登録情報!$A$1:$H$1688,8,0),"")</f>
        <v/>
      </c>
      <c r="G212" s="416" t="e">
        <f>IF(F213&gt;0,VLOOKUP(F213,男子登録情報!$N$2:$O$48,2,0),"")</f>
        <v>#N/A</v>
      </c>
      <c r="H212" s="416" t="str">
        <f t="shared" ref="H212" si="101">IF(C212&gt;0,TEXT(C212,"100000000"),"")</f>
        <v/>
      </c>
      <c r="I212" s="242"/>
      <c r="J212" s="5" t="s">
        <v>42</v>
      </c>
      <c r="K212" s="6"/>
      <c r="L212" s="7" t="str">
        <f>IF(K212&gt;0,VLOOKUP(K212,男子登録情報!$J$1:$K$21,2,0),"")</f>
        <v/>
      </c>
      <c r="M212" s="40"/>
      <c r="N212" s="8" t="str">
        <f t="shared" si="97"/>
        <v/>
      </c>
      <c r="O212" s="9"/>
      <c r="P212" s="447"/>
      <c r="Q212" s="448"/>
      <c r="R212" s="449"/>
      <c r="S212" s="429"/>
      <c r="T212" s="429"/>
      <c r="U212" s="293"/>
      <c r="AK212" s="261">
        <f t="shared" si="98"/>
        <v>0</v>
      </c>
      <c r="AL212" s="261" t="str">
        <f t="shared" si="99"/>
        <v>00000</v>
      </c>
    </row>
    <row r="213" spans="1:38" s="20" customFormat="1" ht="18" hidden="1" customHeight="1" thickBot="1">
      <c r="A213" s="460"/>
      <c r="B213" s="445"/>
      <c r="C213" s="435"/>
      <c r="D213" s="435"/>
      <c r="E213" s="435"/>
      <c r="F213" s="45" t="str">
        <f>IF(C212&gt;0,VLOOKUP(C212,男子登録情報!$A$1:$H$1688,5,0),"")</f>
        <v/>
      </c>
      <c r="G213" s="417"/>
      <c r="H213" s="417"/>
      <c r="I213" s="242"/>
      <c r="J213" s="10" t="s">
        <v>44</v>
      </c>
      <c r="K213" s="6"/>
      <c r="L213" s="7" t="str">
        <f>IF(K213&gt;0,VLOOKUP(K213,男子登録情報!$J$2:$K$21,2,0),"")</f>
        <v/>
      </c>
      <c r="M213" s="41"/>
      <c r="N213" s="8" t="str">
        <f t="shared" si="97"/>
        <v/>
      </c>
      <c r="O213" s="9"/>
      <c r="P213" s="462"/>
      <c r="Q213" s="463"/>
      <c r="R213" s="464"/>
      <c r="S213" s="430"/>
      <c r="T213" s="430"/>
      <c r="U213" s="293"/>
      <c r="AK213" s="261">
        <f t="shared" si="98"/>
        <v>0</v>
      </c>
      <c r="AL213" s="261" t="str">
        <f t="shared" si="99"/>
        <v>00000</v>
      </c>
    </row>
    <row r="214" spans="1:38" s="20" customFormat="1" ht="18" hidden="1" customHeight="1" thickBot="1">
      <c r="A214" s="461"/>
      <c r="B214" s="446" t="s">
        <v>45</v>
      </c>
      <c r="C214" s="440"/>
      <c r="D214" s="46"/>
      <c r="E214" s="46"/>
      <c r="F214" s="47"/>
      <c r="G214" s="418"/>
      <c r="H214" s="418"/>
      <c r="I214" s="243"/>
      <c r="J214" s="11" t="s">
        <v>46</v>
      </c>
      <c r="K214" s="12"/>
      <c r="L214" s="13" t="str">
        <f>IF(K214&gt;0,VLOOKUP(K214,男子登録情報!$J$2:$K$21,2,0),"")</f>
        <v/>
      </c>
      <c r="M214" s="42"/>
      <c r="N214" s="8" t="str">
        <f t="shared" si="97"/>
        <v/>
      </c>
      <c r="O214" s="15"/>
      <c r="P214" s="465"/>
      <c r="Q214" s="466"/>
      <c r="R214" s="467"/>
      <c r="S214" s="431"/>
      <c r="T214" s="431"/>
      <c r="U214" s="293"/>
      <c r="AK214" s="261">
        <f t="shared" si="98"/>
        <v>0</v>
      </c>
      <c r="AL214" s="261" t="str">
        <f t="shared" si="99"/>
        <v>00000</v>
      </c>
    </row>
    <row r="215" spans="1:38" s="20" customFormat="1" ht="18" hidden="1" customHeight="1" thickTop="1" thickBot="1">
      <c r="A215" s="459">
        <v>68</v>
      </c>
      <c r="B215" s="444" t="s">
        <v>47</v>
      </c>
      <c r="C215" s="434"/>
      <c r="D215" s="434" t="str">
        <f>IF(C215&gt;0,VLOOKUP(C215,男子登録情報!$A$1:$H$1688,3,0),"")</f>
        <v/>
      </c>
      <c r="E215" s="434" t="str">
        <f>IF(C215&gt;0,VLOOKUP(C215,男子登録情報!$A$1:$H$1688,4,0),"")</f>
        <v/>
      </c>
      <c r="F215" s="44" t="str">
        <f>IF(C215&gt;0,VLOOKUP(C215,男子登録情報!$A$1:$H$1688,8,0),"")</f>
        <v/>
      </c>
      <c r="G215" s="416" t="e">
        <f>IF(F216&gt;0,VLOOKUP(F216,男子登録情報!$N$2:$O$48,2,0),"")</f>
        <v>#N/A</v>
      </c>
      <c r="H215" s="416" t="str">
        <f t="shared" ref="H215" si="102">IF(C215&gt;0,TEXT(C215,"100000000"),"")</f>
        <v/>
      </c>
      <c r="I215" s="242"/>
      <c r="J215" s="5" t="s">
        <v>42</v>
      </c>
      <c r="K215" s="6"/>
      <c r="L215" s="7" t="str">
        <f>IF(K215&gt;0,VLOOKUP(K215,男子登録情報!$J$1:$K$21,2,0),"")</f>
        <v/>
      </c>
      <c r="M215" s="40"/>
      <c r="N215" s="8" t="str">
        <f t="shared" si="97"/>
        <v/>
      </c>
      <c r="O215" s="9"/>
      <c r="P215" s="447"/>
      <c r="Q215" s="448"/>
      <c r="R215" s="449"/>
      <c r="S215" s="429"/>
      <c r="T215" s="429"/>
      <c r="U215" s="293"/>
      <c r="AK215" s="261">
        <f t="shared" si="98"/>
        <v>0</v>
      </c>
      <c r="AL215" s="261" t="str">
        <f t="shared" si="99"/>
        <v>00000</v>
      </c>
    </row>
    <row r="216" spans="1:38" s="20" customFormat="1" ht="18" hidden="1" customHeight="1" thickBot="1">
      <c r="A216" s="460"/>
      <c r="B216" s="445"/>
      <c r="C216" s="435"/>
      <c r="D216" s="435"/>
      <c r="E216" s="435"/>
      <c r="F216" s="45" t="str">
        <f>IF(C215&gt;0,VLOOKUP(C215,男子登録情報!$A$1:$H$1688,5,0),"")</f>
        <v/>
      </c>
      <c r="G216" s="417"/>
      <c r="H216" s="417"/>
      <c r="I216" s="242"/>
      <c r="J216" s="10" t="s">
        <v>44</v>
      </c>
      <c r="K216" s="6"/>
      <c r="L216" s="7" t="str">
        <f>IF(K216&gt;0,VLOOKUP(K216,男子登録情報!$J$2:$K$21,2,0),"")</f>
        <v/>
      </c>
      <c r="M216" s="41"/>
      <c r="N216" s="8" t="str">
        <f t="shared" si="97"/>
        <v/>
      </c>
      <c r="O216" s="9"/>
      <c r="P216" s="462"/>
      <c r="Q216" s="463"/>
      <c r="R216" s="464"/>
      <c r="S216" s="430"/>
      <c r="T216" s="430"/>
      <c r="U216" s="293"/>
      <c r="AK216" s="261">
        <f t="shared" si="98"/>
        <v>0</v>
      </c>
      <c r="AL216" s="261" t="str">
        <f t="shared" si="99"/>
        <v>00000</v>
      </c>
    </row>
    <row r="217" spans="1:38" s="20" customFormat="1" ht="18" hidden="1" customHeight="1" thickBot="1">
      <c r="A217" s="461"/>
      <c r="B217" s="446" t="s">
        <v>45</v>
      </c>
      <c r="C217" s="440"/>
      <c r="D217" s="46"/>
      <c r="E217" s="46"/>
      <c r="F217" s="47"/>
      <c r="G217" s="418"/>
      <c r="H217" s="418"/>
      <c r="I217" s="243"/>
      <c r="J217" s="11" t="s">
        <v>46</v>
      </c>
      <c r="K217" s="12"/>
      <c r="L217" s="13" t="str">
        <f>IF(K217&gt;0,VLOOKUP(K217,男子登録情報!$J$2:$K$21,2,0),"")</f>
        <v/>
      </c>
      <c r="M217" s="42"/>
      <c r="N217" s="8" t="str">
        <f t="shared" si="97"/>
        <v/>
      </c>
      <c r="O217" s="15"/>
      <c r="P217" s="465"/>
      <c r="Q217" s="466"/>
      <c r="R217" s="467"/>
      <c r="S217" s="431"/>
      <c r="T217" s="431"/>
      <c r="U217" s="293"/>
      <c r="AK217" s="261">
        <f t="shared" si="98"/>
        <v>0</v>
      </c>
      <c r="AL217" s="261" t="str">
        <f t="shared" si="99"/>
        <v>00000</v>
      </c>
    </row>
    <row r="218" spans="1:38" s="20" customFormat="1" ht="18" hidden="1" customHeight="1" thickTop="1" thickBot="1">
      <c r="A218" s="459">
        <v>69</v>
      </c>
      <c r="B218" s="444" t="s">
        <v>47</v>
      </c>
      <c r="C218" s="434"/>
      <c r="D218" s="434" t="str">
        <f>IF(C218&gt;0,VLOOKUP(C218,男子登録情報!$A$1:$H$1688,3,0),"")</f>
        <v/>
      </c>
      <c r="E218" s="434" t="str">
        <f>IF(C218&gt;0,VLOOKUP(C218,男子登録情報!$A$1:$H$1688,4,0),"")</f>
        <v/>
      </c>
      <c r="F218" s="44" t="str">
        <f>IF(C218&gt;0,VLOOKUP(C218,男子登録情報!$A$1:$H$1688,8,0),"")</f>
        <v/>
      </c>
      <c r="G218" s="416" t="e">
        <f>IF(F219&gt;0,VLOOKUP(F219,男子登録情報!$N$2:$O$48,2,0),"")</f>
        <v>#N/A</v>
      </c>
      <c r="H218" s="416" t="str">
        <f t="shared" ref="H218" si="103">IF(C218&gt;0,TEXT(C218,"100000000"),"")</f>
        <v/>
      </c>
      <c r="I218" s="242"/>
      <c r="J218" s="5" t="s">
        <v>42</v>
      </c>
      <c r="K218" s="6"/>
      <c r="L218" s="7" t="str">
        <f>IF(K218&gt;0,VLOOKUP(K218,男子登録情報!$J$1:$K$21,2,0),"")</f>
        <v/>
      </c>
      <c r="M218" s="40"/>
      <c r="N218" s="8" t="str">
        <f t="shared" si="97"/>
        <v/>
      </c>
      <c r="O218" s="9"/>
      <c r="P218" s="447"/>
      <c r="Q218" s="448"/>
      <c r="R218" s="449"/>
      <c r="S218" s="429"/>
      <c r="T218" s="429"/>
      <c r="U218" s="293"/>
      <c r="AK218" s="261">
        <f t="shared" si="98"/>
        <v>0</v>
      </c>
      <c r="AL218" s="261" t="str">
        <f t="shared" si="99"/>
        <v>00000</v>
      </c>
    </row>
    <row r="219" spans="1:38" s="20" customFormat="1" ht="18" hidden="1" customHeight="1" thickBot="1">
      <c r="A219" s="460"/>
      <c r="B219" s="445"/>
      <c r="C219" s="435"/>
      <c r="D219" s="435"/>
      <c r="E219" s="435"/>
      <c r="F219" s="45" t="str">
        <f>IF(C218&gt;0,VLOOKUP(C218,男子登録情報!$A$1:$H$1688,5,0),"")</f>
        <v/>
      </c>
      <c r="G219" s="417"/>
      <c r="H219" s="417"/>
      <c r="I219" s="242"/>
      <c r="J219" s="10" t="s">
        <v>44</v>
      </c>
      <c r="K219" s="6"/>
      <c r="L219" s="7" t="str">
        <f>IF(K219&gt;0,VLOOKUP(K219,男子登録情報!$J$2:$K$21,2,0),"")</f>
        <v/>
      </c>
      <c r="M219" s="41"/>
      <c r="N219" s="8" t="str">
        <f t="shared" si="97"/>
        <v/>
      </c>
      <c r="O219" s="9"/>
      <c r="P219" s="462"/>
      <c r="Q219" s="463"/>
      <c r="R219" s="464"/>
      <c r="S219" s="430"/>
      <c r="T219" s="430"/>
      <c r="U219" s="293"/>
      <c r="AK219" s="261">
        <f t="shared" si="98"/>
        <v>0</v>
      </c>
      <c r="AL219" s="261" t="str">
        <f t="shared" si="99"/>
        <v>00000</v>
      </c>
    </row>
    <row r="220" spans="1:38" s="20" customFormat="1" ht="18" hidden="1" customHeight="1" thickBot="1">
      <c r="A220" s="461"/>
      <c r="B220" s="446" t="s">
        <v>45</v>
      </c>
      <c r="C220" s="440"/>
      <c r="D220" s="46"/>
      <c r="E220" s="46"/>
      <c r="F220" s="47"/>
      <c r="G220" s="418"/>
      <c r="H220" s="418"/>
      <c r="I220" s="243"/>
      <c r="J220" s="11" t="s">
        <v>46</v>
      </c>
      <c r="K220" s="12"/>
      <c r="L220" s="13" t="str">
        <f>IF(K220&gt;0,VLOOKUP(K220,男子登録情報!$J$2:$K$21,2,0),"")</f>
        <v/>
      </c>
      <c r="M220" s="42"/>
      <c r="N220" s="8" t="str">
        <f t="shared" si="97"/>
        <v/>
      </c>
      <c r="O220" s="15"/>
      <c r="P220" s="465"/>
      <c r="Q220" s="466"/>
      <c r="R220" s="467"/>
      <c r="S220" s="431"/>
      <c r="T220" s="431"/>
      <c r="U220" s="293"/>
      <c r="AK220" s="261">
        <f t="shared" si="98"/>
        <v>0</v>
      </c>
      <c r="AL220" s="261" t="str">
        <f t="shared" si="99"/>
        <v>00000</v>
      </c>
    </row>
    <row r="221" spans="1:38" s="20" customFormat="1" ht="18" hidden="1" customHeight="1" thickTop="1" thickBot="1">
      <c r="A221" s="459">
        <v>70</v>
      </c>
      <c r="B221" s="444" t="s">
        <v>47</v>
      </c>
      <c r="C221" s="434"/>
      <c r="D221" s="434" t="str">
        <f>IF(C221&gt;0,VLOOKUP(C221,男子登録情報!$A$1:$H$1688,3,0),"")</f>
        <v/>
      </c>
      <c r="E221" s="434" t="str">
        <f>IF(C221&gt;0,VLOOKUP(C221,男子登録情報!$A$1:$H$1688,4,0),"")</f>
        <v/>
      </c>
      <c r="F221" s="44" t="str">
        <f>IF(C221&gt;0,VLOOKUP(C221,男子登録情報!$A$1:$H$1688,8,0),"")</f>
        <v/>
      </c>
      <c r="G221" s="416" t="e">
        <f>IF(F222&gt;0,VLOOKUP(F222,男子登録情報!$N$2:$O$48,2,0),"")</f>
        <v>#N/A</v>
      </c>
      <c r="H221" s="416" t="str">
        <f t="shared" ref="H221" si="104">IF(C221&gt;0,TEXT(C221,"100000000"),"")</f>
        <v/>
      </c>
      <c r="I221" s="242"/>
      <c r="J221" s="5" t="s">
        <v>42</v>
      </c>
      <c r="K221" s="6"/>
      <c r="L221" s="7" t="str">
        <f>IF(K221&gt;0,VLOOKUP(K221,男子登録情報!$J$1:$K$21,2,0),"")</f>
        <v/>
      </c>
      <c r="M221" s="40"/>
      <c r="N221" s="8" t="str">
        <f t="shared" si="97"/>
        <v/>
      </c>
      <c r="O221" s="9"/>
      <c r="P221" s="447"/>
      <c r="Q221" s="448"/>
      <c r="R221" s="449"/>
      <c r="S221" s="429"/>
      <c r="T221" s="429"/>
      <c r="U221" s="293"/>
      <c r="AK221" s="261">
        <f t="shared" si="98"/>
        <v>0</v>
      </c>
      <c r="AL221" s="261" t="str">
        <f t="shared" si="99"/>
        <v>00000</v>
      </c>
    </row>
    <row r="222" spans="1:38" s="20" customFormat="1" ht="18" hidden="1" customHeight="1" thickBot="1">
      <c r="A222" s="460"/>
      <c r="B222" s="445"/>
      <c r="C222" s="435"/>
      <c r="D222" s="435"/>
      <c r="E222" s="435"/>
      <c r="F222" s="45" t="str">
        <f>IF(C221&gt;0,VLOOKUP(C221,男子登録情報!$A$1:$H$1688,5,0),"")</f>
        <v/>
      </c>
      <c r="G222" s="417"/>
      <c r="H222" s="417"/>
      <c r="I222" s="242"/>
      <c r="J222" s="10" t="s">
        <v>44</v>
      </c>
      <c r="K222" s="6"/>
      <c r="L222" s="7" t="str">
        <f>IF(K222&gt;0,VLOOKUP(K222,男子登録情報!$J$2:$K$21,2,0),"")</f>
        <v/>
      </c>
      <c r="M222" s="41"/>
      <c r="N222" s="8" t="str">
        <f t="shared" si="97"/>
        <v/>
      </c>
      <c r="O222" s="9"/>
      <c r="P222" s="462"/>
      <c r="Q222" s="463"/>
      <c r="R222" s="464"/>
      <c r="S222" s="430"/>
      <c r="T222" s="430"/>
      <c r="U222" s="293"/>
      <c r="AK222" s="261">
        <f t="shared" si="98"/>
        <v>0</v>
      </c>
      <c r="AL222" s="261" t="str">
        <f t="shared" si="99"/>
        <v>00000</v>
      </c>
    </row>
    <row r="223" spans="1:38" s="20" customFormat="1" ht="18" hidden="1" customHeight="1" thickBot="1">
      <c r="A223" s="461"/>
      <c r="B223" s="446" t="s">
        <v>45</v>
      </c>
      <c r="C223" s="440"/>
      <c r="D223" s="46"/>
      <c r="E223" s="46"/>
      <c r="F223" s="47"/>
      <c r="G223" s="418"/>
      <c r="H223" s="418"/>
      <c r="I223" s="243"/>
      <c r="J223" s="11" t="s">
        <v>46</v>
      </c>
      <c r="K223" s="12"/>
      <c r="L223" s="13" t="str">
        <f>IF(K223&gt;0,VLOOKUP(K223,男子登録情報!$J$2:$K$21,2,0),"")</f>
        <v/>
      </c>
      <c r="M223" s="42"/>
      <c r="N223" s="8" t="str">
        <f t="shared" si="97"/>
        <v/>
      </c>
      <c r="O223" s="15"/>
      <c r="P223" s="465"/>
      <c r="Q223" s="466"/>
      <c r="R223" s="467"/>
      <c r="S223" s="431"/>
      <c r="T223" s="431"/>
      <c r="U223" s="293"/>
      <c r="AK223" s="261">
        <f t="shared" si="98"/>
        <v>0</v>
      </c>
      <c r="AL223" s="261" t="str">
        <f t="shared" si="99"/>
        <v>00000</v>
      </c>
    </row>
    <row r="224" spans="1:38" s="20" customFormat="1" ht="18" hidden="1" customHeight="1" thickTop="1" thickBot="1">
      <c r="A224" s="459">
        <v>71</v>
      </c>
      <c r="B224" s="444" t="s">
        <v>47</v>
      </c>
      <c r="C224" s="434"/>
      <c r="D224" s="434" t="str">
        <f>IF(C224&gt;0,VLOOKUP(C224,男子登録情報!$A$1:$H$1688,3,0),"")</f>
        <v/>
      </c>
      <c r="E224" s="434" t="str">
        <f>IF(C224&gt;0,VLOOKUP(C224,男子登録情報!$A$1:$H$1688,4,0),"")</f>
        <v/>
      </c>
      <c r="F224" s="44" t="str">
        <f>IF(C224&gt;0,VLOOKUP(C224,男子登録情報!$A$1:$H$1688,8,0),"")</f>
        <v/>
      </c>
      <c r="G224" s="416" t="e">
        <f>IF(F225&gt;0,VLOOKUP(F225,男子登録情報!$N$2:$O$48,2,0),"")</f>
        <v>#N/A</v>
      </c>
      <c r="H224" s="416" t="str">
        <f t="shared" ref="H224" si="105">IF(C224&gt;0,TEXT(C224,"100000000"),"")</f>
        <v/>
      </c>
      <c r="I224" s="242"/>
      <c r="J224" s="5" t="s">
        <v>42</v>
      </c>
      <c r="K224" s="6"/>
      <c r="L224" s="7" t="str">
        <f>IF(K224&gt;0,VLOOKUP(K224,男子登録情報!$J$1:$K$21,2,0),"")</f>
        <v/>
      </c>
      <c r="M224" s="40"/>
      <c r="N224" s="8" t="str">
        <f t="shared" si="97"/>
        <v/>
      </c>
      <c r="O224" s="9"/>
      <c r="P224" s="447"/>
      <c r="Q224" s="448"/>
      <c r="R224" s="449"/>
      <c r="S224" s="429"/>
      <c r="T224" s="429"/>
      <c r="U224" s="293"/>
      <c r="AK224" s="261">
        <f t="shared" si="98"/>
        <v>0</v>
      </c>
      <c r="AL224" s="261" t="str">
        <f t="shared" si="99"/>
        <v>00000</v>
      </c>
    </row>
    <row r="225" spans="1:38" s="20" customFormat="1" ht="18" hidden="1" customHeight="1" thickBot="1">
      <c r="A225" s="460"/>
      <c r="B225" s="445"/>
      <c r="C225" s="435"/>
      <c r="D225" s="435"/>
      <c r="E225" s="435"/>
      <c r="F225" s="45" t="str">
        <f>IF(C224&gt;0,VLOOKUP(C224,男子登録情報!$A$1:$H$1688,5,0),"")</f>
        <v/>
      </c>
      <c r="G225" s="417"/>
      <c r="H225" s="417"/>
      <c r="I225" s="242"/>
      <c r="J225" s="10" t="s">
        <v>44</v>
      </c>
      <c r="K225" s="6"/>
      <c r="L225" s="7" t="str">
        <f>IF(K225&gt;0,VLOOKUP(K225,男子登録情報!$J$2:$K$21,2,0),"")</f>
        <v/>
      </c>
      <c r="M225" s="41"/>
      <c r="N225" s="8" t="str">
        <f t="shared" si="97"/>
        <v/>
      </c>
      <c r="O225" s="9"/>
      <c r="P225" s="462"/>
      <c r="Q225" s="463"/>
      <c r="R225" s="464"/>
      <c r="S225" s="430"/>
      <c r="T225" s="430"/>
      <c r="U225" s="293"/>
      <c r="AK225" s="261">
        <f t="shared" si="98"/>
        <v>0</v>
      </c>
      <c r="AL225" s="261" t="str">
        <f t="shared" si="99"/>
        <v>00000</v>
      </c>
    </row>
    <row r="226" spans="1:38" s="20" customFormat="1" ht="18" hidden="1" customHeight="1" thickBot="1">
      <c r="A226" s="461"/>
      <c r="B226" s="446" t="s">
        <v>45</v>
      </c>
      <c r="C226" s="440"/>
      <c r="D226" s="46"/>
      <c r="E226" s="46"/>
      <c r="F226" s="47"/>
      <c r="G226" s="418"/>
      <c r="H226" s="418"/>
      <c r="I226" s="243"/>
      <c r="J226" s="11" t="s">
        <v>46</v>
      </c>
      <c r="K226" s="12"/>
      <c r="L226" s="13" t="str">
        <f>IF(K226&gt;0,VLOOKUP(K226,男子登録情報!$J$2:$K$21,2,0),"")</f>
        <v/>
      </c>
      <c r="M226" s="42"/>
      <c r="N226" s="8" t="str">
        <f t="shared" si="97"/>
        <v/>
      </c>
      <c r="O226" s="15"/>
      <c r="P226" s="465"/>
      <c r="Q226" s="466"/>
      <c r="R226" s="467"/>
      <c r="S226" s="431"/>
      <c r="T226" s="431"/>
      <c r="U226" s="293"/>
      <c r="AK226" s="261">
        <f t="shared" si="98"/>
        <v>0</v>
      </c>
      <c r="AL226" s="261" t="str">
        <f t="shared" si="99"/>
        <v>00000</v>
      </c>
    </row>
    <row r="227" spans="1:38" s="20" customFormat="1" ht="18" hidden="1" customHeight="1" thickTop="1" thickBot="1">
      <c r="A227" s="459">
        <v>72</v>
      </c>
      <c r="B227" s="444" t="s">
        <v>47</v>
      </c>
      <c r="C227" s="434"/>
      <c r="D227" s="434" t="str">
        <f>IF(C227&gt;0,VLOOKUP(C227,男子登録情報!$A$1:$H$1688,3,0),"")</f>
        <v/>
      </c>
      <c r="E227" s="434" t="str">
        <f>IF(C227&gt;0,VLOOKUP(C227,男子登録情報!$A$1:$H$1688,4,0),"")</f>
        <v/>
      </c>
      <c r="F227" s="44" t="str">
        <f>IF(C227&gt;0,VLOOKUP(C227,男子登録情報!$A$1:$H$1688,8,0),"")</f>
        <v/>
      </c>
      <c r="G227" s="416" t="e">
        <f>IF(F228&gt;0,VLOOKUP(F228,男子登録情報!$N$2:$O$48,2,0),"")</f>
        <v>#N/A</v>
      </c>
      <c r="H227" s="416" t="str">
        <f t="shared" ref="H227" si="106">IF(C227&gt;0,TEXT(C227,"100000000"),"")</f>
        <v/>
      </c>
      <c r="I227" s="242"/>
      <c r="J227" s="5" t="s">
        <v>42</v>
      </c>
      <c r="K227" s="6"/>
      <c r="L227" s="7" t="str">
        <f>IF(K227&gt;0,VLOOKUP(K227,男子登録情報!$J$1:$K$21,2,0),"")</f>
        <v/>
      </c>
      <c r="M227" s="40"/>
      <c r="N227" s="8" t="str">
        <f t="shared" si="97"/>
        <v/>
      </c>
      <c r="O227" s="9"/>
      <c r="P227" s="447"/>
      <c r="Q227" s="448"/>
      <c r="R227" s="449"/>
      <c r="S227" s="429"/>
      <c r="T227" s="429"/>
      <c r="U227" s="293"/>
      <c r="AK227" s="261">
        <f t="shared" si="98"/>
        <v>0</v>
      </c>
      <c r="AL227" s="261" t="str">
        <f t="shared" si="99"/>
        <v>00000</v>
      </c>
    </row>
    <row r="228" spans="1:38" s="20" customFormat="1" ht="18" hidden="1" customHeight="1" thickBot="1">
      <c r="A228" s="460"/>
      <c r="B228" s="445"/>
      <c r="C228" s="435"/>
      <c r="D228" s="435"/>
      <c r="E228" s="435"/>
      <c r="F228" s="45" t="str">
        <f>IF(C227&gt;0,VLOOKUP(C227,男子登録情報!$A$1:$H$1688,5,0),"")</f>
        <v/>
      </c>
      <c r="G228" s="417"/>
      <c r="H228" s="417"/>
      <c r="I228" s="242"/>
      <c r="J228" s="10" t="s">
        <v>44</v>
      </c>
      <c r="K228" s="6"/>
      <c r="L228" s="7" t="str">
        <f>IF(K228&gt;0,VLOOKUP(K228,男子登録情報!$J$2:$K$21,2,0),"")</f>
        <v/>
      </c>
      <c r="M228" s="41"/>
      <c r="N228" s="8" t="str">
        <f t="shared" si="97"/>
        <v/>
      </c>
      <c r="O228" s="9"/>
      <c r="P228" s="462"/>
      <c r="Q228" s="463"/>
      <c r="R228" s="464"/>
      <c r="S228" s="430"/>
      <c r="T228" s="430"/>
      <c r="U228" s="293"/>
      <c r="AK228" s="261">
        <f t="shared" si="98"/>
        <v>0</v>
      </c>
      <c r="AL228" s="261" t="str">
        <f t="shared" si="99"/>
        <v>00000</v>
      </c>
    </row>
    <row r="229" spans="1:38" s="20" customFormat="1" ht="18" hidden="1" customHeight="1" thickBot="1">
      <c r="A229" s="461"/>
      <c r="B229" s="446" t="s">
        <v>45</v>
      </c>
      <c r="C229" s="440"/>
      <c r="D229" s="46"/>
      <c r="E229" s="46"/>
      <c r="F229" s="47"/>
      <c r="G229" s="418"/>
      <c r="H229" s="418"/>
      <c r="I229" s="243"/>
      <c r="J229" s="11" t="s">
        <v>46</v>
      </c>
      <c r="K229" s="12"/>
      <c r="L229" s="13" t="str">
        <f>IF(K229&gt;0,VLOOKUP(K229,男子登録情報!$J$2:$K$21,2,0),"")</f>
        <v/>
      </c>
      <c r="M229" s="42"/>
      <c r="N229" s="8" t="str">
        <f t="shared" si="97"/>
        <v/>
      </c>
      <c r="O229" s="15"/>
      <c r="P229" s="465"/>
      <c r="Q229" s="466"/>
      <c r="R229" s="467"/>
      <c r="S229" s="431"/>
      <c r="T229" s="431"/>
      <c r="U229" s="293"/>
      <c r="AK229" s="261">
        <f t="shared" si="98"/>
        <v>0</v>
      </c>
      <c r="AL229" s="261" t="str">
        <f t="shared" si="99"/>
        <v>00000</v>
      </c>
    </row>
    <row r="230" spans="1:38" s="20" customFormat="1" ht="18" hidden="1" customHeight="1" thickTop="1" thickBot="1">
      <c r="A230" s="459">
        <v>73</v>
      </c>
      <c r="B230" s="444" t="s">
        <v>47</v>
      </c>
      <c r="C230" s="434"/>
      <c r="D230" s="434" t="str">
        <f>IF(C230&gt;0,VLOOKUP(C230,男子登録情報!$A$1:$H$1688,3,0),"")</f>
        <v/>
      </c>
      <c r="E230" s="434" t="str">
        <f>IF(C230&gt;0,VLOOKUP(C230,男子登録情報!$A$1:$H$1688,4,0),"")</f>
        <v/>
      </c>
      <c r="F230" s="44" t="str">
        <f>IF(C230&gt;0,VLOOKUP(C230,男子登録情報!$A$1:$H$1688,8,0),"")</f>
        <v/>
      </c>
      <c r="G230" s="416" t="e">
        <f>IF(F231&gt;0,VLOOKUP(F231,男子登録情報!$N$2:$O$48,2,0),"")</f>
        <v>#N/A</v>
      </c>
      <c r="H230" s="416" t="str">
        <f t="shared" ref="H230" si="107">IF(C230&gt;0,TEXT(C230,"100000000"),"")</f>
        <v/>
      </c>
      <c r="I230" s="242"/>
      <c r="J230" s="5" t="s">
        <v>42</v>
      </c>
      <c r="K230" s="6"/>
      <c r="L230" s="7" t="str">
        <f>IF(K230&gt;0,VLOOKUP(K230,男子登録情報!$J$1:$K$21,2,0),"")</f>
        <v/>
      </c>
      <c r="M230" s="40"/>
      <c r="N230" s="8" t="str">
        <f t="shared" si="97"/>
        <v/>
      </c>
      <c r="O230" s="9"/>
      <c r="P230" s="447"/>
      <c r="Q230" s="448"/>
      <c r="R230" s="449"/>
      <c r="S230" s="429"/>
      <c r="T230" s="429"/>
      <c r="U230" s="293"/>
      <c r="AK230" s="261">
        <f t="shared" si="98"/>
        <v>0</v>
      </c>
      <c r="AL230" s="261" t="str">
        <f t="shared" si="99"/>
        <v>00000</v>
      </c>
    </row>
    <row r="231" spans="1:38" s="20" customFormat="1" ht="18" hidden="1" customHeight="1" thickBot="1">
      <c r="A231" s="460"/>
      <c r="B231" s="445"/>
      <c r="C231" s="435"/>
      <c r="D231" s="435"/>
      <c r="E231" s="435"/>
      <c r="F231" s="45" t="str">
        <f>IF(C230&gt;0,VLOOKUP(C230,男子登録情報!$A$1:$H$1688,5,0),"")</f>
        <v/>
      </c>
      <c r="G231" s="417"/>
      <c r="H231" s="417"/>
      <c r="I231" s="242"/>
      <c r="J231" s="10" t="s">
        <v>44</v>
      </c>
      <c r="K231" s="6"/>
      <c r="L231" s="7" t="str">
        <f>IF(K231&gt;0,VLOOKUP(K231,男子登録情報!$J$2:$K$21,2,0),"")</f>
        <v/>
      </c>
      <c r="M231" s="41"/>
      <c r="N231" s="8" t="str">
        <f t="shared" si="97"/>
        <v/>
      </c>
      <c r="O231" s="9"/>
      <c r="P231" s="462"/>
      <c r="Q231" s="463"/>
      <c r="R231" s="464"/>
      <c r="S231" s="430"/>
      <c r="T231" s="430"/>
      <c r="U231" s="293"/>
      <c r="AK231" s="261">
        <f t="shared" si="98"/>
        <v>0</v>
      </c>
      <c r="AL231" s="261" t="str">
        <f t="shared" si="99"/>
        <v>00000</v>
      </c>
    </row>
    <row r="232" spans="1:38" s="20" customFormat="1" ht="18" hidden="1" customHeight="1" thickBot="1">
      <c r="A232" s="461"/>
      <c r="B232" s="446" t="s">
        <v>45</v>
      </c>
      <c r="C232" s="440"/>
      <c r="D232" s="46"/>
      <c r="E232" s="46"/>
      <c r="F232" s="47"/>
      <c r="G232" s="418"/>
      <c r="H232" s="418"/>
      <c r="I232" s="243"/>
      <c r="J232" s="11" t="s">
        <v>46</v>
      </c>
      <c r="K232" s="12"/>
      <c r="L232" s="13" t="str">
        <f>IF(K232&gt;0,VLOOKUP(K232,男子登録情報!$J$2:$K$21,2,0),"")</f>
        <v/>
      </c>
      <c r="M232" s="42"/>
      <c r="N232" s="8" t="str">
        <f t="shared" si="97"/>
        <v/>
      </c>
      <c r="O232" s="15"/>
      <c r="P232" s="465"/>
      <c r="Q232" s="466"/>
      <c r="R232" s="467"/>
      <c r="S232" s="431"/>
      <c r="T232" s="431"/>
      <c r="U232" s="293"/>
      <c r="AK232" s="261">
        <f t="shared" si="98"/>
        <v>0</v>
      </c>
      <c r="AL232" s="261" t="str">
        <f t="shared" si="99"/>
        <v>00000</v>
      </c>
    </row>
    <row r="233" spans="1:38" s="20" customFormat="1" ht="18" hidden="1" customHeight="1" thickTop="1" thickBot="1">
      <c r="A233" s="459">
        <v>74</v>
      </c>
      <c r="B233" s="444" t="s">
        <v>47</v>
      </c>
      <c r="C233" s="434"/>
      <c r="D233" s="434" t="str">
        <f>IF(C233&gt;0,VLOOKUP(C233,男子登録情報!$A$1:$H$1688,3,0),"")</f>
        <v/>
      </c>
      <c r="E233" s="434" t="str">
        <f>IF(C233&gt;0,VLOOKUP(C233,男子登録情報!$A$1:$H$1688,4,0),"")</f>
        <v/>
      </c>
      <c r="F233" s="44" t="str">
        <f>IF(C233&gt;0,VLOOKUP(C233,男子登録情報!$A$1:$H$1688,8,0),"")</f>
        <v/>
      </c>
      <c r="G233" s="416" t="e">
        <f>IF(F234&gt;0,VLOOKUP(F234,男子登録情報!$N$2:$O$48,2,0),"")</f>
        <v>#N/A</v>
      </c>
      <c r="H233" s="416" t="str">
        <f t="shared" ref="H233" si="108">IF(C233&gt;0,TEXT(C233,"100000000"),"")</f>
        <v/>
      </c>
      <c r="I233" s="242"/>
      <c r="J233" s="5" t="s">
        <v>42</v>
      </c>
      <c r="K233" s="6"/>
      <c r="L233" s="7" t="str">
        <f>IF(K233&gt;0,VLOOKUP(K233,男子登録情報!$J$1:$K$21,2,0),"")</f>
        <v/>
      </c>
      <c r="M233" s="40"/>
      <c r="N233" s="8" t="str">
        <f t="shared" si="97"/>
        <v/>
      </c>
      <c r="O233" s="9"/>
      <c r="P233" s="447"/>
      <c r="Q233" s="448"/>
      <c r="R233" s="449"/>
      <c r="S233" s="429"/>
      <c r="T233" s="429"/>
      <c r="U233" s="293"/>
      <c r="AK233" s="261">
        <f t="shared" si="98"/>
        <v>0</v>
      </c>
      <c r="AL233" s="261" t="str">
        <f t="shared" si="99"/>
        <v>00000</v>
      </c>
    </row>
    <row r="234" spans="1:38" s="20" customFormat="1" ht="18" hidden="1" customHeight="1" thickBot="1">
      <c r="A234" s="460"/>
      <c r="B234" s="445"/>
      <c r="C234" s="435"/>
      <c r="D234" s="435"/>
      <c r="E234" s="435"/>
      <c r="F234" s="45" t="str">
        <f>IF(C233&gt;0,VLOOKUP(C233,男子登録情報!$A$1:$H$1688,5,0),"")</f>
        <v/>
      </c>
      <c r="G234" s="417"/>
      <c r="H234" s="417"/>
      <c r="I234" s="242"/>
      <c r="J234" s="10" t="s">
        <v>44</v>
      </c>
      <c r="K234" s="6"/>
      <c r="L234" s="7" t="str">
        <f>IF(K234&gt;0,VLOOKUP(K234,男子登録情報!$J$2:$K$21,2,0),"")</f>
        <v/>
      </c>
      <c r="M234" s="41"/>
      <c r="N234" s="8" t="str">
        <f t="shared" si="97"/>
        <v/>
      </c>
      <c r="O234" s="9"/>
      <c r="P234" s="462"/>
      <c r="Q234" s="463"/>
      <c r="R234" s="464"/>
      <c r="S234" s="430"/>
      <c r="T234" s="430"/>
      <c r="U234" s="293"/>
      <c r="AK234" s="261">
        <f t="shared" si="98"/>
        <v>0</v>
      </c>
      <c r="AL234" s="261" t="str">
        <f t="shared" si="99"/>
        <v>00000</v>
      </c>
    </row>
    <row r="235" spans="1:38" s="20" customFormat="1" ht="18" hidden="1" customHeight="1" thickBot="1">
      <c r="A235" s="461"/>
      <c r="B235" s="446" t="s">
        <v>45</v>
      </c>
      <c r="C235" s="440"/>
      <c r="D235" s="46"/>
      <c r="E235" s="46"/>
      <c r="F235" s="47"/>
      <c r="G235" s="418"/>
      <c r="H235" s="418"/>
      <c r="I235" s="243"/>
      <c r="J235" s="11" t="s">
        <v>46</v>
      </c>
      <c r="K235" s="12"/>
      <c r="L235" s="13" t="str">
        <f>IF(K235&gt;0,VLOOKUP(K235,男子登録情報!$J$2:$K$21,2,0),"")</f>
        <v/>
      </c>
      <c r="M235" s="42"/>
      <c r="N235" s="8" t="str">
        <f t="shared" si="97"/>
        <v/>
      </c>
      <c r="O235" s="15"/>
      <c r="P235" s="465"/>
      <c r="Q235" s="466"/>
      <c r="R235" s="467"/>
      <c r="S235" s="431"/>
      <c r="T235" s="431"/>
      <c r="U235" s="293"/>
      <c r="AK235" s="261">
        <f t="shared" si="98"/>
        <v>0</v>
      </c>
      <c r="AL235" s="261" t="str">
        <f t="shared" si="99"/>
        <v>00000</v>
      </c>
    </row>
    <row r="236" spans="1:38" s="20" customFormat="1" ht="18" hidden="1" customHeight="1" thickTop="1" thickBot="1">
      <c r="A236" s="459">
        <v>75</v>
      </c>
      <c r="B236" s="444" t="s">
        <v>47</v>
      </c>
      <c r="C236" s="434"/>
      <c r="D236" s="434" t="str">
        <f>IF(C236&gt;0,VLOOKUP(C236,男子登録情報!$A$1:$H$1688,3,0),"")</f>
        <v/>
      </c>
      <c r="E236" s="434" t="str">
        <f>IF(C236&gt;0,VLOOKUP(C236,男子登録情報!$A$1:$H$1688,4,0),"")</f>
        <v/>
      </c>
      <c r="F236" s="44" t="str">
        <f>IF(C236&gt;0,VLOOKUP(C236,男子登録情報!$A$1:$H$1688,8,0),"")</f>
        <v/>
      </c>
      <c r="G236" s="416" t="e">
        <f>IF(F237&gt;0,VLOOKUP(F237,男子登録情報!$N$2:$O$48,2,0),"")</f>
        <v>#N/A</v>
      </c>
      <c r="H236" s="416" t="str">
        <f t="shared" ref="H236" si="109">IF(C236&gt;0,TEXT(C236,"100000000"),"")</f>
        <v/>
      </c>
      <c r="I236" s="242"/>
      <c r="J236" s="5" t="s">
        <v>42</v>
      </c>
      <c r="K236" s="6"/>
      <c r="L236" s="7" t="str">
        <f>IF(K236&gt;0,VLOOKUP(K236,男子登録情報!$J$1:$K$21,2,0),"")</f>
        <v/>
      </c>
      <c r="M236" s="40"/>
      <c r="N236" s="8" t="str">
        <f t="shared" si="97"/>
        <v/>
      </c>
      <c r="O236" s="9"/>
      <c r="P236" s="447"/>
      <c r="Q236" s="448"/>
      <c r="R236" s="449"/>
      <c r="S236" s="429"/>
      <c r="T236" s="429"/>
      <c r="U236" s="293"/>
      <c r="AK236" s="261">
        <f t="shared" si="98"/>
        <v>0</v>
      </c>
      <c r="AL236" s="261" t="str">
        <f t="shared" si="99"/>
        <v>00000</v>
      </c>
    </row>
    <row r="237" spans="1:38" s="20" customFormat="1" ht="18" hidden="1" customHeight="1" thickBot="1">
      <c r="A237" s="460"/>
      <c r="B237" s="445"/>
      <c r="C237" s="435"/>
      <c r="D237" s="435"/>
      <c r="E237" s="435"/>
      <c r="F237" s="45" t="str">
        <f>IF(C236&gt;0,VLOOKUP(C236,男子登録情報!$A$1:$H$1688,5,0),"")</f>
        <v/>
      </c>
      <c r="G237" s="417"/>
      <c r="H237" s="417"/>
      <c r="I237" s="242"/>
      <c r="J237" s="10" t="s">
        <v>44</v>
      </c>
      <c r="K237" s="6"/>
      <c r="L237" s="7" t="str">
        <f>IF(K237&gt;0,VLOOKUP(K237,男子登録情報!$J$2:$K$21,2,0),"")</f>
        <v/>
      </c>
      <c r="M237" s="41"/>
      <c r="N237" s="8" t="str">
        <f t="shared" si="97"/>
        <v/>
      </c>
      <c r="O237" s="9"/>
      <c r="P237" s="462"/>
      <c r="Q237" s="463"/>
      <c r="R237" s="464"/>
      <c r="S237" s="430"/>
      <c r="T237" s="430"/>
      <c r="U237" s="293"/>
      <c r="AK237" s="261">
        <f t="shared" si="98"/>
        <v>0</v>
      </c>
      <c r="AL237" s="261" t="str">
        <f t="shared" si="99"/>
        <v>00000</v>
      </c>
    </row>
    <row r="238" spans="1:38" s="20" customFormat="1" ht="18" hidden="1" customHeight="1" thickBot="1">
      <c r="A238" s="461"/>
      <c r="B238" s="446" t="s">
        <v>45</v>
      </c>
      <c r="C238" s="440"/>
      <c r="D238" s="46"/>
      <c r="E238" s="46"/>
      <c r="F238" s="47"/>
      <c r="G238" s="418"/>
      <c r="H238" s="418"/>
      <c r="I238" s="243"/>
      <c r="J238" s="11" t="s">
        <v>46</v>
      </c>
      <c r="K238" s="12"/>
      <c r="L238" s="13" t="str">
        <f>IF(K238&gt;0,VLOOKUP(K238,男子登録情報!$J$2:$K$21,2,0),"")</f>
        <v/>
      </c>
      <c r="M238" s="42"/>
      <c r="N238" s="8" t="str">
        <f t="shared" si="97"/>
        <v/>
      </c>
      <c r="O238" s="15"/>
      <c r="P238" s="465"/>
      <c r="Q238" s="466"/>
      <c r="R238" s="467"/>
      <c r="S238" s="431"/>
      <c r="T238" s="431"/>
      <c r="U238" s="293"/>
      <c r="AK238" s="261">
        <f t="shared" si="98"/>
        <v>0</v>
      </c>
      <c r="AL238" s="261" t="str">
        <f t="shared" si="99"/>
        <v>00000</v>
      </c>
    </row>
    <row r="239" spans="1:38" s="20" customFormat="1" ht="18" hidden="1" customHeight="1" thickTop="1" thickBot="1">
      <c r="A239" s="459">
        <v>76</v>
      </c>
      <c r="B239" s="444" t="s">
        <v>47</v>
      </c>
      <c r="C239" s="434"/>
      <c r="D239" s="434" t="str">
        <f>IF(C239&gt;0,VLOOKUP(C239,男子登録情報!$A$1:$H$1688,3,0),"")</f>
        <v/>
      </c>
      <c r="E239" s="434" t="str">
        <f>IF(C239&gt;0,VLOOKUP(C239,男子登録情報!$A$1:$H$1688,4,0),"")</f>
        <v/>
      </c>
      <c r="F239" s="44" t="str">
        <f>IF(C239&gt;0,VLOOKUP(C239,男子登録情報!$A$1:$H$1688,8,0),"")</f>
        <v/>
      </c>
      <c r="G239" s="416" t="e">
        <f>IF(F240&gt;0,VLOOKUP(F240,男子登録情報!$N$2:$O$48,2,0),"")</f>
        <v>#N/A</v>
      </c>
      <c r="H239" s="416" t="str">
        <f t="shared" ref="H239" si="110">IF(C239&gt;0,TEXT(C239,"100000000"),"")</f>
        <v/>
      </c>
      <c r="I239" s="242"/>
      <c r="J239" s="5" t="s">
        <v>42</v>
      </c>
      <c r="K239" s="6"/>
      <c r="L239" s="7" t="str">
        <f>IF(K239&gt;0,VLOOKUP(K239,男子登録情報!$J$1:$K$21,2,0),"")</f>
        <v/>
      </c>
      <c r="M239" s="40"/>
      <c r="N239" s="8" t="str">
        <f t="shared" si="97"/>
        <v/>
      </c>
      <c r="O239" s="9"/>
      <c r="P239" s="447"/>
      <c r="Q239" s="448"/>
      <c r="R239" s="449"/>
      <c r="S239" s="429"/>
      <c r="T239" s="429"/>
      <c r="U239" s="293"/>
      <c r="AK239" s="261">
        <f t="shared" si="98"/>
        <v>0</v>
      </c>
      <c r="AL239" s="261" t="str">
        <f t="shared" si="99"/>
        <v>00000</v>
      </c>
    </row>
    <row r="240" spans="1:38" s="20" customFormat="1" ht="18" hidden="1" customHeight="1" thickBot="1">
      <c r="A240" s="460"/>
      <c r="B240" s="445"/>
      <c r="C240" s="435"/>
      <c r="D240" s="435"/>
      <c r="E240" s="435"/>
      <c r="F240" s="45" t="str">
        <f>IF(C239&gt;0,VLOOKUP(C239,男子登録情報!$A$1:$H$1688,5,0),"")</f>
        <v/>
      </c>
      <c r="G240" s="417"/>
      <c r="H240" s="417"/>
      <c r="I240" s="242"/>
      <c r="J240" s="10" t="s">
        <v>44</v>
      </c>
      <c r="K240" s="6"/>
      <c r="L240" s="7" t="str">
        <f>IF(K240&gt;0,VLOOKUP(K240,男子登録情報!$J$2:$K$21,2,0),"")</f>
        <v/>
      </c>
      <c r="M240" s="41"/>
      <c r="N240" s="8" t="str">
        <f t="shared" si="97"/>
        <v/>
      </c>
      <c r="O240" s="9"/>
      <c r="P240" s="462"/>
      <c r="Q240" s="463"/>
      <c r="R240" s="464"/>
      <c r="S240" s="430"/>
      <c r="T240" s="430"/>
      <c r="U240" s="293"/>
      <c r="AK240" s="261">
        <f t="shared" si="98"/>
        <v>0</v>
      </c>
      <c r="AL240" s="261" t="str">
        <f t="shared" si="99"/>
        <v>00000</v>
      </c>
    </row>
    <row r="241" spans="1:38" s="20" customFormat="1" ht="18" hidden="1" customHeight="1" thickBot="1">
      <c r="A241" s="461"/>
      <c r="B241" s="446" t="s">
        <v>45</v>
      </c>
      <c r="C241" s="440"/>
      <c r="D241" s="46"/>
      <c r="E241" s="46"/>
      <c r="F241" s="47"/>
      <c r="G241" s="418"/>
      <c r="H241" s="418"/>
      <c r="I241" s="243"/>
      <c r="J241" s="11" t="s">
        <v>46</v>
      </c>
      <c r="K241" s="12"/>
      <c r="L241" s="13" t="str">
        <f>IF(K241&gt;0,VLOOKUP(K241,男子登録情報!$J$2:$K$21,2,0),"")</f>
        <v/>
      </c>
      <c r="M241" s="42"/>
      <c r="N241" s="8" t="str">
        <f t="shared" si="97"/>
        <v/>
      </c>
      <c r="O241" s="15"/>
      <c r="P241" s="465"/>
      <c r="Q241" s="466"/>
      <c r="R241" s="467"/>
      <c r="S241" s="431"/>
      <c r="T241" s="431"/>
      <c r="U241" s="293"/>
      <c r="AK241" s="261">
        <f t="shared" si="98"/>
        <v>0</v>
      </c>
      <c r="AL241" s="261" t="str">
        <f t="shared" si="99"/>
        <v>00000</v>
      </c>
    </row>
    <row r="242" spans="1:38" s="20" customFormat="1" ht="18" hidden="1" customHeight="1" thickTop="1" thickBot="1">
      <c r="A242" s="459">
        <v>77</v>
      </c>
      <c r="B242" s="444" t="s">
        <v>47</v>
      </c>
      <c r="C242" s="434"/>
      <c r="D242" s="434" t="str">
        <f>IF(C242&gt;0,VLOOKUP(C242,男子登録情報!$A$1:$H$1688,3,0),"")</f>
        <v/>
      </c>
      <c r="E242" s="434" t="str">
        <f>IF(C242&gt;0,VLOOKUP(C242,男子登録情報!$A$1:$H$1688,4,0),"")</f>
        <v/>
      </c>
      <c r="F242" s="44" t="str">
        <f>IF(C242&gt;0,VLOOKUP(C242,男子登録情報!$A$1:$H$1688,8,0),"")</f>
        <v/>
      </c>
      <c r="G242" s="416" t="e">
        <f>IF(F243&gt;0,VLOOKUP(F243,男子登録情報!$N$2:$O$48,2,0),"")</f>
        <v>#N/A</v>
      </c>
      <c r="H242" s="416" t="str">
        <f t="shared" ref="H242" si="111">IF(C242&gt;0,TEXT(C242,"100000000"),"")</f>
        <v/>
      </c>
      <c r="I242" s="242"/>
      <c r="J242" s="5" t="s">
        <v>42</v>
      </c>
      <c r="K242" s="6"/>
      <c r="L242" s="7" t="str">
        <f>IF(K242&gt;0,VLOOKUP(K242,男子登録情報!$J$1:$K$21,2,0),"")</f>
        <v/>
      </c>
      <c r="M242" s="40"/>
      <c r="N242" s="8" t="str">
        <f t="shared" si="97"/>
        <v/>
      </c>
      <c r="O242" s="9"/>
      <c r="P242" s="447"/>
      <c r="Q242" s="448"/>
      <c r="R242" s="449"/>
      <c r="S242" s="429"/>
      <c r="T242" s="429"/>
      <c r="U242" s="293"/>
      <c r="AK242" s="261">
        <f t="shared" si="98"/>
        <v>0</v>
      </c>
      <c r="AL242" s="261" t="str">
        <f t="shared" si="99"/>
        <v>00000</v>
      </c>
    </row>
    <row r="243" spans="1:38" s="20" customFormat="1" ht="18" hidden="1" customHeight="1" thickBot="1">
      <c r="A243" s="460"/>
      <c r="B243" s="445"/>
      <c r="C243" s="435"/>
      <c r="D243" s="435"/>
      <c r="E243" s="435"/>
      <c r="F243" s="45" t="str">
        <f>IF(C242&gt;0,VLOOKUP(C242,男子登録情報!$A$1:$H$1688,5,0),"")</f>
        <v/>
      </c>
      <c r="G243" s="417"/>
      <c r="H243" s="417"/>
      <c r="I243" s="242"/>
      <c r="J243" s="10" t="s">
        <v>44</v>
      </c>
      <c r="K243" s="6"/>
      <c r="L243" s="7" t="str">
        <f>IF(K243&gt;0,VLOOKUP(K243,男子登録情報!$J$2:$K$21,2,0),"")</f>
        <v/>
      </c>
      <c r="M243" s="41"/>
      <c r="N243" s="8" t="str">
        <f t="shared" si="97"/>
        <v/>
      </c>
      <c r="O243" s="9"/>
      <c r="P243" s="462"/>
      <c r="Q243" s="463"/>
      <c r="R243" s="464"/>
      <c r="S243" s="430"/>
      <c r="T243" s="430"/>
      <c r="U243" s="293"/>
      <c r="AK243" s="261">
        <f t="shared" si="98"/>
        <v>0</v>
      </c>
      <c r="AL243" s="261" t="str">
        <f t="shared" si="99"/>
        <v>00000</v>
      </c>
    </row>
    <row r="244" spans="1:38" s="20" customFormat="1" ht="18" hidden="1" customHeight="1" thickBot="1">
      <c r="A244" s="461"/>
      <c r="B244" s="446" t="s">
        <v>45</v>
      </c>
      <c r="C244" s="440"/>
      <c r="D244" s="46"/>
      <c r="E244" s="46"/>
      <c r="F244" s="47"/>
      <c r="G244" s="418"/>
      <c r="H244" s="418"/>
      <c r="I244" s="243"/>
      <c r="J244" s="11" t="s">
        <v>46</v>
      </c>
      <c r="K244" s="12"/>
      <c r="L244" s="13" t="str">
        <f>IF(K244&gt;0,VLOOKUP(K244,男子登録情報!$J$2:$K$21,2,0),"")</f>
        <v/>
      </c>
      <c r="M244" s="42"/>
      <c r="N244" s="8" t="str">
        <f t="shared" si="97"/>
        <v/>
      </c>
      <c r="O244" s="15"/>
      <c r="P244" s="465"/>
      <c r="Q244" s="466"/>
      <c r="R244" s="467"/>
      <c r="S244" s="431"/>
      <c r="T244" s="431"/>
      <c r="U244" s="293"/>
      <c r="AK244" s="261">
        <f t="shared" si="98"/>
        <v>0</v>
      </c>
      <c r="AL244" s="261" t="str">
        <f t="shared" si="99"/>
        <v>00000</v>
      </c>
    </row>
    <row r="245" spans="1:38" s="20" customFormat="1" ht="18" hidden="1" customHeight="1" thickTop="1" thickBot="1">
      <c r="A245" s="459">
        <v>78</v>
      </c>
      <c r="B245" s="444" t="s">
        <v>47</v>
      </c>
      <c r="C245" s="434"/>
      <c r="D245" s="434" t="str">
        <f>IF(C245&gt;0,VLOOKUP(C245,男子登録情報!$A$1:$H$1688,3,0),"")</f>
        <v/>
      </c>
      <c r="E245" s="434" t="str">
        <f>IF(C245&gt;0,VLOOKUP(C245,男子登録情報!$A$1:$H$1688,4,0),"")</f>
        <v/>
      </c>
      <c r="F245" s="44" t="str">
        <f>IF(C245&gt;0,VLOOKUP(C245,男子登録情報!$A$1:$H$1688,8,0),"")</f>
        <v/>
      </c>
      <c r="G245" s="416" t="e">
        <f>IF(F246&gt;0,VLOOKUP(F246,男子登録情報!$N$2:$O$48,2,0),"")</f>
        <v>#N/A</v>
      </c>
      <c r="H245" s="416" t="str">
        <f t="shared" ref="H245" si="112">IF(C245&gt;0,TEXT(C245,"100000000"),"")</f>
        <v/>
      </c>
      <c r="I245" s="242"/>
      <c r="J245" s="5" t="s">
        <v>42</v>
      </c>
      <c r="K245" s="6"/>
      <c r="L245" s="7" t="str">
        <f>IF(K245&gt;0,VLOOKUP(K245,男子登録情報!$J$1:$K$21,2,0),"")</f>
        <v/>
      </c>
      <c r="M245" s="40"/>
      <c r="N245" s="8" t="str">
        <f t="shared" si="97"/>
        <v/>
      </c>
      <c r="O245" s="9"/>
      <c r="P245" s="447"/>
      <c r="Q245" s="448"/>
      <c r="R245" s="449"/>
      <c r="S245" s="429"/>
      <c r="T245" s="429"/>
      <c r="U245" s="293"/>
      <c r="AK245" s="261">
        <f t="shared" si="98"/>
        <v>0</v>
      </c>
      <c r="AL245" s="261" t="str">
        <f t="shared" si="99"/>
        <v>00000</v>
      </c>
    </row>
    <row r="246" spans="1:38" s="20" customFormat="1" ht="18" hidden="1" customHeight="1" thickBot="1">
      <c r="A246" s="460"/>
      <c r="B246" s="445"/>
      <c r="C246" s="435"/>
      <c r="D246" s="435"/>
      <c r="E246" s="435"/>
      <c r="F246" s="45" t="str">
        <f>IF(C245&gt;0,VLOOKUP(C245,男子登録情報!$A$1:$H$1688,5,0),"")</f>
        <v/>
      </c>
      <c r="G246" s="417"/>
      <c r="H246" s="417"/>
      <c r="I246" s="242"/>
      <c r="J246" s="10" t="s">
        <v>44</v>
      </c>
      <c r="K246" s="6"/>
      <c r="L246" s="7" t="str">
        <f>IF(K246&gt;0,VLOOKUP(K246,男子登録情報!$J$2:$K$21,2,0),"")</f>
        <v/>
      </c>
      <c r="M246" s="41"/>
      <c r="N246" s="8" t="str">
        <f t="shared" si="97"/>
        <v/>
      </c>
      <c r="O246" s="9"/>
      <c r="P246" s="462"/>
      <c r="Q246" s="463"/>
      <c r="R246" s="464"/>
      <c r="S246" s="430"/>
      <c r="T246" s="430"/>
      <c r="U246" s="293"/>
      <c r="AK246" s="261">
        <f t="shared" si="98"/>
        <v>0</v>
      </c>
      <c r="AL246" s="261" t="str">
        <f t="shared" si="99"/>
        <v>00000</v>
      </c>
    </row>
    <row r="247" spans="1:38" s="20" customFormat="1" ht="18" hidden="1" customHeight="1" thickBot="1">
      <c r="A247" s="461"/>
      <c r="B247" s="446" t="s">
        <v>45</v>
      </c>
      <c r="C247" s="440"/>
      <c r="D247" s="46"/>
      <c r="E247" s="46"/>
      <c r="F247" s="47"/>
      <c r="G247" s="418"/>
      <c r="H247" s="418"/>
      <c r="I247" s="243"/>
      <c r="J247" s="11" t="s">
        <v>46</v>
      </c>
      <c r="K247" s="12"/>
      <c r="L247" s="13" t="str">
        <f>IF(K247&gt;0,VLOOKUP(K247,男子登録情報!$J$2:$K$21,2,0),"")</f>
        <v/>
      </c>
      <c r="M247" s="42"/>
      <c r="N247" s="8" t="str">
        <f t="shared" si="97"/>
        <v/>
      </c>
      <c r="O247" s="15"/>
      <c r="P247" s="465"/>
      <c r="Q247" s="466"/>
      <c r="R247" s="467"/>
      <c r="S247" s="431"/>
      <c r="T247" s="431"/>
      <c r="U247" s="293"/>
      <c r="AK247" s="261">
        <f t="shared" si="98"/>
        <v>0</v>
      </c>
      <c r="AL247" s="261" t="str">
        <f t="shared" si="99"/>
        <v>00000</v>
      </c>
    </row>
    <row r="248" spans="1:38" s="20" customFormat="1" ht="18" hidden="1" customHeight="1" thickTop="1" thickBot="1">
      <c r="A248" s="459">
        <v>79</v>
      </c>
      <c r="B248" s="444" t="s">
        <v>47</v>
      </c>
      <c r="C248" s="434"/>
      <c r="D248" s="434" t="str">
        <f>IF(C248&gt;0,VLOOKUP(C248,男子登録情報!$A$1:$H$1688,3,0),"")</f>
        <v/>
      </c>
      <c r="E248" s="434" t="str">
        <f>IF(C248&gt;0,VLOOKUP(C248,男子登録情報!$A$1:$H$1688,4,0),"")</f>
        <v/>
      </c>
      <c r="F248" s="44" t="str">
        <f>IF(C248&gt;0,VLOOKUP(C248,男子登録情報!$A$1:$H$1688,8,0),"")</f>
        <v/>
      </c>
      <c r="G248" s="416" t="e">
        <f>IF(F249&gt;0,VLOOKUP(F249,男子登録情報!$N$2:$O$48,2,0),"")</f>
        <v>#N/A</v>
      </c>
      <c r="H248" s="416" t="str">
        <f t="shared" ref="H248" si="113">IF(C248&gt;0,TEXT(C248,"100000000"),"")</f>
        <v/>
      </c>
      <c r="I248" s="242"/>
      <c r="J248" s="5" t="s">
        <v>42</v>
      </c>
      <c r="K248" s="6"/>
      <c r="L248" s="7" t="str">
        <f>IF(K248&gt;0,VLOOKUP(K248,男子登録情報!$J$1:$K$21,2,0),"")</f>
        <v/>
      </c>
      <c r="M248" s="40"/>
      <c r="N248" s="8" t="str">
        <f t="shared" si="97"/>
        <v/>
      </c>
      <c r="O248" s="9"/>
      <c r="P248" s="447"/>
      <c r="Q248" s="448"/>
      <c r="R248" s="449"/>
      <c r="S248" s="429"/>
      <c r="T248" s="429"/>
      <c r="U248" s="293"/>
      <c r="AK248" s="261">
        <f t="shared" si="98"/>
        <v>0</v>
      </c>
      <c r="AL248" s="261" t="str">
        <f t="shared" si="99"/>
        <v>00000</v>
      </c>
    </row>
    <row r="249" spans="1:38" s="20" customFormat="1" ht="18" hidden="1" customHeight="1" thickBot="1">
      <c r="A249" s="460"/>
      <c r="B249" s="445"/>
      <c r="C249" s="435"/>
      <c r="D249" s="435"/>
      <c r="E249" s="435"/>
      <c r="F249" s="45" t="str">
        <f>IF(C248&gt;0,VLOOKUP(C248,男子登録情報!$A$1:$H$1688,5,0),"")</f>
        <v/>
      </c>
      <c r="G249" s="417"/>
      <c r="H249" s="417"/>
      <c r="I249" s="242"/>
      <c r="J249" s="10" t="s">
        <v>44</v>
      </c>
      <c r="K249" s="6"/>
      <c r="L249" s="7" t="str">
        <f>IF(K249&gt;0,VLOOKUP(K249,男子登録情報!$J$2:$K$21,2,0),"")</f>
        <v/>
      </c>
      <c r="M249" s="41"/>
      <c r="N249" s="8" t="str">
        <f t="shared" si="97"/>
        <v/>
      </c>
      <c r="O249" s="9"/>
      <c r="P249" s="462"/>
      <c r="Q249" s="463"/>
      <c r="R249" s="464"/>
      <c r="S249" s="430"/>
      <c r="T249" s="430"/>
      <c r="U249" s="293"/>
      <c r="AK249" s="261">
        <f t="shared" si="98"/>
        <v>0</v>
      </c>
      <c r="AL249" s="261" t="str">
        <f t="shared" si="99"/>
        <v>00000</v>
      </c>
    </row>
    <row r="250" spans="1:38" s="20" customFormat="1" ht="18" hidden="1" customHeight="1" thickBot="1">
      <c r="A250" s="461"/>
      <c r="B250" s="446" t="s">
        <v>45</v>
      </c>
      <c r="C250" s="440"/>
      <c r="D250" s="46"/>
      <c r="E250" s="46"/>
      <c r="F250" s="47"/>
      <c r="G250" s="418"/>
      <c r="H250" s="418"/>
      <c r="I250" s="243"/>
      <c r="J250" s="11" t="s">
        <v>46</v>
      </c>
      <c r="K250" s="12"/>
      <c r="L250" s="13" t="str">
        <f>IF(K250&gt;0,VLOOKUP(K250,男子登録情報!$J$2:$K$21,2,0),"")</f>
        <v/>
      </c>
      <c r="M250" s="42"/>
      <c r="N250" s="8" t="str">
        <f t="shared" si="97"/>
        <v/>
      </c>
      <c r="O250" s="15"/>
      <c r="P250" s="465"/>
      <c r="Q250" s="466"/>
      <c r="R250" s="467"/>
      <c r="S250" s="431"/>
      <c r="T250" s="431"/>
      <c r="U250" s="293"/>
      <c r="AK250" s="261">
        <f t="shared" si="98"/>
        <v>0</v>
      </c>
      <c r="AL250" s="261" t="str">
        <f t="shared" si="99"/>
        <v>00000</v>
      </c>
    </row>
    <row r="251" spans="1:38" s="20" customFormat="1" ht="18" hidden="1" customHeight="1" thickTop="1" thickBot="1">
      <c r="A251" s="459">
        <v>80</v>
      </c>
      <c r="B251" s="444" t="s">
        <v>47</v>
      </c>
      <c r="C251" s="434"/>
      <c r="D251" s="434" t="str">
        <f>IF(C251&gt;0,VLOOKUP(C251,男子登録情報!$A$1:$H$1688,3,0),"")</f>
        <v/>
      </c>
      <c r="E251" s="434" t="str">
        <f>IF(C251&gt;0,VLOOKUP(C251,男子登録情報!$A$1:$H$1688,4,0),"")</f>
        <v/>
      </c>
      <c r="F251" s="44" t="str">
        <f>IF(C251&gt;0,VLOOKUP(C251,男子登録情報!$A$1:$H$1688,8,0),"")</f>
        <v/>
      </c>
      <c r="G251" s="416" t="e">
        <f>IF(F252&gt;0,VLOOKUP(F252,男子登録情報!$N$2:$O$48,2,0),"")</f>
        <v>#N/A</v>
      </c>
      <c r="H251" s="416" t="str">
        <f t="shared" ref="H251" si="114">IF(C251&gt;0,TEXT(C251,"100000000"),"")</f>
        <v/>
      </c>
      <c r="I251" s="242"/>
      <c r="J251" s="5" t="s">
        <v>42</v>
      </c>
      <c r="K251" s="6"/>
      <c r="L251" s="7" t="str">
        <f>IF(K251&gt;0,VLOOKUP(K251,男子登録情報!$J$1:$K$21,2,0),"")</f>
        <v/>
      </c>
      <c r="M251" s="40"/>
      <c r="N251" s="8" t="str">
        <f t="shared" si="97"/>
        <v/>
      </c>
      <c r="O251" s="9"/>
      <c r="P251" s="447"/>
      <c r="Q251" s="448"/>
      <c r="R251" s="449"/>
      <c r="S251" s="429"/>
      <c r="T251" s="429"/>
      <c r="U251" s="293"/>
      <c r="AK251" s="261">
        <f t="shared" si="98"/>
        <v>0</v>
      </c>
      <c r="AL251" s="261" t="str">
        <f t="shared" si="99"/>
        <v>00000</v>
      </c>
    </row>
    <row r="252" spans="1:38" s="20" customFormat="1" ht="18" hidden="1" customHeight="1" thickBot="1">
      <c r="A252" s="460"/>
      <c r="B252" s="445"/>
      <c r="C252" s="435"/>
      <c r="D252" s="435"/>
      <c r="E252" s="435"/>
      <c r="F252" s="45" t="str">
        <f>IF(C251&gt;0,VLOOKUP(C251,男子登録情報!$A$1:$H$1688,5,0),"")</f>
        <v/>
      </c>
      <c r="G252" s="417"/>
      <c r="H252" s="417"/>
      <c r="I252" s="242"/>
      <c r="J252" s="10" t="s">
        <v>44</v>
      </c>
      <c r="K252" s="6"/>
      <c r="L252" s="7" t="str">
        <f>IF(K252&gt;0,VLOOKUP(K252,男子登録情報!$J$2:$K$21,2,0),"")</f>
        <v/>
      </c>
      <c r="M252" s="41"/>
      <c r="N252" s="8" t="str">
        <f t="shared" si="97"/>
        <v/>
      </c>
      <c r="O252" s="9"/>
      <c r="P252" s="462"/>
      <c r="Q252" s="463"/>
      <c r="R252" s="464"/>
      <c r="S252" s="430"/>
      <c r="T252" s="430"/>
      <c r="U252" s="293"/>
      <c r="AK252" s="261">
        <f t="shared" si="98"/>
        <v>0</v>
      </c>
      <c r="AL252" s="261" t="str">
        <f t="shared" si="99"/>
        <v>00000</v>
      </c>
    </row>
    <row r="253" spans="1:38" s="20" customFormat="1" ht="18" hidden="1" customHeight="1" thickBot="1">
      <c r="A253" s="461"/>
      <c r="B253" s="446" t="s">
        <v>45</v>
      </c>
      <c r="C253" s="440"/>
      <c r="D253" s="46"/>
      <c r="E253" s="46"/>
      <c r="F253" s="47"/>
      <c r="G253" s="418"/>
      <c r="H253" s="418"/>
      <c r="I253" s="243"/>
      <c r="J253" s="11" t="s">
        <v>46</v>
      </c>
      <c r="K253" s="12"/>
      <c r="L253" s="13" t="str">
        <f>IF(K253&gt;0,VLOOKUP(K253,男子登録情報!$J$2:$K$21,2,0),"")</f>
        <v/>
      </c>
      <c r="M253" s="42"/>
      <c r="N253" s="8" t="str">
        <f t="shared" si="97"/>
        <v/>
      </c>
      <c r="O253" s="15"/>
      <c r="P253" s="465"/>
      <c r="Q253" s="466"/>
      <c r="R253" s="467"/>
      <c r="S253" s="431"/>
      <c r="T253" s="431"/>
      <c r="U253" s="293"/>
      <c r="AK253" s="261">
        <f t="shared" si="98"/>
        <v>0</v>
      </c>
      <c r="AL253" s="261" t="str">
        <f t="shared" si="99"/>
        <v>00000</v>
      </c>
    </row>
    <row r="254" spans="1:38" s="20" customFormat="1" ht="18" hidden="1" customHeight="1" thickTop="1" thickBot="1">
      <c r="A254" s="459">
        <v>81</v>
      </c>
      <c r="B254" s="444" t="s">
        <v>47</v>
      </c>
      <c r="C254" s="434"/>
      <c r="D254" s="434" t="str">
        <f>IF(C254&gt;0,VLOOKUP(C254,男子登録情報!$A$1:$H$1688,3,0),"")</f>
        <v/>
      </c>
      <c r="E254" s="434" t="str">
        <f>IF(C254&gt;0,VLOOKUP(C254,男子登録情報!$A$1:$H$1688,4,0),"")</f>
        <v/>
      </c>
      <c r="F254" s="44" t="str">
        <f>IF(C254&gt;0,VLOOKUP(C254,男子登録情報!$A$1:$H$1688,8,0),"")</f>
        <v/>
      </c>
      <c r="G254" s="416" t="e">
        <f>IF(F255&gt;0,VLOOKUP(F255,男子登録情報!$N$2:$O$48,2,0),"")</f>
        <v>#N/A</v>
      </c>
      <c r="H254" s="416" t="str">
        <f t="shared" ref="H254" si="115">IF(C254&gt;0,TEXT(C254,"100000000"),"")</f>
        <v/>
      </c>
      <c r="I254" s="242"/>
      <c r="J254" s="5" t="s">
        <v>42</v>
      </c>
      <c r="K254" s="6"/>
      <c r="L254" s="7" t="str">
        <f>IF(K254&gt;0,VLOOKUP(K254,男子登録情報!$J$1:$K$21,2,0),"")</f>
        <v/>
      </c>
      <c r="M254" s="40"/>
      <c r="N254" s="8" t="str">
        <f t="shared" si="97"/>
        <v/>
      </c>
      <c r="O254" s="9"/>
      <c r="P254" s="447"/>
      <c r="Q254" s="448"/>
      <c r="R254" s="449"/>
      <c r="S254" s="429"/>
      <c r="T254" s="429"/>
      <c r="U254" s="293"/>
      <c r="AK254" s="261">
        <f t="shared" si="98"/>
        <v>0</v>
      </c>
      <c r="AL254" s="261" t="str">
        <f t="shared" si="99"/>
        <v>00000</v>
      </c>
    </row>
    <row r="255" spans="1:38" s="20" customFormat="1" ht="18" hidden="1" customHeight="1" thickBot="1">
      <c r="A255" s="460"/>
      <c r="B255" s="445"/>
      <c r="C255" s="435"/>
      <c r="D255" s="435"/>
      <c r="E255" s="435"/>
      <c r="F255" s="45" t="str">
        <f>IF(C254&gt;0,VLOOKUP(C254,男子登録情報!$A$1:$H$1688,5,0),"")</f>
        <v/>
      </c>
      <c r="G255" s="417"/>
      <c r="H255" s="417"/>
      <c r="I255" s="242"/>
      <c r="J255" s="10" t="s">
        <v>44</v>
      </c>
      <c r="K255" s="6"/>
      <c r="L255" s="7" t="str">
        <f>IF(K255&gt;0,VLOOKUP(K255,男子登録情報!$J$2:$K$21,2,0),"")</f>
        <v/>
      </c>
      <c r="M255" s="41"/>
      <c r="N255" s="8" t="str">
        <f t="shared" si="97"/>
        <v/>
      </c>
      <c r="O255" s="9"/>
      <c r="P255" s="462"/>
      <c r="Q255" s="463"/>
      <c r="R255" s="464"/>
      <c r="S255" s="430"/>
      <c r="T255" s="430"/>
      <c r="U255" s="293"/>
      <c r="AK255" s="261">
        <f t="shared" si="98"/>
        <v>0</v>
      </c>
      <c r="AL255" s="261" t="str">
        <f t="shared" si="99"/>
        <v>00000</v>
      </c>
    </row>
    <row r="256" spans="1:38" s="20" customFormat="1" ht="18" hidden="1" customHeight="1" thickBot="1">
      <c r="A256" s="461"/>
      <c r="B256" s="446" t="s">
        <v>45</v>
      </c>
      <c r="C256" s="440"/>
      <c r="D256" s="46"/>
      <c r="E256" s="46"/>
      <c r="F256" s="47"/>
      <c r="G256" s="418"/>
      <c r="H256" s="418"/>
      <c r="I256" s="243"/>
      <c r="J256" s="11" t="s">
        <v>46</v>
      </c>
      <c r="K256" s="12"/>
      <c r="L256" s="13" t="str">
        <f>IF(K256&gt;0,VLOOKUP(K256,男子登録情報!$J$2:$K$21,2,0),"")</f>
        <v/>
      </c>
      <c r="M256" s="42"/>
      <c r="N256" s="8" t="str">
        <f t="shared" si="97"/>
        <v/>
      </c>
      <c r="O256" s="15"/>
      <c r="P256" s="465"/>
      <c r="Q256" s="466"/>
      <c r="R256" s="467"/>
      <c r="S256" s="431"/>
      <c r="T256" s="431"/>
      <c r="U256" s="293"/>
      <c r="AK256" s="261">
        <f t="shared" si="98"/>
        <v>0</v>
      </c>
      <c r="AL256" s="261" t="str">
        <f t="shared" si="99"/>
        <v>00000</v>
      </c>
    </row>
    <row r="257" spans="1:38" s="20" customFormat="1" ht="18" hidden="1" customHeight="1" thickTop="1" thickBot="1">
      <c r="A257" s="459">
        <v>82</v>
      </c>
      <c r="B257" s="444" t="s">
        <v>47</v>
      </c>
      <c r="C257" s="434"/>
      <c r="D257" s="434" t="str">
        <f>IF(C257&gt;0,VLOOKUP(C257,男子登録情報!$A$1:$H$1688,3,0),"")</f>
        <v/>
      </c>
      <c r="E257" s="434" t="str">
        <f>IF(C257&gt;0,VLOOKUP(C257,男子登録情報!$A$1:$H$1688,4,0),"")</f>
        <v/>
      </c>
      <c r="F257" s="44" t="str">
        <f>IF(C257&gt;0,VLOOKUP(C257,男子登録情報!$A$1:$H$1688,8,0),"")</f>
        <v/>
      </c>
      <c r="G257" s="416" t="e">
        <f>IF(F258&gt;0,VLOOKUP(F258,男子登録情報!$N$2:$O$48,2,0),"")</f>
        <v>#N/A</v>
      </c>
      <c r="H257" s="416" t="str">
        <f t="shared" ref="H257" si="116">IF(C257&gt;0,TEXT(C257,"100000000"),"")</f>
        <v/>
      </c>
      <c r="I257" s="242"/>
      <c r="J257" s="5" t="s">
        <v>42</v>
      </c>
      <c r="K257" s="6"/>
      <c r="L257" s="7" t="str">
        <f>IF(K257&gt;0,VLOOKUP(K257,男子登録情報!$J$1:$K$21,2,0),"")</f>
        <v/>
      </c>
      <c r="M257" s="40"/>
      <c r="N257" s="8" t="str">
        <f t="shared" si="97"/>
        <v/>
      </c>
      <c r="O257" s="9"/>
      <c r="P257" s="447"/>
      <c r="Q257" s="448"/>
      <c r="R257" s="449"/>
      <c r="S257" s="429"/>
      <c r="T257" s="429"/>
      <c r="U257" s="293"/>
      <c r="AK257" s="261">
        <f t="shared" si="98"/>
        <v>0</v>
      </c>
      <c r="AL257" s="261" t="str">
        <f t="shared" si="99"/>
        <v>00000</v>
      </c>
    </row>
    <row r="258" spans="1:38" s="20" customFormat="1" ht="18" hidden="1" customHeight="1" thickBot="1">
      <c r="A258" s="460"/>
      <c r="B258" s="445"/>
      <c r="C258" s="435"/>
      <c r="D258" s="435"/>
      <c r="E258" s="435"/>
      <c r="F258" s="45" t="str">
        <f>IF(C257&gt;0,VLOOKUP(C257,男子登録情報!$A$1:$H$1688,5,0),"")</f>
        <v/>
      </c>
      <c r="G258" s="417"/>
      <c r="H258" s="417"/>
      <c r="I258" s="242"/>
      <c r="J258" s="10" t="s">
        <v>44</v>
      </c>
      <c r="K258" s="6"/>
      <c r="L258" s="7" t="str">
        <f>IF(K258&gt;0,VLOOKUP(K258,男子登録情報!$J$2:$K$21,2,0),"")</f>
        <v/>
      </c>
      <c r="M258" s="41"/>
      <c r="N258" s="8" t="str">
        <f t="shared" si="97"/>
        <v/>
      </c>
      <c r="O258" s="9"/>
      <c r="P258" s="462"/>
      <c r="Q258" s="463"/>
      <c r="R258" s="464"/>
      <c r="S258" s="430"/>
      <c r="T258" s="430"/>
      <c r="U258" s="293"/>
      <c r="AK258" s="261">
        <f t="shared" si="98"/>
        <v>0</v>
      </c>
      <c r="AL258" s="261" t="str">
        <f t="shared" si="99"/>
        <v>00000</v>
      </c>
    </row>
    <row r="259" spans="1:38" s="20" customFormat="1" ht="18" hidden="1" customHeight="1" thickBot="1">
      <c r="A259" s="461"/>
      <c r="B259" s="446" t="s">
        <v>45</v>
      </c>
      <c r="C259" s="440"/>
      <c r="D259" s="46"/>
      <c r="E259" s="46"/>
      <c r="F259" s="47"/>
      <c r="G259" s="418"/>
      <c r="H259" s="418"/>
      <c r="I259" s="243"/>
      <c r="J259" s="11" t="s">
        <v>46</v>
      </c>
      <c r="K259" s="12"/>
      <c r="L259" s="13" t="str">
        <f>IF(K259&gt;0,VLOOKUP(K259,男子登録情報!$J$2:$K$21,2,0),"")</f>
        <v/>
      </c>
      <c r="M259" s="42"/>
      <c r="N259" s="8" t="str">
        <f t="shared" si="97"/>
        <v/>
      </c>
      <c r="O259" s="15"/>
      <c r="P259" s="465"/>
      <c r="Q259" s="466"/>
      <c r="R259" s="467"/>
      <c r="S259" s="431"/>
      <c r="T259" s="431"/>
      <c r="U259" s="293"/>
      <c r="AK259" s="261">
        <f t="shared" si="98"/>
        <v>0</v>
      </c>
      <c r="AL259" s="261" t="str">
        <f t="shared" si="99"/>
        <v>00000</v>
      </c>
    </row>
    <row r="260" spans="1:38" s="20" customFormat="1" ht="18" hidden="1" customHeight="1" thickTop="1" thickBot="1">
      <c r="A260" s="459">
        <v>83</v>
      </c>
      <c r="B260" s="444" t="s">
        <v>47</v>
      </c>
      <c r="C260" s="434"/>
      <c r="D260" s="434" t="str">
        <f>IF(C260&gt;0,VLOOKUP(C260,男子登録情報!$A$1:$H$1688,3,0),"")</f>
        <v/>
      </c>
      <c r="E260" s="434" t="str">
        <f>IF(C260&gt;0,VLOOKUP(C260,男子登録情報!$A$1:$H$1688,4,0),"")</f>
        <v/>
      </c>
      <c r="F260" s="44" t="str">
        <f>IF(C260&gt;0,VLOOKUP(C260,男子登録情報!$A$1:$H$1688,8,0),"")</f>
        <v/>
      </c>
      <c r="G260" s="416" t="e">
        <f>IF(F261&gt;0,VLOOKUP(F261,男子登録情報!$N$2:$O$48,2,0),"")</f>
        <v>#N/A</v>
      </c>
      <c r="H260" s="416" t="str">
        <f t="shared" ref="H260" si="117">IF(C260&gt;0,TEXT(C260,"100000000"),"")</f>
        <v/>
      </c>
      <c r="I260" s="242"/>
      <c r="J260" s="5" t="s">
        <v>42</v>
      </c>
      <c r="K260" s="6"/>
      <c r="L260" s="7" t="str">
        <f>IF(K260&gt;0,VLOOKUP(K260,男子登録情報!$J$1:$K$21,2,0),"")</f>
        <v/>
      </c>
      <c r="M260" s="40"/>
      <c r="N260" s="8" t="str">
        <f t="shared" si="97"/>
        <v/>
      </c>
      <c r="O260" s="9"/>
      <c r="P260" s="447"/>
      <c r="Q260" s="448"/>
      <c r="R260" s="449"/>
      <c r="S260" s="429"/>
      <c r="T260" s="429"/>
      <c r="U260" s="293"/>
      <c r="AK260" s="261">
        <f t="shared" si="98"/>
        <v>0</v>
      </c>
      <c r="AL260" s="261" t="str">
        <f t="shared" si="99"/>
        <v>00000</v>
      </c>
    </row>
    <row r="261" spans="1:38" s="20" customFormat="1" ht="18" hidden="1" customHeight="1" thickBot="1">
      <c r="A261" s="460"/>
      <c r="B261" s="445"/>
      <c r="C261" s="435"/>
      <c r="D261" s="435"/>
      <c r="E261" s="435"/>
      <c r="F261" s="45" t="str">
        <f>IF(C260&gt;0,VLOOKUP(C260,男子登録情報!$A$1:$H$1688,5,0),"")</f>
        <v/>
      </c>
      <c r="G261" s="417"/>
      <c r="H261" s="417"/>
      <c r="I261" s="242"/>
      <c r="J261" s="10" t="s">
        <v>44</v>
      </c>
      <c r="K261" s="6"/>
      <c r="L261" s="7" t="str">
        <f>IF(K261&gt;0,VLOOKUP(K261,男子登録情報!$J$2:$K$21,2,0),"")</f>
        <v/>
      </c>
      <c r="M261" s="41"/>
      <c r="N261" s="8" t="str">
        <f t="shared" si="97"/>
        <v/>
      </c>
      <c r="O261" s="9"/>
      <c r="P261" s="462"/>
      <c r="Q261" s="463"/>
      <c r="R261" s="464"/>
      <c r="S261" s="430"/>
      <c r="T261" s="430"/>
      <c r="U261" s="293"/>
      <c r="AK261" s="261">
        <f t="shared" si="98"/>
        <v>0</v>
      </c>
      <c r="AL261" s="261" t="str">
        <f t="shared" si="99"/>
        <v>00000</v>
      </c>
    </row>
    <row r="262" spans="1:38" s="20" customFormat="1" ht="18" hidden="1" customHeight="1" thickBot="1">
      <c r="A262" s="461"/>
      <c r="B262" s="446" t="s">
        <v>45</v>
      </c>
      <c r="C262" s="440"/>
      <c r="D262" s="46"/>
      <c r="E262" s="46"/>
      <c r="F262" s="47"/>
      <c r="G262" s="418"/>
      <c r="H262" s="418"/>
      <c r="I262" s="243"/>
      <c r="J262" s="11" t="s">
        <v>46</v>
      </c>
      <c r="K262" s="12"/>
      <c r="L262" s="13" t="str">
        <f>IF(K262&gt;0,VLOOKUP(K262,男子登録情報!$J$2:$K$21,2,0),"")</f>
        <v/>
      </c>
      <c r="M262" s="42"/>
      <c r="N262" s="8" t="str">
        <f t="shared" si="97"/>
        <v/>
      </c>
      <c r="O262" s="15"/>
      <c r="P262" s="465"/>
      <c r="Q262" s="466"/>
      <c r="R262" s="467"/>
      <c r="S262" s="431"/>
      <c r="T262" s="431"/>
      <c r="U262" s="293"/>
      <c r="AK262" s="261">
        <f t="shared" si="98"/>
        <v>0</v>
      </c>
      <c r="AL262" s="261" t="str">
        <f t="shared" si="99"/>
        <v>00000</v>
      </c>
    </row>
    <row r="263" spans="1:38" s="20" customFormat="1" ht="18" hidden="1" customHeight="1" thickTop="1" thickBot="1">
      <c r="A263" s="459">
        <v>84</v>
      </c>
      <c r="B263" s="444" t="s">
        <v>47</v>
      </c>
      <c r="C263" s="434"/>
      <c r="D263" s="434" t="str">
        <f>IF(C263&gt;0,VLOOKUP(C263,男子登録情報!$A$1:$H$1688,3,0),"")</f>
        <v/>
      </c>
      <c r="E263" s="434" t="str">
        <f>IF(C263&gt;0,VLOOKUP(C263,男子登録情報!$A$1:$H$1688,4,0),"")</f>
        <v/>
      </c>
      <c r="F263" s="44" t="str">
        <f>IF(C263&gt;0,VLOOKUP(C263,男子登録情報!$A$1:$H$1688,8,0),"")</f>
        <v/>
      </c>
      <c r="G263" s="416" t="e">
        <f>IF(F264&gt;0,VLOOKUP(F264,男子登録情報!$N$2:$O$48,2,0),"")</f>
        <v>#N/A</v>
      </c>
      <c r="H263" s="416" t="str">
        <f t="shared" ref="H263" si="118">IF(C263&gt;0,TEXT(C263,"100000000"),"")</f>
        <v/>
      </c>
      <c r="I263" s="242"/>
      <c r="J263" s="5" t="s">
        <v>42</v>
      </c>
      <c r="K263" s="6"/>
      <c r="L263" s="7" t="str">
        <f>IF(K263&gt;0,VLOOKUP(K263,男子登録情報!$J$1:$K$21,2,0),"")</f>
        <v/>
      </c>
      <c r="M263" s="40"/>
      <c r="N263" s="8" t="str">
        <f t="shared" si="97"/>
        <v/>
      </c>
      <c r="O263" s="9"/>
      <c r="P263" s="447"/>
      <c r="Q263" s="448"/>
      <c r="R263" s="449"/>
      <c r="S263" s="429"/>
      <c r="T263" s="429"/>
      <c r="U263" s="293"/>
      <c r="AK263" s="261">
        <f t="shared" si="98"/>
        <v>0</v>
      </c>
      <c r="AL263" s="261" t="str">
        <f t="shared" si="99"/>
        <v>00000</v>
      </c>
    </row>
    <row r="264" spans="1:38" s="20" customFormat="1" ht="18" hidden="1" customHeight="1" thickBot="1">
      <c r="A264" s="460"/>
      <c r="B264" s="445"/>
      <c r="C264" s="435"/>
      <c r="D264" s="435"/>
      <c r="E264" s="435"/>
      <c r="F264" s="45" t="str">
        <f>IF(C263&gt;0,VLOOKUP(C263,男子登録情報!$A$1:$H$1688,5,0),"")</f>
        <v/>
      </c>
      <c r="G264" s="417"/>
      <c r="H264" s="417"/>
      <c r="I264" s="242"/>
      <c r="J264" s="10" t="s">
        <v>44</v>
      </c>
      <c r="K264" s="6"/>
      <c r="L264" s="7" t="str">
        <f>IF(K264&gt;0,VLOOKUP(K264,男子登録情報!$J$2:$K$21,2,0),"")</f>
        <v/>
      </c>
      <c r="M264" s="41"/>
      <c r="N264" s="8" t="str">
        <f t="shared" si="97"/>
        <v/>
      </c>
      <c r="O264" s="9"/>
      <c r="P264" s="462"/>
      <c r="Q264" s="463"/>
      <c r="R264" s="464"/>
      <c r="S264" s="430"/>
      <c r="T264" s="430"/>
      <c r="U264" s="293"/>
      <c r="AK264" s="261">
        <f t="shared" si="98"/>
        <v>0</v>
      </c>
      <c r="AL264" s="261" t="str">
        <f t="shared" si="99"/>
        <v>00000</v>
      </c>
    </row>
    <row r="265" spans="1:38" s="20" customFormat="1" ht="18" hidden="1" customHeight="1" thickBot="1">
      <c r="A265" s="461"/>
      <c r="B265" s="446" t="s">
        <v>45</v>
      </c>
      <c r="C265" s="440"/>
      <c r="D265" s="46"/>
      <c r="E265" s="46"/>
      <c r="F265" s="47"/>
      <c r="G265" s="418"/>
      <c r="H265" s="418"/>
      <c r="I265" s="243"/>
      <c r="J265" s="11" t="s">
        <v>46</v>
      </c>
      <c r="K265" s="12"/>
      <c r="L265" s="13" t="str">
        <f>IF(K265&gt;0,VLOOKUP(K265,男子登録情報!$J$2:$K$21,2,0),"")</f>
        <v/>
      </c>
      <c r="M265" s="42"/>
      <c r="N265" s="8" t="str">
        <f t="shared" si="97"/>
        <v/>
      </c>
      <c r="O265" s="15"/>
      <c r="P265" s="465"/>
      <c r="Q265" s="466"/>
      <c r="R265" s="467"/>
      <c r="S265" s="431"/>
      <c r="T265" s="431"/>
      <c r="U265" s="293"/>
      <c r="AK265" s="261">
        <f t="shared" si="98"/>
        <v>0</v>
      </c>
      <c r="AL265" s="261" t="str">
        <f t="shared" si="99"/>
        <v>00000</v>
      </c>
    </row>
    <row r="266" spans="1:38" s="20" customFormat="1" ht="18" hidden="1" customHeight="1" thickTop="1" thickBot="1">
      <c r="A266" s="459">
        <v>85</v>
      </c>
      <c r="B266" s="444" t="s">
        <v>47</v>
      </c>
      <c r="C266" s="434"/>
      <c r="D266" s="434" t="str">
        <f>IF(C266&gt;0,VLOOKUP(C266,男子登録情報!$A$1:$H$1688,3,0),"")</f>
        <v/>
      </c>
      <c r="E266" s="434" t="str">
        <f>IF(C266&gt;0,VLOOKUP(C266,男子登録情報!$A$1:$H$1688,4,0),"")</f>
        <v/>
      </c>
      <c r="F266" s="44" t="str">
        <f>IF(C266&gt;0,VLOOKUP(C266,男子登録情報!$A$1:$H$1688,8,0),"")</f>
        <v/>
      </c>
      <c r="G266" s="416" t="e">
        <f>IF(F267&gt;0,VLOOKUP(F267,男子登録情報!$N$2:$O$48,2,0),"")</f>
        <v>#N/A</v>
      </c>
      <c r="H266" s="416" t="str">
        <f t="shared" ref="H266" si="119">IF(C266&gt;0,TEXT(C266,"100000000"),"")</f>
        <v/>
      </c>
      <c r="I266" s="242"/>
      <c r="J266" s="5" t="s">
        <v>42</v>
      </c>
      <c r="K266" s="6"/>
      <c r="L266" s="7" t="str">
        <f>IF(K266&gt;0,VLOOKUP(K266,男子登録情報!$J$1:$K$21,2,0),"")</f>
        <v/>
      </c>
      <c r="M266" s="40"/>
      <c r="N266" s="8" t="str">
        <f t="shared" si="97"/>
        <v/>
      </c>
      <c r="O266" s="9"/>
      <c r="P266" s="447"/>
      <c r="Q266" s="448"/>
      <c r="R266" s="449"/>
      <c r="S266" s="429"/>
      <c r="T266" s="429"/>
      <c r="U266" s="293"/>
      <c r="AK266" s="261">
        <f t="shared" si="98"/>
        <v>0</v>
      </c>
      <c r="AL266" s="261" t="str">
        <f t="shared" si="99"/>
        <v>00000</v>
      </c>
    </row>
    <row r="267" spans="1:38" s="20" customFormat="1" ht="18" hidden="1" customHeight="1" thickBot="1">
      <c r="A267" s="460"/>
      <c r="B267" s="445"/>
      <c r="C267" s="435"/>
      <c r="D267" s="435"/>
      <c r="E267" s="435"/>
      <c r="F267" s="45" t="str">
        <f>IF(C266&gt;0,VLOOKUP(C266,男子登録情報!$A$1:$H$1688,5,0),"")</f>
        <v/>
      </c>
      <c r="G267" s="417"/>
      <c r="H267" s="417"/>
      <c r="I267" s="242"/>
      <c r="J267" s="10" t="s">
        <v>44</v>
      </c>
      <c r="K267" s="6"/>
      <c r="L267" s="7" t="str">
        <f>IF(K267&gt;0,VLOOKUP(K267,男子登録情報!$J$2:$K$21,2,0),"")</f>
        <v/>
      </c>
      <c r="M267" s="41"/>
      <c r="N267" s="8" t="str">
        <f t="shared" si="97"/>
        <v/>
      </c>
      <c r="O267" s="9"/>
      <c r="P267" s="462"/>
      <c r="Q267" s="463"/>
      <c r="R267" s="464"/>
      <c r="S267" s="430"/>
      <c r="T267" s="430"/>
      <c r="U267" s="293"/>
      <c r="AK267" s="261">
        <f t="shared" si="98"/>
        <v>0</v>
      </c>
      <c r="AL267" s="261" t="str">
        <f t="shared" si="99"/>
        <v>00000</v>
      </c>
    </row>
    <row r="268" spans="1:38" s="20" customFormat="1" ht="18" hidden="1" customHeight="1" thickBot="1">
      <c r="A268" s="461"/>
      <c r="B268" s="446" t="s">
        <v>45</v>
      </c>
      <c r="C268" s="440"/>
      <c r="D268" s="46"/>
      <c r="E268" s="46"/>
      <c r="F268" s="47"/>
      <c r="G268" s="418"/>
      <c r="H268" s="418"/>
      <c r="I268" s="243"/>
      <c r="J268" s="11" t="s">
        <v>46</v>
      </c>
      <c r="K268" s="12"/>
      <c r="L268" s="13" t="str">
        <f>IF(K268&gt;0,VLOOKUP(K268,男子登録情報!$J$2:$K$21,2,0),"")</f>
        <v/>
      </c>
      <c r="M268" s="42"/>
      <c r="N268" s="8" t="str">
        <f t="shared" si="97"/>
        <v/>
      </c>
      <c r="O268" s="15"/>
      <c r="P268" s="465"/>
      <c r="Q268" s="466"/>
      <c r="R268" s="467"/>
      <c r="S268" s="431"/>
      <c r="T268" s="431"/>
      <c r="U268" s="293"/>
      <c r="AK268" s="261">
        <f t="shared" si="98"/>
        <v>0</v>
      </c>
      <c r="AL268" s="261" t="str">
        <f t="shared" si="99"/>
        <v>00000</v>
      </c>
    </row>
    <row r="269" spans="1:38" s="20" customFormat="1" ht="18" hidden="1" customHeight="1" thickTop="1" thickBot="1">
      <c r="A269" s="459">
        <v>86</v>
      </c>
      <c r="B269" s="444" t="s">
        <v>47</v>
      </c>
      <c r="C269" s="434"/>
      <c r="D269" s="434" t="str">
        <f>IF(C269&gt;0,VLOOKUP(C269,男子登録情報!$A$1:$H$1688,3,0),"")</f>
        <v/>
      </c>
      <c r="E269" s="434" t="str">
        <f>IF(C269&gt;0,VLOOKUP(C269,男子登録情報!$A$1:$H$1688,4,0),"")</f>
        <v/>
      </c>
      <c r="F269" s="44" t="str">
        <f>IF(C269&gt;0,VLOOKUP(C269,男子登録情報!$A$1:$H$1688,8,0),"")</f>
        <v/>
      </c>
      <c r="G269" s="416" t="e">
        <f>IF(F270&gt;0,VLOOKUP(F270,男子登録情報!$N$2:$O$48,2,0),"")</f>
        <v>#N/A</v>
      </c>
      <c r="H269" s="416" t="str">
        <f t="shared" ref="H269" si="120">IF(C269&gt;0,TEXT(C269,"100000000"),"")</f>
        <v/>
      </c>
      <c r="I269" s="242"/>
      <c r="J269" s="5" t="s">
        <v>42</v>
      </c>
      <c r="K269" s="6"/>
      <c r="L269" s="7" t="str">
        <f>IF(K269&gt;0,VLOOKUP(K269,男子登録情報!$J$1:$K$21,2,0),"")</f>
        <v/>
      </c>
      <c r="M269" s="40"/>
      <c r="N269" s="8" t="str">
        <f t="shared" si="97"/>
        <v/>
      </c>
      <c r="O269" s="9"/>
      <c r="P269" s="447"/>
      <c r="Q269" s="448"/>
      <c r="R269" s="449"/>
      <c r="S269" s="429"/>
      <c r="T269" s="429"/>
      <c r="U269" s="293"/>
      <c r="AK269" s="261">
        <f t="shared" si="98"/>
        <v>0</v>
      </c>
      <c r="AL269" s="261" t="str">
        <f t="shared" si="99"/>
        <v>00000</v>
      </c>
    </row>
    <row r="270" spans="1:38" s="20" customFormat="1" ht="18" hidden="1" customHeight="1" thickBot="1">
      <c r="A270" s="460"/>
      <c r="B270" s="445"/>
      <c r="C270" s="435"/>
      <c r="D270" s="435"/>
      <c r="E270" s="435"/>
      <c r="F270" s="45" t="str">
        <f>IF(C269&gt;0,VLOOKUP(C269,男子登録情報!$A$1:$H$1688,5,0),"")</f>
        <v/>
      </c>
      <c r="G270" s="417"/>
      <c r="H270" s="417"/>
      <c r="I270" s="242"/>
      <c r="J270" s="10" t="s">
        <v>44</v>
      </c>
      <c r="K270" s="6"/>
      <c r="L270" s="7" t="str">
        <f>IF(K270&gt;0,VLOOKUP(K270,男子登録情報!$J$2:$K$21,2,0),"")</f>
        <v/>
      </c>
      <c r="M270" s="41"/>
      <c r="N270" s="8" t="str">
        <f t="shared" ref="N270:N333" si="121">IF(L270="","",LEFT(L270,5)&amp;" "&amp;IF(OR(LEFT(L270,3)*1&lt;70,LEFT(L270,3)*1&gt;100),REPT(0,7-LEN(M270)),REPT(0,5-LEN(M270)))&amp;M270)</f>
        <v/>
      </c>
      <c r="O270" s="9"/>
      <c r="P270" s="462"/>
      <c r="Q270" s="463"/>
      <c r="R270" s="464"/>
      <c r="S270" s="430"/>
      <c r="T270" s="430"/>
      <c r="U270" s="293"/>
      <c r="AK270" s="261">
        <f t="shared" si="98"/>
        <v>0</v>
      </c>
      <c r="AL270" s="261" t="str">
        <f t="shared" si="99"/>
        <v>00000</v>
      </c>
    </row>
    <row r="271" spans="1:38" s="20" customFormat="1" ht="18" hidden="1" customHeight="1" thickBot="1">
      <c r="A271" s="461"/>
      <c r="B271" s="446" t="s">
        <v>45</v>
      </c>
      <c r="C271" s="440"/>
      <c r="D271" s="46"/>
      <c r="E271" s="46"/>
      <c r="F271" s="47"/>
      <c r="G271" s="418"/>
      <c r="H271" s="418"/>
      <c r="I271" s="243"/>
      <c r="J271" s="11" t="s">
        <v>46</v>
      </c>
      <c r="K271" s="12"/>
      <c r="L271" s="13" t="str">
        <f>IF(K271&gt;0,VLOOKUP(K271,男子登録情報!$J$2:$K$21,2,0),"")</f>
        <v/>
      </c>
      <c r="M271" s="42"/>
      <c r="N271" s="8" t="str">
        <f t="shared" si="121"/>
        <v/>
      </c>
      <c r="O271" s="15"/>
      <c r="P271" s="465"/>
      <c r="Q271" s="466"/>
      <c r="R271" s="467"/>
      <c r="S271" s="431"/>
      <c r="T271" s="431"/>
      <c r="U271" s="293"/>
      <c r="AK271" s="261">
        <f t="shared" ref="AK271:AK334" si="122">IF(COUNTIF(J271,"*m*")&gt;0,IF(VALUE(AO271)&gt;59,1,0),0)</f>
        <v>0</v>
      </c>
      <c r="AL271" s="261" t="str">
        <f t="shared" ref="AL271:AL334" si="123">IF(COUNTIF(K271,"*m*")&gt;0,RIGHT(10000000+AS271,7),RIGHT(100000+AS271,5))</f>
        <v>00000</v>
      </c>
    </row>
    <row r="272" spans="1:38" s="20" customFormat="1" ht="18" hidden="1" customHeight="1" thickTop="1" thickBot="1">
      <c r="A272" s="459">
        <v>87</v>
      </c>
      <c r="B272" s="444" t="s">
        <v>47</v>
      </c>
      <c r="C272" s="434"/>
      <c r="D272" s="434" t="str">
        <f>IF(C272&gt;0,VLOOKUP(C272,男子登録情報!$A$1:$H$1688,3,0),"")</f>
        <v/>
      </c>
      <c r="E272" s="434" t="str">
        <f>IF(C272&gt;0,VLOOKUP(C272,男子登録情報!$A$1:$H$1688,4,0),"")</f>
        <v/>
      </c>
      <c r="F272" s="44" t="str">
        <f>IF(C272&gt;0,VLOOKUP(C272,男子登録情報!$A$1:$H$1688,8,0),"")</f>
        <v/>
      </c>
      <c r="G272" s="416" t="e">
        <f>IF(F273&gt;0,VLOOKUP(F273,男子登録情報!$N$2:$O$48,2,0),"")</f>
        <v>#N/A</v>
      </c>
      <c r="H272" s="416" t="str">
        <f t="shared" ref="H272" si="124">IF(C272&gt;0,TEXT(C272,"100000000"),"")</f>
        <v/>
      </c>
      <c r="I272" s="242"/>
      <c r="J272" s="5" t="s">
        <v>42</v>
      </c>
      <c r="K272" s="6"/>
      <c r="L272" s="7" t="str">
        <f>IF(K272&gt;0,VLOOKUP(K272,男子登録情報!$J$1:$K$21,2,0),"")</f>
        <v/>
      </c>
      <c r="M272" s="40"/>
      <c r="N272" s="8" t="str">
        <f t="shared" si="121"/>
        <v/>
      </c>
      <c r="O272" s="9"/>
      <c r="P272" s="447"/>
      <c r="Q272" s="448"/>
      <c r="R272" s="449"/>
      <c r="S272" s="429"/>
      <c r="T272" s="429"/>
      <c r="U272" s="293"/>
      <c r="AK272" s="261">
        <f t="shared" si="122"/>
        <v>0</v>
      </c>
      <c r="AL272" s="261" t="str">
        <f t="shared" si="123"/>
        <v>00000</v>
      </c>
    </row>
    <row r="273" spans="1:38" s="20" customFormat="1" ht="18" hidden="1" customHeight="1" thickBot="1">
      <c r="A273" s="460"/>
      <c r="B273" s="445"/>
      <c r="C273" s="435"/>
      <c r="D273" s="435"/>
      <c r="E273" s="435"/>
      <c r="F273" s="45" t="str">
        <f>IF(C272&gt;0,VLOOKUP(C272,男子登録情報!$A$1:$H$1688,5,0),"")</f>
        <v/>
      </c>
      <c r="G273" s="417"/>
      <c r="H273" s="417"/>
      <c r="I273" s="242"/>
      <c r="J273" s="10" t="s">
        <v>44</v>
      </c>
      <c r="K273" s="6"/>
      <c r="L273" s="7" t="str">
        <f>IF(K273&gt;0,VLOOKUP(K273,男子登録情報!$J$2:$K$21,2,0),"")</f>
        <v/>
      </c>
      <c r="M273" s="41"/>
      <c r="N273" s="8" t="str">
        <f t="shared" si="121"/>
        <v/>
      </c>
      <c r="O273" s="9"/>
      <c r="P273" s="462"/>
      <c r="Q273" s="463"/>
      <c r="R273" s="464"/>
      <c r="S273" s="430"/>
      <c r="T273" s="430"/>
      <c r="U273" s="293"/>
      <c r="AK273" s="261">
        <f t="shared" si="122"/>
        <v>0</v>
      </c>
      <c r="AL273" s="261" t="str">
        <f t="shared" si="123"/>
        <v>00000</v>
      </c>
    </row>
    <row r="274" spans="1:38" s="20" customFormat="1" ht="18" hidden="1" customHeight="1" thickBot="1">
      <c r="A274" s="461"/>
      <c r="B274" s="446" t="s">
        <v>45</v>
      </c>
      <c r="C274" s="440"/>
      <c r="D274" s="46"/>
      <c r="E274" s="46"/>
      <c r="F274" s="47"/>
      <c r="G274" s="418"/>
      <c r="H274" s="418"/>
      <c r="I274" s="243"/>
      <c r="J274" s="11" t="s">
        <v>46</v>
      </c>
      <c r="K274" s="12"/>
      <c r="L274" s="13" t="str">
        <f>IF(K274&gt;0,VLOOKUP(K274,男子登録情報!$J$2:$K$21,2,0),"")</f>
        <v/>
      </c>
      <c r="M274" s="42"/>
      <c r="N274" s="8" t="str">
        <f t="shared" si="121"/>
        <v/>
      </c>
      <c r="O274" s="15"/>
      <c r="P274" s="465"/>
      <c r="Q274" s="466"/>
      <c r="R274" s="467"/>
      <c r="S274" s="431"/>
      <c r="T274" s="431"/>
      <c r="U274" s="293"/>
      <c r="AK274" s="261">
        <f t="shared" si="122"/>
        <v>0</v>
      </c>
      <c r="AL274" s="261" t="str">
        <f t="shared" si="123"/>
        <v>00000</v>
      </c>
    </row>
    <row r="275" spans="1:38" s="20" customFormat="1" ht="18" hidden="1" customHeight="1" thickTop="1" thickBot="1">
      <c r="A275" s="459">
        <v>88</v>
      </c>
      <c r="B275" s="444" t="s">
        <v>47</v>
      </c>
      <c r="C275" s="434"/>
      <c r="D275" s="434" t="str">
        <f>IF(C275&gt;0,VLOOKUP(C275,男子登録情報!$A$1:$H$1688,3,0),"")</f>
        <v/>
      </c>
      <c r="E275" s="434" t="str">
        <f>IF(C275&gt;0,VLOOKUP(C275,男子登録情報!$A$1:$H$1688,4,0),"")</f>
        <v/>
      </c>
      <c r="F275" s="44" t="str">
        <f>IF(C275&gt;0,VLOOKUP(C275,男子登録情報!$A$1:$H$1688,8,0),"")</f>
        <v/>
      </c>
      <c r="G275" s="416" t="e">
        <f>IF(F276&gt;0,VLOOKUP(F276,男子登録情報!$N$2:$O$48,2,0),"")</f>
        <v>#N/A</v>
      </c>
      <c r="H275" s="416" t="str">
        <f t="shared" ref="H275" si="125">IF(C275&gt;0,TEXT(C275,"100000000"),"")</f>
        <v/>
      </c>
      <c r="I275" s="242"/>
      <c r="J275" s="5" t="s">
        <v>42</v>
      </c>
      <c r="K275" s="6"/>
      <c r="L275" s="7" t="str">
        <f>IF(K275&gt;0,VLOOKUP(K275,男子登録情報!$J$1:$K$21,2,0),"")</f>
        <v/>
      </c>
      <c r="M275" s="40"/>
      <c r="N275" s="8" t="str">
        <f t="shared" si="121"/>
        <v/>
      </c>
      <c r="O275" s="9"/>
      <c r="P275" s="447"/>
      <c r="Q275" s="448"/>
      <c r="R275" s="449"/>
      <c r="S275" s="429"/>
      <c r="T275" s="429"/>
      <c r="U275" s="293"/>
      <c r="AK275" s="261">
        <f t="shared" si="122"/>
        <v>0</v>
      </c>
      <c r="AL275" s="261" t="str">
        <f t="shared" si="123"/>
        <v>00000</v>
      </c>
    </row>
    <row r="276" spans="1:38" s="20" customFormat="1" ht="18" hidden="1" customHeight="1" thickBot="1">
      <c r="A276" s="460"/>
      <c r="B276" s="445"/>
      <c r="C276" s="435"/>
      <c r="D276" s="435"/>
      <c r="E276" s="435"/>
      <c r="F276" s="45" t="str">
        <f>IF(C275&gt;0,VLOOKUP(C275,男子登録情報!$A$1:$H$1688,5,0),"")</f>
        <v/>
      </c>
      <c r="G276" s="417"/>
      <c r="H276" s="417"/>
      <c r="I276" s="242"/>
      <c r="J276" s="10" t="s">
        <v>44</v>
      </c>
      <c r="K276" s="6"/>
      <c r="L276" s="7" t="str">
        <f>IF(K276&gt;0,VLOOKUP(K276,男子登録情報!$J$2:$K$21,2,0),"")</f>
        <v/>
      </c>
      <c r="M276" s="41"/>
      <c r="N276" s="8" t="str">
        <f t="shared" si="121"/>
        <v/>
      </c>
      <c r="O276" s="9"/>
      <c r="P276" s="462"/>
      <c r="Q276" s="463"/>
      <c r="R276" s="464"/>
      <c r="S276" s="430"/>
      <c r="T276" s="430"/>
      <c r="U276" s="293"/>
      <c r="AK276" s="261">
        <f t="shared" si="122"/>
        <v>0</v>
      </c>
      <c r="AL276" s="261" t="str">
        <f t="shared" si="123"/>
        <v>00000</v>
      </c>
    </row>
    <row r="277" spans="1:38" s="20" customFormat="1" ht="18" hidden="1" customHeight="1" thickBot="1">
      <c r="A277" s="461"/>
      <c r="B277" s="446" t="s">
        <v>45</v>
      </c>
      <c r="C277" s="440"/>
      <c r="D277" s="46"/>
      <c r="E277" s="46"/>
      <c r="F277" s="47"/>
      <c r="G277" s="418"/>
      <c r="H277" s="418"/>
      <c r="I277" s="243"/>
      <c r="J277" s="11" t="s">
        <v>46</v>
      </c>
      <c r="K277" s="12"/>
      <c r="L277" s="13" t="str">
        <f>IF(K277&gt;0,VLOOKUP(K277,男子登録情報!$J$2:$K$21,2,0),"")</f>
        <v/>
      </c>
      <c r="M277" s="42"/>
      <c r="N277" s="8" t="str">
        <f t="shared" si="121"/>
        <v/>
      </c>
      <c r="O277" s="15"/>
      <c r="P277" s="465"/>
      <c r="Q277" s="466"/>
      <c r="R277" s="467"/>
      <c r="S277" s="431"/>
      <c r="T277" s="431"/>
      <c r="U277" s="293"/>
      <c r="AK277" s="261">
        <f t="shared" si="122"/>
        <v>0</v>
      </c>
      <c r="AL277" s="261" t="str">
        <f t="shared" si="123"/>
        <v>00000</v>
      </c>
    </row>
    <row r="278" spans="1:38" s="20" customFormat="1" ht="18" hidden="1" customHeight="1" thickTop="1" thickBot="1">
      <c r="A278" s="459">
        <v>89</v>
      </c>
      <c r="B278" s="444" t="s">
        <v>47</v>
      </c>
      <c r="C278" s="434"/>
      <c r="D278" s="434" t="str">
        <f>IF(C278&gt;0,VLOOKUP(C278,男子登録情報!$A$1:$H$1688,3,0),"")</f>
        <v/>
      </c>
      <c r="E278" s="434" t="str">
        <f>IF(C278&gt;0,VLOOKUP(C278,男子登録情報!$A$1:$H$1688,4,0),"")</f>
        <v/>
      </c>
      <c r="F278" s="44" t="str">
        <f>IF(C278&gt;0,VLOOKUP(C278,男子登録情報!$A$1:$H$1688,8,0),"")</f>
        <v/>
      </c>
      <c r="G278" s="416" t="e">
        <f>IF(F279&gt;0,VLOOKUP(F279,男子登録情報!$N$2:$O$48,2,0),"")</f>
        <v>#N/A</v>
      </c>
      <c r="H278" s="416" t="str">
        <f t="shared" ref="H278" si="126">IF(C278&gt;0,TEXT(C278,"100000000"),"")</f>
        <v/>
      </c>
      <c r="I278" s="242"/>
      <c r="J278" s="5" t="s">
        <v>42</v>
      </c>
      <c r="K278" s="6"/>
      <c r="L278" s="7" t="str">
        <f>IF(K278&gt;0,VLOOKUP(K278,男子登録情報!$J$1:$K$21,2,0),"")</f>
        <v/>
      </c>
      <c r="M278" s="40"/>
      <c r="N278" s="8" t="str">
        <f t="shared" si="121"/>
        <v/>
      </c>
      <c r="O278" s="9"/>
      <c r="P278" s="447"/>
      <c r="Q278" s="448"/>
      <c r="R278" s="449"/>
      <c r="S278" s="429"/>
      <c r="T278" s="429"/>
      <c r="U278" s="293"/>
      <c r="AK278" s="261">
        <f t="shared" si="122"/>
        <v>0</v>
      </c>
      <c r="AL278" s="261" t="str">
        <f t="shared" si="123"/>
        <v>00000</v>
      </c>
    </row>
    <row r="279" spans="1:38" s="20" customFormat="1" ht="18" hidden="1" customHeight="1" thickBot="1">
      <c r="A279" s="460"/>
      <c r="B279" s="445"/>
      <c r="C279" s="435"/>
      <c r="D279" s="435"/>
      <c r="E279" s="435"/>
      <c r="F279" s="45" t="str">
        <f>IF(C278&gt;0,VLOOKUP(C278,男子登録情報!$A$1:$H$1688,5,0),"")</f>
        <v/>
      </c>
      <c r="G279" s="417"/>
      <c r="H279" s="417"/>
      <c r="I279" s="242"/>
      <c r="J279" s="10" t="s">
        <v>44</v>
      </c>
      <c r="K279" s="6"/>
      <c r="L279" s="7" t="str">
        <f>IF(K279&gt;0,VLOOKUP(K279,男子登録情報!$J$2:$K$21,2,0),"")</f>
        <v/>
      </c>
      <c r="M279" s="41"/>
      <c r="N279" s="8" t="str">
        <f t="shared" si="121"/>
        <v/>
      </c>
      <c r="O279" s="9"/>
      <c r="P279" s="462"/>
      <c r="Q279" s="463"/>
      <c r="R279" s="464"/>
      <c r="S279" s="430"/>
      <c r="T279" s="430"/>
      <c r="U279" s="293"/>
      <c r="AK279" s="261">
        <f t="shared" si="122"/>
        <v>0</v>
      </c>
      <c r="AL279" s="261" t="str">
        <f t="shared" si="123"/>
        <v>00000</v>
      </c>
    </row>
    <row r="280" spans="1:38" s="20" customFormat="1" ht="18" hidden="1" customHeight="1" thickBot="1">
      <c r="A280" s="461"/>
      <c r="B280" s="446" t="s">
        <v>45</v>
      </c>
      <c r="C280" s="440"/>
      <c r="D280" s="46"/>
      <c r="E280" s="46"/>
      <c r="F280" s="47"/>
      <c r="G280" s="418"/>
      <c r="H280" s="418"/>
      <c r="I280" s="243"/>
      <c r="J280" s="11" t="s">
        <v>46</v>
      </c>
      <c r="K280" s="12"/>
      <c r="L280" s="13" t="str">
        <f>IF(K280&gt;0,VLOOKUP(K280,男子登録情報!$J$2:$K$21,2,0),"")</f>
        <v/>
      </c>
      <c r="M280" s="42"/>
      <c r="N280" s="8" t="str">
        <f t="shared" si="121"/>
        <v/>
      </c>
      <c r="O280" s="15"/>
      <c r="P280" s="465"/>
      <c r="Q280" s="466"/>
      <c r="R280" s="467"/>
      <c r="S280" s="431"/>
      <c r="T280" s="431"/>
      <c r="U280" s="293"/>
      <c r="AK280" s="261">
        <f t="shared" si="122"/>
        <v>0</v>
      </c>
      <c r="AL280" s="261" t="str">
        <f t="shared" si="123"/>
        <v>00000</v>
      </c>
    </row>
    <row r="281" spans="1:38" s="20" customFormat="1" ht="18" hidden="1" customHeight="1" thickTop="1" thickBot="1">
      <c r="A281" s="459">
        <v>90</v>
      </c>
      <c r="B281" s="444" t="s">
        <v>47</v>
      </c>
      <c r="C281" s="434"/>
      <c r="D281" s="434" t="str">
        <f>IF(C281&gt;0,VLOOKUP(C281,男子登録情報!$A$1:$H$1688,3,0),"")</f>
        <v/>
      </c>
      <c r="E281" s="434" t="str">
        <f>IF(C281&gt;0,VLOOKUP(C281,男子登録情報!$A$1:$H$1688,4,0),"")</f>
        <v/>
      </c>
      <c r="F281" s="44" t="str">
        <f>IF(C281&gt;0,VLOOKUP(C281,男子登録情報!$A$1:$H$1688,8,0),"")</f>
        <v/>
      </c>
      <c r="G281" s="416" t="e">
        <f>IF(F282&gt;0,VLOOKUP(F282,男子登録情報!$N$2:$O$48,2,0),"")</f>
        <v>#N/A</v>
      </c>
      <c r="H281" s="416" t="str">
        <f t="shared" ref="H281" si="127">IF(C281&gt;0,TEXT(C281,"100000000"),"")</f>
        <v/>
      </c>
      <c r="I281" s="242"/>
      <c r="J281" s="5" t="s">
        <v>42</v>
      </c>
      <c r="K281" s="6"/>
      <c r="L281" s="7" t="str">
        <f>IF(K281&gt;0,VLOOKUP(K281,男子登録情報!$J$1:$K$21,2,0),"")</f>
        <v/>
      </c>
      <c r="M281" s="40"/>
      <c r="N281" s="8" t="str">
        <f t="shared" si="121"/>
        <v/>
      </c>
      <c r="O281" s="9"/>
      <c r="P281" s="447"/>
      <c r="Q281" s="448"/>
      <c r="R281" s="449"/>
      <c r="S281" s="429"/>
      <c r="T281" s="429"/>
      <c r="U281" s="293"/>
      <c r="AK281" s="261">
        <f t="shared" si="122"/>
        <v>0</v>
      </c>
      <c r="AL281" s="261" t="str">
        <f t="shared" si="123"/>
        <v>00000</v>
      </c>
    </row>
    <row r="282" spans="1:38" s="20" customFormat="1" ht="18" hidden="1" customHeight="1" thickBot="1">
      <c r="A282" s="460"/>
      <c r="B282" s="445"/>
      <c r="C282" s="435"/>
      <c r="D282" s="435"/>
      <c r="E282" s="435"/>
      <c r="F282" s="45" t="str">
        <f>IF(C281&gt;0,VLOOKUP(C281,男子登録情報!$A$1:$H$1688,5,0),"")</f>
        <v/>
      </c>
      <c r="G282" s="417"/>
      <c r="H282" s="417"/>
      <c r="I282" s="242"/>
      <c r="J282" s="10" t="s">
        <v>44</v>
      </c>
      <c r="K282" s="6"/>
      <c r="L282" s="7" t="str">
        <f>IF(K282&gt;0,VLOOKUP(K282,男子登録情報!$J$2:$K$21,2,0),"")</f>
        <v/>
      </c>
      <c r="M282" s="41"/>
      <c r="N282" s="8" t="str">
        <f t="shared" si="121"/>
        <v/>
      </c>
      <c r="O282" s="9"/>
      <c r="P282" s="462"/>
      <c r="Q282" s="463"/>
      <c r="R282" s="464"/>
      <c r="S282" s="430"/>
      <c r="T282" s="430"/>
      <c r="U282" s="293"/>
      <c r="AK282" s="261">
        <f t="shared" si="122"/>
        <v>0</v>
      </c>
      <c r="AL282" s="261" t="str">
        <f t="shared" si="123"/>
        <v>00000</v>
      </c>
    </row>
    <row r="283" spans="1:38" s="20" customFormat="1" ht="18" hidden="1" customHeight="1" thickBot="1">
      <c r="A283" s="461"/>
      <c r="B283" s="446" t="s">
        <v>45</v>
      </c>
      <c r="C283" s="440"/>
      <c r="D283" s="46"/>
      <c r="E283" s="46"/>
      <c r="F283" s="47"/>
      <c r="G283" s="418"/>
      <c r="H283" s="418"/>
      <c r="I283" s="243"/>
      <c r="J283" s="11" t="s">
        <v>46</v>
      </c>
      <c r="K283" s="12"/>
      <c r="L283" s="13" t="str">
        <f>IF(K283&gt;0,VLOOKUP(K283,男子登録情報!$J$2:$K$21,2,0),"")</f>
        <v/>
      </c>
      <c r="M283" s="42"/>
      <c r="N283" s="8" t="str">
        <f t="shared" si="121"/>
        <v/>
      </c>
      <c r="O283" s="15"/>
      <c r="P283" s="465"/>
      <c r="Q283" s="466"/>
      <c r="R283" s="467"/>
      <c r="S283" s="431"/>
      <c r="T283" s="431"/>
      <c r="U283" s="293"/>
      <c r="AK283" s="261">
        <f t="shared" si="122"/>
        <v>0</v>
      </c>
      <c r="AL283" s="261" t="str">
        <f t="shared" si="123"/>
        <v>00000</v>
      </c>
    </row>
    <row r="284" spans="1:38" s="20" customFormat="1" ht="18" hidden="1" customHeight="1" thickTop="1" thickBot="1">
      <c r="A284" s="459">
        <v>91</v>
      </c>
      <c r="B284" s="444" t="s">
        <v>47</v>
      </c>
      <c r="C284" s="434"/>
      <c r="D284" s="434" t="str">
        <f>IF(C284&gt;0,VLOOKUP(C284,男子登録情報!$A$1:$H$1688,3,0),"")</f>
        <v/>
      </c>
      <c r="E284" s="434" t="str">
        <f>IF(C284&gt;0,VLOOKUP(C284,男子登録情報!$A$1:$H$1688,4,0),"")</f>
        <v/>
      </c>
      <c r="F284" s="44" t="str">
        <f>IF(C284&gt;0,VLOOKUP(C284,男子登録情報!$A$1:$H$1688,8,0),"")</f>
        <v/>
      </c>
      <c r="G284" s="416" t="e">
        <f>IF(F285&gt;0,VLOOKUP(F285,男子登録情報!$N$2:$O$48,2,0),"")</f>
        <v>#N/A</v>
      </c>
      <c r="H284" s="416" t="str">
        <f t="shared" ref="H284" si="128">IF(C284&gt;0,TEXT(C284,"100000000"),"")</f>
        <v/>
      </c>
      <c r="I284" s="242"/>
      <c r="J284" s="5" t="s">
        <v>42</v>
      </c>
      <c r="K284" s="6"/>
      <c r="L284" s="7" t="str">
        <f>IF(K284&gt;0,VLOOKUP(K284,男子登録情報!$J$1:$K$21,2,0),"")</f>
        <v/>
      </c>
      <c r="M284" s="40"/>
      <c r="N284" s="8" t="str">
        <f t="shared" si="121"/>
        <v/>
      </c>
      <c r="O284" s="9"/>
      <c r="P284" s="447"/>
      <c r="Q284" s="448"/>
      <c r="R284" s="449"/>
      <c r="S284" s="429"/>
      <c r="T284" s="429"/>
      <c r="U284" s="293"/>
      <c r="AK284" s="261">
        <f t="shared" si="122"/>
        <v>0</v>
      </c>
      <c r="AL284" s="261" t="str">
        <f t="shared" si="123"/>
        <v>00000</v>
      </c>
    </row>
    <row r="285" spans="1:38" s="20" customFormat="1" ht="18" hidden="1" customHeight="1" thickBot="1">
      <c r="A285" s="460"/>
      <c r="B285" s="445"/>
      <c r="C285" s="435"/>
      <c r="D285" s="435"/>
      <c r="E285" s="435"/>
      <c r="F285" s="45" t="str">
        <f>IF(C284&gt;0,VLOOKUP(C284,男子登録情報!$A$1:$H$1688,5,0),"")</f>
        <v/>
      </c>
      <c r="G285" s="417"/>
      <c r="H285" s="417"/>
      <c r="I285" s="242"/>
      <c r="J285" s="10" t="s">
        <v>44</v>
      </c>
      <c r="K285" s="6"/>
      <c r="L285" s="7" t="str">
        <f>IF(K285&gt;0,VLOOKUP(K285,男子登録情報!$J$2:$K$21,2,0),"")</f>
        <v/>
      </c>
      <c r="M285" s="41"/>
      <c r="N285" s="8" t="str">
        <f t="shared" si="121"/>
        <v/>
      </c>
      <c r="O285" s="9"/>
      <c r="P285" s="462"/>
      <c r="Q285" s="463"/>
      <c r="R285" s="464"/>
      <c r="S285" s="430"/>
      <c r="T285" s="430"/>
      <c r="U285" s="293"/>
      <c r="AK285" s="261">
        <f t="shared" si="122"/>
        <v>0</v>
      </c>
      <c r="AL285" s="261" t="str">
        <f t="shared" si="123"/>
        <v>00000</v>
      </c>
    </row>
    <row r="286" spans="1:38" s="20" customFormat="1" ht="18" hidden="1" customHeight="1" thickBot="1">
      <c r="A286" s="461"/>
      <c r="B286" s="446" t="s">
        <v>45</v>
      </c>
      <c r="C286" s="440"/>
      <c r="D286" s="46"/>
      <c r="E286" s="46"/>
      <c r="F286" s="47"/>
      <c r="G286" s="418"/>
      <c r="H286" s="418"/>
      <c r="I286" s="243"/>
      <c r="J286" s="11" t="s">
        <v>46</v>
      </c>
      <c r="K286" s="12"/>
      <c r="L286" s="13" t="str">
        <f>IF(K286&gt;0,VLOOKUP(K286,男子登録情報!$J$2:$K$21,2,0),"")</f>
        <v/>
      </c>
      <c r="M286" s="42"/>
      <c r="N286" s="8" t="str">
        <f t="shared" si="121"/>
        <v/>
      </c>
      <c r="O286" s="15"/>
      <c r="P286" s="465"/>
      <c r="Q286" s="466"/>
      <c r="R286" s="467"/>
      <c r="S286" s="431"/>
      <c r="T286" s="431"/>
      <c r="U286" s="293"/>
      <c r="AK286" s="261">
        <f t="shared" si="122"/>
        <v>0</v>
      </c>
      <c r="AL286" s="261" t="str">
        <f t="shared" si="123"/>
        <v>00000</v>
      </c>
    </row>
    <row r="287" spans="1:38" s="20" customFormat="1" ht="18" hidden="1" customHeight="1" thickTop="1" thickBot="1">
      <c r="A287" s="459">
        <v>92</v>
      </c>
      <c r="B287" s="444" t="s">
        <v>47</v>
      </c>
      <c r="C287" s="434"/>
      <c r="D287" s="434" t="str">
        <f>IF(C287&gt;0,VLOOKUP(C287,男子登録情報!$A$1:$H$1688,3,0),"")</f>
        <v/>
      </c>
      <c r="E287" s="434" t="str">
        <f>IF(C287&gt;0,VLOOKUP(C287,男子登録情報!$A$1:$H$1688,4,0),"")</f>
        <v/>
      </c>
      <c r="F287" s="44" t="str">
        <f>IF(C287&gt;0,VLOOKUP(C287,男子登録情報!$A$1:$H$1688,8,0),"")</f>
        <v/>
      </c>
      <c r="G287" s="416" t="e">
        <f>IF(F288&gt;0,VLOOKUP(F288,男子登録情報!$N$2:$O$48,2,0),"")</f>
        <v>#N/A</v>
      </c>
      <c r="H287" s="416" t="str">
        <f t="shared" ref="H287" si="129">IF(C287&gt;0,TEXT(C287,"100000000"),"")</f>
        <v/>
      </c>
      <c r="I287" s="242"/>
      <c r="J287" s="5" t="s">
        <v>42</v>
      </c>
      <c r="K287" s="6"/>
      <c r="L287" s="7" t="str">
        <f>IF(K287&gt;0,VLOOKUP(K287,男子登録情報!$J$1:$K$21,2,0),"")</f>
        <v/>
      </c>
      <c r="M287" s="40"/>
      <c r="N287" s="8" t="str">
        <f t="shared" si="121"/>
        <v/>
      </c>
      <c r="O287" s="9"/>
      <c r="P287" s="447"/>
      <c r="Q287" s="448"/>
      <c r="R287" s="449"/>
      <c r="S287" s="429"/>
      <c r="T287" s="429"/>
      <c r="U287" s="293"/>
      <c r="AK287" s="261">
        <f t="shared" si="122"/>
        <v>0</v>
      </c>
      <c r="AL287" s="261" t="str">
        <f t="shared" si="123"/>
        <v>00000</v>
      </c>
    </row>
    <row r="288" spans="1:38" s="20" customFormat="1" ht="18" hidden="1" customHeight="1" thickBot="1">
      <c r="A288" s="460"/>
      <c r="B288" s="445"/>
      <c r="C288" s="435"/>
      <c r="D288" s="435"/>
      <c r="E288" s="435"/>
      <c r="F288" s="45" t="str">
        <f>IF(C287&gt;0,VLOOKUP(C287,男子登録情報!$A$1:$H$1688,5,0),"")</f>
        <v/>
      </c>
      <c r="G288" s="417"/>
      <c r="H288" s="417"/>
      <c r="I288" s="242"/>
      <c r="J288" s="10" t="s">
        <v>44</v>
      </c>
      <c r="K288" s="6"/>
      <c r="L288" s="7" t="str">
        <f>IF(K288&gt;0,VLOOKUP(K288,男子登録情報!$J$2:$K$21,2,0),"")</f>
        <v/>
      </c>
      <c r="M288" s="41"/>
      <c r="N288" s="8" t="str">
        <f t="shared" si="121"/>
        <v/>
      </c>
      <c r="O288" s="9"/>
      <c r="P288" s="462"/>
      <c r="Q288" s="463"/>
      <c r="R288" s="464"/>
      <c r="S288" s="430"/>
      <c r="T288" s="430"/>
      <c r="U288" s="293"/>
      <c r="AK288" s="261">
        <f t="shared" si="122"/>
        <v>0</v>
      </c>
      <c r="AL288" s="261" t="str">
        <f t="shared" si="123"/>
        <v>00000</v>
      </c>
    </row>
    <row r="289" spans="1:38" s="20" customFormat="1" ht="18" hidden="1" customHeight="1" thickBot="1">
      <c r="A289" s="461"/>
      <c r="B289" s="446" t="s">
        <v>45</v>
      </c>
      <c r="C289" s="440"/>
      <c r="D289" s="46"/>
      <c r="E289" s="46"/>
      <c r="F289" s="47"/>
      <c r="G289" s="418"/>
      <c r="H289" s="418"/>
      <c r="I289" s="243"/>
      <c r="J289" s="11" t="s">
        <v>46</v>
      </c>
      <c r="K289" s="12"/>
      <c r="L289" s="13" t="str">
        <f>IF(K289&gt;0,VLOOKUP(K289,男子登録情報!$J$2:$K$21,2,0),"")</f>
        <v/>
      </c>
      <c r="M289" s="42"/>
      <c r="N289" s="8" t="str">
        <f t="shared" si="121"/>
        <v/>
      </c>
      <c r="O289" s="15"/>
      <c r="P289" s="465"/>
      <c r="Q289" s="466"/>
      <c r="R289" s="467"/>
      <c r="S289" s="431"/>
      <c r="T289" s="431"/>
      <c r="U289" s="293"/>
      <c r="AK289" s="261">
        <f t="shared" si="122"/>
        <v>0</v>
      </c>
      <c r="AL289" s="261" t="str">
        <f t="shared" si="123"/>
        <v>00000</v>
      </c>
    </row>
    <row r="290" spans="1:38" s="20" customFormat="1" ht="18" hidden="1" customHeight="1" thickTop="1" thickBot="1">
      <c r="A290" s="459">
        <v>93</v>
      </c>
      <c r="B290" s="444" t="s">
        <v>47</v>
      </c>
      <c r="C290" s="434"/>
      <c r="D290" s="434" t="str">
        <f>IF(C290&gt;0,VLOOKUP(C290,男子登録情報!$A$1:$H$1688,3,0),"")</f>
        <v/>
      </c>
      <c r="E290" s="434" t="str">
        <f>IF(C290&gt;0,VLOOKUP(C290,男子登録情報!$A$1:$H$1688,4,0),"")</f>
        <v/>
      </c>
      <c r="F290" s="44" t="str">
        <f>IF(C290&gt;0,VLOOKUP(C290,男子登録情報!$A$1:$H$1688,8,0),"")</f>
        <v/>
      </c>
      <c r="G290" s="416" t="e">
        <f>IF(F291&gt;0,VLOOKUP(F291,男子登録情報!$N$2:$O$48,2,0),"")</f>
        <v>#N/A</v>
      </c>
      <c r="H290" s="416" t="str">
        <f t="shared" ref="H290" si="130">IF(C290&gt;0,TEXT(C290,"100000000"),"")</f>
        <v/>
      </c>
      <c r="I290" s="242"/>
      <c r="J290" s="5" t="s">
        <v>42</v>
      </c>
      <c r="K290" s="6"/>
      <c r="L290" s="7" t="str">
        <f>IF(K290&gt;0,VLOOKUP(K290,男子登録情報!$J$1:$K$21,2,0),"")</f>
        <v/>
      </c>
      <c r="M290" s="40"/>
      <c r="N290" s="8" t="str">
        <f t="shared" si="121"/>
        <v/>
      </c>
      <c r="O290" s="9"/>
      <c r="P290" s="447"/>
      <c r="Q290" s="448"/>
      <c r="R290" s="449"/>
      <c r="S290" s="429"/>
      <c r="T290" s="429"/>
      <c r="U290" s="293"/>
      <c r="AK290" s="261">
        <f t="shared" si="122"/>
        <v>0</v>
      </c>
      <c r="AL290" s="261" t="str">
        <f t="shared" si="123"/>
        <v>00000</v>
      </c>
    </row>
    <row r="291" spans="1:38" s="20" customFormat="1" ht="18" hidden="1" customHeight="1" thickBot="1">
      <c r="A291" s="460"/>
      <c r="B291" s="445"/>
      <c r="C291" s="435"/>
      <c r="D291" s="435"/>
      <c r="E291" s="435"/>
      <c r="F291" s="45" t="str">
        <f>IF(C290&gt;0,VLOOKUP(C290,男子登録情報!$A$1:$H$1688,5,0),"")</f>
        <v/>
      </c>
      <c r="G291" s="417"/>
      <c r="H291" s="417"/>
      <c r="I291" s="242"/>
      <c r="J291" s="10" t="s">
        <v>44</v>
      </c>
      <c r="K291" s="6"/>
      <c r="L291" s="7" t="str">
        <f>IF(K291&gt;0,VLOOKUP(K291,男子登録情報!$J$2:$K$21,2,0),"")</f>
        <v/>
      </c>
      <c r="M291" s="41"/>
      <c r="N291" s="8" t="str">
        <f t="shared" si="121"/>
        <v/>
      </c>
      <c r="O291" s="9"/>
      <c r="P291" s="462"/>
      <c r="Q291" s="463"/>
      <c r="R291" s="464"/>
      <c r="S291" s="430"/>
      <c r="T291" s="430"/>
      <c r="U291" s="293"/>
      <c r="AK291" s="261">
        <f t="shared" si="122"/>
        <v>0</v>
      </c>
      <c r="AL291" s="261" t="str">
        <f t="shared" si="123"/>
        <v>00000</v>
      </c>
    </row>
    <row r="292" spans="1:38" s="20" customFormat="1" ht="18" hidden="1" customHeight="1" thickBot="1">
      <c r="A292" s="461"/>
      <c r="B292" s="446" t="s">
        <v>45</v>
      </c>
      <c r="C292" s="440"/>
      <c r="D292" s="46"/>
      <c r="E292" s="46"/>
      <c r="F292" s="47"/>
      <c r="G292" s="418"/>
      <c r="H292" s="418"/>
      <c r="I292" s="243"/>
      <c r="J292" s="11" t="s">
        <v>46</v>
      </c>
      <c r="K292" s="12"/>
      <c r="L292" s="13" t="str">
        <f>IF(K292&gt;0,VLOOKUP(K292,男子登録情報!$J$2:$K$21,2,0),"")</f>
        <v/>
      </c>
      <c r="M292" s="42"/>
      <c r="N292" s="8" t="str">
        <f t="shared" si="121"/>
        <v/>
      </c>
      <c r="O292" s="15"/>
      <c r="P292" s="465"/>
      <c r="Q292" s="466"/>
      <c r="R292" s="467"/>
      <c r="S292" s="431"/>
      <c r="T292" s="431"/>
      <c r="U292" s="293"/>
      <c r="AK292" s="261">
        <f t="shared" si="122"/>
        <v>0</v>
      </c>
      <c r="AL292" s="261" t="str">
        <f t="shared" si="123"/>
        <v>00000</v>
      </c>
    </row>
    <row r="293" spans="1:38" s="20" customFormat="1" ht="18" hidden="1" customHeight="1" thickTop="1" thickBot="1">
      <c r="A293" s="459">
        <v>94</v>
      </c>
      <c r="B293" s="444" t="s">
        <v>47</v>
      </c>
      <c r="C293" s="434"/>
      <c r="D293" s="434" t="str">
        <f>IF(C293&gt;0,VLOOKUP(C293,男子登録情報!$A$1:$H$1688,3,0),"")</f>
        <v/>
      </c>
      <c r="E293" s="434" t="str">
        <f>IF(C293&gt;0,VLOOKUP(C293,男子登録情報!$A$1:$H$1688,4,0),"")</f>
        <v/>
      </c>
      <c r="F293" s="44" t="str">
        <f>IF(C293&gt;0,VLOOKUP(C293,男子登録情報!$A$1:$H$1688,8,0),"")</f>
        <v/>
      </c>
      <c r="G293" s="416" t="e">
        <f>IF(F294&gt;0,VLOOKUP(F294,男子登録情報!$N$2:$O$48,2,0),"")</f>
        <v>#N/A</v>
      </c>
      <c r="H293" s="416" t="str">
        <f t="shared" ref="H293" si="131">IF(C293&gt;0,TEXT(C293,"100000000"),"")</f>
        <v/>
      </c>
      <c r="I293" s="242"/>
      <c r="J293" s="5" t="s">
        <v>42</v>
      </c>
      <c r="K293" s="6"/>
      <c r="L293" s="7" t="str">
        <f>IF(K293&gt;0,VLOOKUP(K293,男子登録情報!$J$1:$K$21,2,0),"")</f>
        <v/>
      </c>
      <c r="M293" s="40"/>
      <c r="N293" s="8" t="str">
        <f t="shared" si="121"/>
        <v/>
      </c>
      <c r="O293" s="9"/>
      <c r="P293" s="447"/>
      <c r="Q293" s="448"/>
      <c r="R293" s="449"/>
      <c r="S293" s="429"/>
      <c r="T293" s="429"/>
      <c r="U293" s="293"/>
      <c r="AK293" s="261">
        <f t="shared" si="122"/>
        <v>0</v>
      </c>
      <c r="AL293" s="261" t="str">
        <f t="shared" si="123"/>
        <v>00000</v>
      </c>
    </row>
    <row r="294" spans="1:38" s="20" customFormat="1" ht="18" hidden="1" customHeight="1" thickBot="1">
      <c r="A294" s="460"/>
      <c r="B294" s="445"/>
      <c r="C294" s="435"/>
      <c r="D294" s="435"/>
      <c r="E294" s="435"/>
      <c r="F294" s="45" t="str">
        <f>IF(C293&gt;0,VLOOKUP(C293,男子登録情報!$A$1:$H$1688,5,0),"")</f>
        <v/>
      </c>
      <c r="G294" s="417"/>
      <c r="H294" s="417"/>
      <c r="I294" s="242"/>
      <c r="J294" s="10" t="s">
        <v>44</v>
      </c>
      <c r="K294" s="6"/>
      <c r="L294" s="7" t="str">
        <f>IF(K294&gt;0,VLOOKUP(K294,男子登録情報!$J$2:$K$21,2,0),"")</f>
        <v/>
      </c>
      <c r="M294" s="41"/>
      <c r="N294" s="8" t="str">
        <f t="shared" si="121"/>
        <v/>
      </c>
      <c r="O294" s="9"/>
      <c r="P294" s="462"/>
      <c r="Q294" s="463"/>
      <c r="R294" s="464"/>
      <c r="S294" s="430"/>
      <c r="T294" s="430"/>
      <c r="U294" s="293"/>
      <c r="AK294" s="261">
        <f t="shared" si="122"/>
        <v>0</v>
      </c>
      <c r="AL294" s="261" t="str">
        <f t="shared" si="123"/>
        <v>00000</v>
      </c>
    </row>
    <row r="295" spans="1:38" s="20" customFormat="1" ht="18" hidden="1" customHeight="1" thickBot="1">
      <c r="A295" s="461"/>
      <c r="B295" s="446" t="s">
        <v>45</v>
      </c>
      <c r="C295" s="440"/>
      <c r="D295" s="46"/>
      <c r="E295" s="46"/>
      <c r="F295" s="47"/>
      <c r="G295" s="418"/>
      <c r="H295" s="418"/>
      <c r="I295" s="243"/>
      <c r="J295" s="11" t="s">
        <v>46</v>
      </c>
      <c r="K295" s="12"/>
      <c r="L295" s="13" t="str">
        <f>IF(K295&gt;0,VLOOKUP(K295,男子登録情報!$J$2:$K$21,2,0),"")</f>
        <v/>
      </c>
      <c r="M295" s="42"/>
      <c r="N295" s="8" t="str">
        <f t="shared" si="121"/>
        <v/>
      </c>
      <c r="O295" s="15"/>
      <c r="P295" s="465"/>
      <c r="Q295" s="466"/>
      <c r="R295" s="467"/>
      <c r="S295" s="431"/>
      <c r="T295" s="431"/>
      <c r="U295" s="293"/>
      <c r="AK295" s="261">
        <f t="shared" si="122"/>
        <v>0</v>
      </c>
      <c r="AL295" s="261" t="str">
        <f t="shared" si="123"/>
        <v>00000</v>
      </c>
    </row>
    <row r="296" spans="1:38" s="20" customFormat="1" ht="18" hidden="1" customHeight="1" thickTop="1" thickBot="1">
      <c r="A296" s="459">
        <v>95</v>
      </c>
      <c r="B296" s="444" t="s">
        <v>47</v>
      </c>
      <c r="C296" s="434"/>
      <c r="D296" s="434" t="str">
        <f>IF(C296&gt;0,VLOOKUP(C296,男子登録情報!$A$1:$H$1688,3,0),"")</f>
        <v/>
      </c>
      <c r="E296" s="434" t="str">
        <f>IF(C296&gt;0,VLOOKUP(C296,男子登録情報!$A$1:$H$1688,4,0),"")</f>
        <v/>
      </c>
      <c r="F296" s="44" t="str">
        <f>IF(C296&gt;0,VLOOKUP(C296,男子登録情報!$A$1:$H$1688,8,0),"")</f>
        <v/>
      </c>
      <c r="G296" s="416" t="e">
        <f>IF(F297&gt;0,VLOOKUP(F297,男子登録情報!$N$2:$O$48,2,0),"")</f>
        <v>#N/A</v>
      </c>
      <c r="H296" s="416" t="str">
        <f t="shared" ref="H296" si="132">IF(C296&gt;0,TEXT(C296,"100000000"),"")</f>
        <v/>
      </c>
      <c r="I296" s="242"/>
      <c r="J296" s="5" t="s">
        <v>42</v>
      </c>
      <c r="K296" s="6"/>
      <c r="L296" s="7" t="str">
        <f>IF(K296&gt;0,VLOOKUP(K296,男子登録情報!$J$1:$K$21,2,0),"")</f>
        <v/>
      </c>
      <c r="M296" s="40"/>
      <c r="N296" s="8" t="str">
        <f t="shared" si="121"/>
        <v/>
      </c>
      <c r="O296" s="9"/>
      <c r="P296" s="447"/>
      <c r="Q296" s="448"/>
      <c r="R296" s="449"/>
      <c r="S296" s="429"/>
      <c r="T296" s="429"/>
      <c r="U296" s="293"/>
      <c r="AK296" s="261">
        <f t="shared" si="122"/>
        <v>0</v>
      </c>
      <c r="AL296" s="261" t="str">
        <f t="shared" si="123"/>
        <v>00000</v>
      </c>
    </row>
    <row r="297" spans="1:38" s="20" customFormat="1" ht="18" hidden="1" customHeight="1" thickBot="1">
      <c r="A297" s="460"/>
      <c r="B297" s="445"/>
      <c r="C297" s="435"/>
      <c r="D297" s="435"/>
      <c r="E297" s="435"/>
      <c r="F297" s="45" t="str">
        <f>IF(C296&gt;0,VLOOKUP(C296,男子登録情報!$A$1:$H$1688,5,0),"")</f>
        <v/>
      </c>
      <c r="G297" s="417"/>
      <c r="H297" s="417"/>
      <c r="I297" s="242"/>
      <c r="J297" s="10" t="s">
        <v>44</v>
      </c>
      <c r="K297" s="6"/>
      <c r="L297" s="7" t="str">
        <f>IF(K297&gt;0,VLOOKUP(K297,男子登録情報!$J$2:$K$21,2,0),"")</f>
        <v/>
      </c>
      <c r="M297" s="41"/>
      <c r="N297" s="8" t="str">
        <f t="shared" si="121"/>
        <v/>
      </c>
      <c r="O297" s="9"/>
      <c r="P297" s="462"/>
      <c r="Q297" s="463"/>
      <c r="R297" s="464"/>
      <c r="S297" s="430"/>
      <c r="T297" s="430"/>
      <c r="U297" s="293"/>
      <c r="AK297" s="261">
        <f t="shared" si="122"/>
        <v>0</v>
      </c>
      <c r="AL297" s="261" t="str">
        <f t="shared" si="123"/>
        <v>00000</v>
      </c>
    </row>
    <row r="298" spans="1:38" s="20" customFormat="1" ht="18" hidden="1" customHeight="1" thickBot="1">
      <c r="A298" s="461"/>
      <c r="B298" s="446" t="s">
        <v>45</v>
      </c>
      <c r="C298" s="440"/>
      <c r="D298" s="46"/>
      <c r="E298" s="46"/>
      <c r="F298" s="47"/>
      <c r="G298" s="418"/>
      <c r="H298" s="418"/>
      <c r="I298" s="243"/>
      <c r="J298" s="11" t="s">
        <v>46</v>
      </c>
      <c r="K298" s="12"/>
      <c r="L298" s="13" t="str">
        <f>IF(K298&gt;0,VLOOKUP(K298,男子登録情報!$J$2:$K$21,2,0),"")</f>
        <v/>
      </c>
      <c r="M298" s="42"/>
      <c r="N298" s="8" t="str">
        <f t="shared" si="121"/>
        <v/>
      </c>
      <c r="O298" s="15"/>
      <c r="P298" s="465"/>
      <c r="Q298" s="466"/>
      <c r="R298" s="467"/>
      <c r="S298" s="431"/>
      <c r="T298" s="431"/>
      <c r="U298" s="293"/>
      <c r="AK298" s="261">
        <f t="shared" si="122"/>
        <v>0</v>
      </c>
      <c r="AL298" s="261" t="str">
        <f t="shared" si="123"/>
        <v>00000</v>
      </c>
    </row>
    <row r="299" spans="1:38" s="20" customFormat="1" ht="18" hidden="1" customHeight="1" thickTop="1" thickBot="1">
      <c r="A299" s="459">
        <v>96</v>
      </c>
      <c r="B299" s="444" t="s">
        <v>47</v>
      </c>
      <c r="C299" s="434"/>
      <c r="D299" s="434" t="str">
        <f>IF(C299&gt;0,VLOOKUP(C299,男子登録情報!$A$1:$H$1688,3,0),"")</f>
        <v/>
      </c>
      <c r="E299" s="434" t="str">
        <f>IF(C299&gt;0,VLOOKUP(C299,男子登録情報!$A$1:$H$1688,4,0),"")</f>
        <v/>
      </c>
      <c r="F299" s="44" t="str">
        <f>IF(C299&gt;0,VLOOKUP(C299,男子登録情報!$A$1:$H$1688,8,0),"")</f>
        <v/>
      </c>
      <c r="G299" s="416" t="e">
        <f>IF(F300&gt;0,VLOOKUP(F300,男子登録情報!$N$2:$O$48,2,0),"")</f>
        <v>#N/A</v>
      </c>
      <c r="H299" s="416" t="str">
        <f t="shared" ref="H299" si="133">IF(C299&gt;0,TEXT(C299,"100000000"),"")</f>
        <v/>
      </c>
      <c r="I299" s="242"/>
      <c r="J299" s="5" t="s">
        <v>42</v>
      </c>
      <c r="K299" s="6"/>
      <c r="L299" s="7" t="str">
        <f>IF(K299&gt;0,VLOOKUP(K299,男子登録情報!$J$1:$K$21,2,0),"")</f>
        <v/>
      </c>
      <c r="M299" s="40"/>
      <c r="N299" s="8" t="str">
        <f t="shared" si="121"/>
        <v/>
      </c>
      <c r="O299" s="9"/>
      <c r="P299" s="447"/>
      <c r="Q299" s="448"/>
      <c r="R299" s="449"/>
      <c r="S299" s="429"/>
      <c r="T299" s="429"/>
      <c r="U299" s="293"/>
      <c r="AK299" s="261">
        <f t="shared" si="122"/>
        <v>0</v>
      </c>
      <c r="AL299" s="261" t="str">
        <f t="shared" si="123"/>
        <v>00000</v>
      </c>
    </row>
    <row r="300" spans="1:38" s="20" customFormat="1" ht="18" hidden="1" customHeight="1" thickBot="1">
      <c r="A300" s="460"/>
      <c r="B300" s="445"/>
      <c r="C300" s="435"/>
      <c r="D300" s="435"/>
      <c r="E300" s="435"/>
      <c r="F300" s="45" t="str">
        <f>IF(C299&gt;0,VLOOKUP(C299,男子登録情報!$A$1:$H$1688,5,0),"")</f>
        <v/>
      </c>
      <c r="G300" s="417"/>
      <c r="H300" s="417"/>
      <c r="I300" s="242"/>
      <c r="J300" s="10" t="s">
        <v>44</v>
      </c>
      <c r="K300" s="6"/>
      <c r="L300" s="7" t="str">
        <f>IF(K300&gt;0,VLOOKUP(K300,男子登録情報!$J$2:$K$21,2,0),"")</f>
        <v/>
      </c>
      <c r="M300" s="41"/>
      <c r="N300" s="8" t="str">
        <f t="shared" si="121"/>
        <v/>
      </c>
      <c r="O300" s="9"/>
      <c r="P300" s="462"/>
      <c r="Q300" s="463"/>
      <c r="R300" s="464"/>
      <c r="S300" s="430"/>
      <c r="T300" s="430"/>
      <c r="U300" s="293"/>
      <c r="AK300" s="261">
        <f t="shared" si="122"/>
        <v>0</v>
      </c>
      <c r="AL300" s="261" t="str">
        <f t="shared" si="123"/>
        <v>00000</v>
      </c>
    </row>
    <row r="301" spans="1:38" s="20" customFormat="1" ht="18" hidden="1" customHeight="1" thickBot="1">
      <c r="A301" s="461"/>
      <c r="B301" s="446" t="s">
        <v>45</v>
      </c>
      <c r="C301" s="440"/>
      <c r="D301" s="46"/>
      <c r="E301" s="46"/>
      <c r="F301" s="47"/>
      <c r="G301" s="418"/>
      <c r="H301" s="418"/>
      <c r="I301" s="243"/>
      <c r="J301" s="11" t="s">
        <v>46</v>
      </c>
      <c r="K301" s="12"/>
      <c r="L301" s="13" t="str">
        <f>IF(K301&gt;0,VLOOKUP(K301,男子登録情報!$J$2:$K$21,2,0),"")</f>
        <v/>
      </c>
      <c r="M301" s="42"/>
      <c r="N301" s="8" t="str">
        <f t="shared" si="121"/>
        <v/>
      </c>
      <c r="O301" s="15"/>
      <c r="P301" s="465"/>
      <c r="Q301" s="466"/>
      <c r="R301" s="467"/>
      <c r="S301" s="431"/>
      <c r="T301" s="431"/>
      <c r="U301" s="293"/>
      <c r="AK301" s="261">
        <f t="shared" si="122"/>
        <v>0</v>
      </c>
      <c r="AL301" s="261" t="str">
        <f t="shared" si="123"/>
        <v>00000</v>
      </c>
    </row>
    <row r="302" spans="1:38" s="20" customFormat="1" ht="18" hidden="1" customHeight="1" thickTop="1" thickBot="1">
      <c r="A302" s="459">
        <v>97</v>
      </c>
      <c r="B302" s="444" t="s">
        <v>47</v>
      </c>
      <c r="C302" s="434"/>
      <c r="D302" s="434" t="str">
        <f>IF(C302&gt;0,VLOOKUP(C302,男子登録情報!$A$1:$H$1688,3,0),"")</f>
        <v/>
      </c>
      <c r="E302" s="434" t="str">
        <f>IF(C302&gt;0,VLOOKUP(C302,男子登録情報!$A$1:$H$1688,4,0),"")</f>
        <v/>
      </c>
      <c r="F302" s="44" t="str">
        <f>IF(C302&gt;0,VLOOKUP(C302,男子登録情報!$A$1:$H$1688,8,0),"")</f>
        <v/>
      </c>
      <c r="G302" s="416" t="e">
        <f>IF(F303&gt;0,VLOOKUP(F303,男子登録情報!$N$2:$O$48,2,0),"")</f>
        <v>#N/A</v>
      </c>
      <c r="H302" s="416" t="str">
        <f t="shared" ref="H302" si="134">IF(C302&gt;0,TEXT(C302,"100000000"),"")</f>
        <v/>
      </c>
      <c r="I302" s="242"/>
      <c r="J302" s="5" t="s">
        <v>42</v>
      </c>
      <c r="K302" s="6"/>
      <c r="L302" s="7" t="str">
        <f>IF(K302&gt;0,VLOOKUP(K302,男子登録情報!$J$1:$K$21,2,0),"")</f>
        <v/>
      </c>
      <c r="M302" s="40"/>
      <c r="N302" s="8" t="str">
        <f t="shared" si="121"/>
        <v/>
      </c>
      <c r="O302" s="9"/>
      <c r="P302" s="447"/>
      <c r="Q302" s="448"/>
      <c r="R302" s="449"/>
      <c r="S302" s="429"/>
      <c r="T302" s="429"/>
      <c r="U302" s="293"/>
      <c r="AK302" s="261">
        <f t="shared" si="122"/>
        <v>0</v>
      </c>
      <c r="AL302" s="261" t="str">
        <f t="shared" si="123"/>
        <v>00000</v>
      </c>
    </row>
    <row r="303" spans="1:38" s="20" customFormat="1" ht="18" hidden="1" customHeight="1" thickBot="1">
      <c r="A303" s="460"/>
      <c r="B303" s="445"/>
      <c r="C303" s="435"/>
      <c r="D303" s="435"/>
      <c r="E303" s="435"/>
      <c r="F303" s="45" t="str">
        <f>IF(C302&gt;0,VLOOKUP(C302,男子登録情報!$A$1:$H$1688,5,0),"")</f>
        <v/>
      </c>
      <c r="G303" s="417"/>
      <c r="H303" s="417"/>
      <c r="I303" s="242"/>
      <c r="J303" s="10" t="s">
        <v>44</v>
      </c>
      <c r="K303" s="6"/>
      <c r="L303" s="7" t="str">
        <f>IF(K303&gt;0,VLOOKUP(K303,男子登録情報!$J$2:$K$21,2,0),"")</f>
        <v/>
      </c>
      <c r="M303" s="41"/>
      <c r="N303" s="8" t="str">
        <f t="shared" si="121"/>
        <v/>
      </c>
      <c r="O303" s="9"/>
      <c r="P303" s="462"/>
      <c r="Q303" s="463"/>
      <c r="R303" s="464"/>
      <c r="S303" s="430"/>
      <c r="T303" s="430"/>
      <c r="U303" s="293"/>
      <c r="AK303" s="261">
        <f t="shared" si="122"/>
        <v>0</v>
      </c>
      <c r="AL303" s="261" t="str">
        <f t="shared" si="123"/>
        <v>00000</v>
      </c>
    </row>
    <row r="304" spans="1:38" s="20" customFormat="1" ht="18" hidden="1" customHeight="1" thickBot="1">
      <c r="A304" s="461"/>
      <c r="B304" s="446" t="s">
        <v>45</v>
      </c>
      <c r="C304" s="440"/>
      <c r="D304" s="46"/>
      <c r="E304" s="46"/>
      <c r="F304" s="47"/>
      <c r="G304" s="418"/>
      <c r="H304" s="418"/>
      <c r="I304" s="243"/>
      <c r="J304" s="11" t="s">
        <v>46</v>
      </c>
      <c r="K304" s="12"/>
      <c r="L304" s="13" t="str">
        <f>IF(K304&gt;0,VLOOKUP(K304,男子登録情報!$J$2:$K$21,2,0),"")</f>
        <v/>
      </c>
      <c r="M304" s="42"/>
      <c r="N304" s="8" t="str">
        <f t="shared" si="121"/>
        <v/>
      </c>
      <c r="O304" s="15"/>
      <c r="P304" s="465"/>
      <c r="Q304" s="466"/>
      <c r="R304" s="467"/>
      <c r="S304" s="431"/>
      <c r="T304" s="431"/>
      <c r="U304" s="293"/>
      <c r="AK304" s="261">
        <f t="shared" si="122"/>
        <v>0</v>
      </c>
      <c r="AL304" s="261" t="str">
        <f t="shared" si="123"/>
        <v>00000</v>
      </c>
    </row>
    <row r="305" spans="1:38" s="20" customFormat="1" ht="18" hidden="1" customHeight="1" thickTop="1" thickBot="1">
      <c r="A305" s="459">
        <v>98</v>
      </c>
      <c r="B305" s="444" t="s">
        <v>47</v>
      </c>
      <c r="C305" s="434"/>
      <c r="D305" s="434" t="str">
        <f>IF(C305&gt;0,VLOOKUP(C305,男子登録情報!$A$1:$H$1688,3,0),"")</f>
        <v/>
      </c>
      <c r="E305" s="434" t="str">
        <f>IF(C305&gt;0,VLOOKUP(C305,男子登録情報!$A$1:$H$1688,4,0),"")</f>
        <v/>
      </c>
      <c r="F305" s="44" t="str">
        <f>IF(C305&gt;0,VLOOKUP(C305,男子登録情報!$A$1:$H$1688,8,0),"")</f>
        <v/>
      </c>
      <c r="G305" s="416" t="e">
        <f>IF(F306&gt;0,VLOOKUP(F306,男子登録情報!$N$2:$O$48,2,0),"")</f>
        <v>#N/A</v>
      </c>
      <c r="H305" s="416" t="str">
        <f t="shared" ref="H305" si="135">IF(C305&gt;0,TEXT(C305,"100000000"),"")</f>
        <v/>
      </c>
      <c r="I305" s="242"/>
      <c r="J305" s="5" t="s">
        <v>42</v>
      </c>
      <c r="K305" s="6"/>
      <c r="L305" s="7" t="str">
        <f>IF(K305&gt;0,VLOOKUP(K305,男子登録情報!$J$1:$K$21,2,0),"")</f>
        <v/>
      </c>
      <c r="M305" s="40"/>
      <c r="N305" s="8" t="str">
        <f t="shared" si="121"/>
        <v/>
      </c>
      <c r="O305" s="9"/>
      <c r="P305" s="447"/>
      <c r="Q305" s="448"/>
      <c r="R305" s="449"/>
      <c r="S305" s="429"/>
      <c r="T305" s="429"/>
      <c r="U305" s="293"/>
      <c r="AK305" s="261">
        <f t="shared" si="122"/>
        <v>0</v>
      </c>
      <c r="AL305" s="261" t="str">
        <f t="shared" si="123"/>
        <v>00000</v>
      </c>
    </row>
    <row r="306" spans="1:38" s="20" customFormat="1" ht="18" hidden="1" customHeight="1" thickBot="1">
      <c r="A306" s="460"/>
      <c r="B306" s="445"/>
      <c r="C306" s="435"/>
      <c r="D306" s="435"/>
      <c r="E306" s="435"/>
      <c r="F306" s="45" t="str">
        <f>IF(C305&gt;0,VLOOKUP(C305,男子登録情報!$A$1:$H$1688,5,0),"")</f>
        <v/>
      </c>
      <c r="G306" s="417"/>
      <c r="H306" s="417"/>
      <c r="I306" s="242"/>
      <c r="J306" s="10" t="s">
        <v>44</v>
      </c>
      <c r="K306" s="6"/>
      <c r="L306" s="7" t="str">
        <f>IF(K306&gt;0,VLOOKUP(K306,男子登録情報!$J$2:$K$21,2,0),"")</f>
        <v/>
      </c>
      <c r="M306" s="41"/>
      <c r="N306" s="8" t="str">
        <f t="shared" si="121"/>
        <v/>
      </c>
      <c r="O306" s="9"/>
      <c r="P306" s="462"/>
      <c r="Q306" s="463"/>
      <c r="R306" s="464"/>
      <c r="S306" s="430"/>
      <c r="T306" s="430"/>
      <c r="U306" s="293"/>
      <c r="AK306" s="261">
        <f t="shared" si="122"/>
        <v>0</v>
      </c>
      <c r="AL306" s="261" t="str">
        <f t="shared" si="123"/>
        <v>00000</v>
      </c>
    </row>
    <row r="307" spans="1:38" s="20" customFormat="1" ht="18" hidden="1" customHeight="1" thickBot="1">
      <c r="A307" s="461"/>
      <c r="B307" s="446" t="s">
        <v>45</v>
      </c>
      <c r="C307" s="440"/>
      <c r="D307" s="46"/>
      <c r="E307" s="46"/>
      <c r="F307" s="47"/>
      <c r="G307" s="418"/>
      <c r="H307" s="418"/>
      <c r="I307" s="243"/>
      <c r="J307" s="11" t="s">
        <v>46</v>
      </c>
      <c r="K307" s="12"/>
      <c r="L307" s="13" t="str">
        <f>IF(K307&gt;0,VLOOKUP(K307,男子登録情報!$J$2:$K$21,2,0),"")</f>
        <v/>
      </c>
      <c r="M307" s="42"/>
      <c r="N307" s="8" t="str">
        <f t="shared" si="121"/>
        <v/>
      </c>
      <c r="O307" s="15"/>
      <c r="P307" s="465"/>
      <c r="Q307" s="466"/>
      <c r="R307" s="467"/>
      <c r="S307" s="431"/>
      <c r="T307" s="431"/>
      <c r="U307" s="293"/>
      <c r="AK307" s="261">
        <f t="shared" si="122"/>
        <v>0</v>
      </c>
      <c r="AL307" s="261" t="str">
        <f t="shared" si="123"/>
        <v>00000</v>
      </c>
    </row>
    <row r="308" spans="1:38" s="20" customFormat="1" ht="18" hidden="1" customHeight="1" thickTop="1" thickBot="1">
      <c r="A308" s="459">
        <v>99</v>
      </c>
      <c r="B308" s="444" t="s">
        <v>47</v>
      </c>
      <c r="C308" s="434"/>
      <c r="D308" s="434" t="str">
        <f>IF(C308&gt;0,VLOOKUP(C308,男子登録情報!$A$1:$H$1688,3,0),"")</f>
        <v/>
      </c>
      <c r="E308" s="434" t="str">
        <f>IF(C308&gt;0,VLOOKUP(C308,男子登録情報!$A$1:$H$1688,4,0),"")</f>
        <v/>
      </c>
      <c r="F308" s="44" t="str">
        <f>IF(C308&gt;0,VLOOKUP(C308,男子登録情報!$A$1:$H$1688,8,0),"")</f>
        <v/>
      </c>
      <c r="G308" s="416" t="e">
        <f>IF(F309&gt;0,VLOOKUP(F309,男子登録情報!$N$2:$O$48,2,0),"")</f>
        <v>#N/A</v>
      </c>
      <c r="H308" s="416" t="str">
        <f t="shared" ref="H308" si="136">IF(C308&gt;0,TEXT(C308,"100000000"),"")</f>
        <v/>
      </c>
      <c r="I308" s="242"/>
      <c r="J308" s="5" t="s">
        <v>42</v>
      </c>
      <c r="K308" s="6"/>
      <c r="L308" s="7" t="str">
        <f>IF(K308&gt;0,VLOOKUP(K308,男子登録情報!$J$1:$K$21,2,0),"")</f>
        <v/>
      </c>
      <c r="M308" s="40"/>
      <c r="N308" s="8" t="str">
        <f t="shared" si="121"/>
        <v/>
      </c>
      <c r="O308" s="9"/>
      <c r="P308" s="447"/>
      <c r="Q308" s="448"/>
      <c r="R308" s="449"/>
      <c r="S308" s="429"/>
      <c r="T308" s="429"/>
      <c r="U308" s="293"/>
      <c r="AK308" s="261">
        <f t="shared" si="122"/>
        <v>0</v>
      </c>
      <c r="AL308" s="261" t="str">
        <f t="shared" si="123"/>
        <v>00000</v>
      </c>
    </row>
    <row r="309" spans="1:38" s="20" customFormat="1" ht="18" hidden="1" customHeight="1" thickBot="1">
      <c r="A309" s="460"/>
      <c r="B309" s="445"/>
      <c r="C309" s="435"/>
      <c r="D309" s="435"/>
      <c r="E309" s="435"/>
      <c r="F309" s="45" t="str">
        <f>IF(C308&gt;0,VLOOKUP(C308,男子登録情報!$A$1:$H$1688,5,0),"")</f>
        <v/>
      </c>
      <c r="G309" s="417"/>
      <c r="H309" s="417"/>
      <c r="I309" s="242"/>
      <c r="J309" s="10" t="s">
        <v>44</v>
      </c>
      <c r="K309" s="6"/>
      <c r="L309" s="7" t="str">
        <f>IF(K309&gt;0,VLOOKUP(K309,男子登録情報!$J$2:$K$21,2,0),"")</f>
        <v/>
      </c>
      <c r="M309" s="41"/>
      <c r="N309" s="8" t="str">
        <f t="shared" si="121"/>
        <v/>
      </c>
      <c r="O309" s="9"/>
      <c r="P309" s="462"/>
      <c r="Q309" s="463"/>
      <c r="R309" s="464"/>
      <c r="S309" s="430"/>
      <c r="T309" s="430"/>
      <c r="U309" s="293"/>
      <c r="AK309" s="261">
        <f t="shared" si="122"/>
        <v>0</v>
      </c>
      <c r="AL309" s="261" t="str">
        <f t="shared" si="123"/>
        <v>00000</v>
      </c>
    </row>
    <row r="310" spans="1:38" s="20" customFormat="1" ht="18" hidden="1" customHeight="1" thickBot="1">
      <c r="A310" s="461"/>
      <c r="B310" s="446" t="s">
        <v>45</v>
      </c>
      <c r="C310" s="440"/>
      <c r="D310" s="46"/>
      <c r="E310" s="46"/>
      <c r="F310" s="47"/>
      <c r="G310" s="418"/>
      <c r="H310" s="418"/>
      <c r="I310" s="243"/>
      <c r="J310" s="11" t="s">
        <v>46</v>
      </c>
      <c r="K310" s="12"/>
      <c r="L310" s="13" t="str">
        <f>IF(K310&gt;0,VLOOKUP(K310,男子登録情報!$J$2:$K$21,2,0),"")</f>
        <v/>
      </c>
      <c r="M310" s="42"/>
      <c r="N310" s="8" t="str">
        <f t="shared" si="121"/>
        <v/>
      </c>
      <c r="O310" s="15"/>
      <c r="P310" s="465"/>
      <c r="Q310" s="466"/>
      <c r="R310" s="467"/>
      <c r="S310" s="431"/>
      <c r="T310" s="431"/>
      <c r="U310" s="293"/>
      <c r="AK310" s="261">
        <f t="shared" si="122"/>
        <v>0</v>
      </c>
      <c r="AL310" s="261" t="str">
        <f t="shared" si="123"/>
        <v>00000</v>
      </c>
    </row>
    <row r="311" spans="1:38" s="20" customFormat="1" ht="18" hidden="1" customHeight="1" thickTop="1" thickBot="1">
      <c r="A311" s="459">
        <v>100</v>
      </c>
      <c r="B311" s="444" t="s">
        <v>47</v>
      </c>
      <c r="C311" s="434"/>
      <c r="D311" s="434" t="str">
        <f>IF(C311&gt;0,VLOOKUP(C311,男子登録情報!$A$1:$H$1688,3,0),"")</f>
        <v/>
      </c>
      <c r="E311" s="434" t="str">
        <f>IF(C311&gt;0,VLOOKUP(C311,男子登録情報!$A$1:$H$1688,4,0),"")</f>
        <v/>
      </c>
      <c r="F311" s="44" t="str">
        <f>IF(C311&gt;0,VLOOKUP(C311,男子登録情報!$A$1:$H$1688,8,0),"")</f>
        <v/>
      </c>
      <c r="G311" s="416" t="e">
        <f>IF(F312&gt;0,VLOOKUP(F312,男子登録情報!$N$2:$O$48,2,0),"")</f>
        <v>#N/A</v>
      </c>
      <c r="H311" s="416" t="str">
        <f t="shared" ref="H311" si="137">IF(C311&gt;0,TEXT(C311,"100000000"),"")</f>
        <v/>
      </c>
      <c r="I311" s="242"/>
      <c r="J311" s="5" t="s">
        <v>42</v>
      </c>
      <c r="K311" s="6"/>
      <c r="L311" s="7" t="str">
        <f>IF(K311&gt;0,VLOOKUP(K311,男子登録情報!$J$1:$K$21,2,0),"")</f>
        <v/>
      </c>
      <c r="M311" s="40"/>
      <c r="N311" s="8" t="str">
        <f t="shared" si="121"/>
        <v/>
      </c>
      <c r="O311" s="9"/>
      <c r="P311" s="447"/>
      <c r="Q311" s="448"/>
      <c r="R311" s="449"/>
      <c r="S311" s="429"/>
      <c r="T311" s="429"/>
      <c r="U311" s="293"/>
      <c r="AK311" s="261">
        <f t="shared" si="122"/>
        <v>0</v>
      </c>
      <c r="AL311" s="261" t="str">
        <f t="shared" si="123"/>
        <v>00000</v>
      </c>
    </row>
    <row r="312" spans="1:38" s="20" customFormat="1" ht="18" hidden="1" customHeight="1" thickBot="1">
      <c r="A312" s="460"/>
      <c r="B312" s="445"/>
      <c r="C312" s="435"/>
      <c r="D312" s="435"/>
      <c r="E312" s="435"/>
      <c r="F312" s="45" t="str">
        <f>IF(C311&gt;0,VLOOKUP(C311,男子登録情報!$A$1:$H$1688,5,0),"")</f>
        <v/>
      </c>
      <c r="G312" s="417"/>
      <c r="H312" s="417"/>
      <c r="I312" s="242"/>
      <c r="J312" s="10" t="s">
        <v>44</v>
      </c>
      <c r="K312" s="6"/>
      <c r="L312" s="7" t="str">
        <f>IF(K312&gt;0,VLOOKUP(K312,男子登録情報!$J$2:$K$21,2,0),"")</f>
        <v/>
      </c>
      <c r="M312" s="41"/>
      <c r="N312" s="8" t="str">
        <f t="shared" si="121"/>
        <v/>
      </c>
      <c r="O312" s="9"/>
      <c r="P312" s="462"/>
      <c r="Q312" s="463"/>
      <c r="R312" s="464"/>
      <c r="S312" s="430"/>
      <c r="T312" s="430"/>
      <c r="U312" s="293"/>
      <c r="AK312" s="261">
        <f t="shared" si="122"/>
        <v>0</v>
      </c>
      <c r="AL312" s="261" t="str">
        <f t="shared" si="123"/>
        <v>00000</v>
      </c>
    </row>
    <row r="313" spans="1:38" s="20" customFormat="1" ht="18" hidden="1" customHeight="1" thickBot="1">
      <c r="A313" s="461"/>
      <c r="B313" s="446" t="s">
        <v>45</v>
      </c>
      <c r="C313" s="440"/>
      <c r="D313" s="46"/>
      <c r="E313" s="46"/>
      <c r="F313" s="47"/>
      <c r="G313" s="418"/>
      <c r="H313" s="418"/>
      <c r="I313" s="243"/>
      <c r="J313" s="11" t="s">
        <v>46</v>
      </c>
      <c r="K313" s="12"/>
      <c r="L313" s="13" t="str">
        <f>IF(K313&gt;0,VLOOKUP(K313,男子登録情報!$J$2:$K$21,2,0),"")</f>
        <v/>
      </c>
      <c r="M313" s="42"/>
      <c r="N313" s="8" t="str">
        <f t="shared" si="121"/>
        <v/>
      </c>
      <c r="O313" s="15"/>
      <c r="P313" s="465"/>
      <c r="Q313" s="466"/>
      <c r="R313" s="467"/>
      <c r="S313" s="431"/>
      <c r="T313" s="431"/>
      <c r="U313" s="293"/>
      <c r="AK313" s="261">
        <f t="shared" si="122"/>
        <v>0</v>
      </c>
      <c r="AL313" s="261" t="str">
        <f t="shared" si="123"/>
        <v>00000</v>
      </c>
    </row>
    <row r="314" spans="1:38" s="20" customFormat="1" ht="18" hidden="1" customHeight="1" thickTop="1" thickBot="1">
      <c r="A314" s="459">
        <v>101</v>
      </c>
      <c r="B314" s="444" t="s">
        <v>47</v>
      </c>
      <c r="C314" s="434"/>
      <c r="D314" s="434" t="str">
        <f>IF(C314&gt;0,VLOOKUP(C314,男子登録情報!$A$1:$H$1688,3,0),"")</f>
        <v/>
      </c>
      <c r="E314" s="434" t="str">
        <f>IF(C314&gt;0,VLOOKUP(C314,男子登録情報!$A$1:$H$1688,4,0),"")</f>
        <v/>
      </c>
      <c r="F314" s="44" t="str">
        <f>IF(C314&gt;0,VLOOKUP(C314,男子登録情報!$A$1:$H$1688,8,0),"")</f>
        <v/>
      </c>
      <c r="G314" s="416" t="e">
        <f>IF(F315&gt;0,VLOOKUP(F315,男子登録情報!$N$2:$O$48,2,0),"")</f>
        <v>#N/A</v>
      </c>
      <c r="H314" s="416" t="str">
        <f t="shared" ref="H314" si="138">IF(C314&gt;0,TEXT(C314,"100000000"),"")</f>
        <v/>
      </c>
      <c r="I314" s="242"/>
      <c r="J314" s="5" t="s">
        <v>42</v>
      </c>
      <c r="K314" s="6"/>
      <c r="L314" s="7" t="str">
        <f>IF(K314&gt;0,VLOOKUP(K314,男子登録情報!$J$1:$K$21,2,0),"")</f>
        <v/>
      </c>
      <c r="M314" s="40"/>
      <c r="N314" s="8" t="str">
        <f t="shared" si="121"/>
        <v/>
      </c>
      <c r="O314" s="9"/>
      <c r="P314" s="447"/>
      <c r="Q314" s="448"/>
      <c r="R314" s="449"/>
      <c r="S314" s="429"/>
      <c r="T314" s="429"/>
      <c r="U314" s="293"/>
      <c r="AK314" s="261">
        <f t="shared" si="122"/>
        <v>0</v>
      </c>
      <c r="AL314" s="261" t="str">
        <f t="shared" si="123"/>
        <v>00000</v>
      </c>
    </row>
    <row r="315" spans="1:38" s="20" customFormat="1" ht="18" hidden="1" customHeight="1" thickBot="1">
      <c r="A315" s="460"/>
      <c r="B315" s="445"/>
      <c r="C315" s="435"/>
      <c r="D315" s="435"/>
      <c r="E315" s="435"/>
      <c r="F315" s="45" t="str">
        <f>IF(C314&gt;0,VLOOKUP(C314,男子登録情報!$A$1:$H$1688,5,0),"")</f>
        <v/>
      </c>
      <c r="G315" s="417"/>
      <c r="H315" s="417"/>
      <c r="I315" s="242"/>
      <c r="J315" s="10" t="s">
        <v>44</v>
      </c>
      <c r="K315" s="6"/>
      <c r="L315" s="7" t="str">
        <f>IF(K315&gt;0,VLOOKUP(K315,男子登録情報!$J$2:$K$21,2,0),"")</f>
        <v/>
      </c>
      <c r="M315" s="41"/>
      <c r="N315" s="8" t="str">
        <f t="shared" si="121"/>
        <v/>
      </c>
      <c r="O315" s="9"/>
      <c r="P315" s="462"/>
      <c r="Q315" s="463"/>
      <c r="R315" s="464"/>
      <c r="S315" s="430"/>
      <c r="T315" s="430"/>
      <c r="U315" s="293"/>
      <c r="AK315" s="261">
        <f t="shared" si="122"/>
        <v>0</v>
      </c>
      <c r="AL315" s="261" t="str">
        <f t="shared" si="123"/>
        <v>00000</v>
      </c>
    </row>
    <row r="316" spans="1:38" s="20" customFormat="1" ht="18" hidden="1" customHeight="1" thickBot="1">
      <c r="A316" s="461"/>
      <c r="B316" s="446" t="s">
        <v>45</v>
      </c>
      <c r="C316" s="440"/>
      <c r="D316" s="46"/>
      <c r="E316" s="46"/>
      <c r="F316" s="47"/>
      <c r="G316" s="418"/>
      <c r="H316" s="418"/>
      <c r="I316" s="243"/>
      <c r="J316" s="11" t="s">
        <v>46</v>
      </c>
      <c r="K316" s="12"/>
      <c r="L316" s="13" t="str">
        <f>IF(K316&gt;0,VLOOKUP(K316,男子登録情報!$J$2:$K$21,2,0),"")</f>
        <v/>
      </c>
      <c r="M316" s="42"/>
      <c r="N316" s="8" t="str">
        <f t="shared" si="121"/>
        <v/>
      </c>
      <c r="O316" s="15"/>
      <c r="P316" s="465"/>
      <c r="Q316" s="466"/>
      <c r="R316" s="467"/>
      <c r="S316" s="431"/>
      <c r="T316" s="431"/>
      <c r="U316" s="293"/>
      <c r="AK316" s="261">
        <f t="shared" si="122"/>
        <v>0</v>
      </c>
      <c r="AL316" s="261" t="str">
        <f t="shared" si="123"/>
        <v>00000</v>
      </c>
    </row>
    <row r="317" spans="1:38" s="20" customFormat="1" ht="18" hidden="1" customHeight="1" thickTop="1" thickBot="1">
      <c r="A317" s="459">
        <v>102</v>
      </c>
      <c r="B317" s="444" t="s">
        <v>47</v>
      </c>
      <c r="C317" s="434"/>
      <c r="D317" s="434" t="str">
        <f>IF(C317&gt;0,VLOOKUP(C317,男子登録情報!$A$1:$H$1688,3,0),"")</f>
        <v/>
      </c>
      <c r="E317" s="434" t="str">
        <f>IF(C317&gt;0,VLOOKUP(C317,男子登録情報!$A$1:$H$1688,4,0),"")</f>
        <v/>
      </c>
      <c r="F317" s="44" t="str">
        <f>IF(C317&gt;0,VLOOKUP(C317,男子登録情報!$A$1:$H$1688,8,0),"")</f>
        <v/>
      </c>
      <c r="G317" s="416" t="e">
        <f>IF(F318&gt;0,VLOOKUP(F318,男子登録情報!$N$2:$O$48,2,0),"")</f>
        <v>#N/A</v>
      </c>
      <c r="H317" s="416" t="str">
        <f t="shared" ref="H317" si="139">IF(C317&gt;0,TEXT(C317,"100000000"),"")</f>
        <v/>
      </c>
      <c r="I317" s="242"/>
      <c r="J317" s="5" t="s">
        <v>42</v>
      </c>
      <c r="K317" s="6"/>
      <c r="L317" s="7" t="str">
        <f>IF(K317&gt;0,VLOOKUP(K317,男子登録情報!$J$1:$K$21,2,0),"")</f>
        <v/>
      </c>
      <c r="M317" s="40"/>
      <c r="N317" s="8" t="str">
        <f t="shared" si="121"/>
        <v/>
      </c>
      <c r="O317" s="9"/>
      <c r="P317" s="447"/>
      <c r="Q317" s="448"/>
      <c r="R317" s="449"/>
      <c r="S317" s="429"/>
      <c r="T317" s="429"/>
      <c r="U317" s="293"/>
      <c r="AK317" s="261">
        <f t="shared" si="122"/>
        <v>0</v>
      </c>
      <c r="AL317" s="261" t="str">
        <f t="shared" si="123"/>
        <v>00000</v>
      </c>
    </row>
    <row r="318" spans="1:38" s="20" customFormat="1" ht="18" hidden="1" customHeight="1" thickBot="1">
      <c r="A318" s="460"/>
      <c r="B318" s="445"/>
      <c r="C318" s="435"/>
      <c r="D318" s="435"/>
      <c r="E318" s="435"/>
      <c r="F318" s="45" t="str">
        <f>IF(C317&gt;0,VLOOKUP(C317,男子登録情報!$A$1:$H$1688,5,0),"")</f>
        <v/>
      </c>
      <c r="G318" s="417"/>
      <c r="H318" s="417"/>
      <c r="I318" s="242"/>
      <c r="J318" s="10" t="s">
        <v>44</v>
      </c>
      <c r="K318" s="6"/>
      <c r="L318" s="7" t="str">
        <f>IF(K318&gt;0,VLOOKUP(K318,男子登録情報!$J$2:$K$21,2,0),"")</f>
        <v/>
      </c>
      <c r="M318" s="41"/>
      <c r="N318" s="8" t="str">
        <f t="shared" si="121"/>
        <v/>
      </c>
      <c r="O318" s="9"/>
      <c r="P318" s="462"/>
      <c r="Q318" s="463"/>
      <c r="R318" s="464"/>
      <c r="S318" s="430"/>
      <c r="T318" s="430"/>
      <c r="U318" s="293"/>
      <c r="AK318" s="261">
        <f t="shared" si="122"/>
        <v>0</v>
      </c>
      <c r="AL318" s="261" t="str">
        <f t="shared" si="123"/>
        <v>00000</v>
      </c>
    </row>
    <row r="319" spans="1:38" s="20" customFormat="1" ht="18" hidden="1" customHeight="1" thickBot="1">
      <c r="A319" s="461"/>
      <c r="B319" s="446" t="s">
        <v>45</v>
      </c>
      <c r="C319" s="440"/>
      <c r="D319" s="46"/>
      <c r="E319" s="46"/>
      <c r="F319" s="47"/>
      <c r="G319" s="418"/>
      <c r="H319" s="418"/>
      <c r="I319" s="243"/>
      <c r="J319" s="11" t="s">
        <v>46</v>
      </c>
      <c r="K319" s="12"/>
      <c r="L319" s="13" t="str">
        <f>IF(K319&gt;0,VLOOKUP(K319,男子登録情報!$J$2:$K$21,2,0),"")</f>
        <v/>
      </c>
      <c r="M319" s="42"/>
      <c r="N319" s="8" t="str">
        <f t="shared" si="121"/>
        <v/>
      </c>
      <c r="O319" s="15"/>
      <c r="P319" s="465"/>
      <c r="Q319" s="466"/>
      <c r="R319" s="467"/>
      <c r="S319" s="431"/>
      <c r="T319" s="431"/>
      <c r="U319" s="293"/>
      <c r="AK319" s="261">
        <f t="shared" si="122"/>
        <v>0</v>
      </c>
      <c r="AL319" s="261" t="str">
        <f t="shared" si="123"/>
        <v>00000</v>
      </c>
    </row>
    <row r="320" spans="1:38" s="20" customFormat="1" ht="18" hidden="1" customHeight="1" thickTop="1" thickBot="1">
      <c r="A320" s="459">
        <v>103</v>
      </c>
      <c r="B320" s="444" t="s">
        <v>47</v>
      </c>
      <c r="C320" s="434"/>
      <c r="D320" s="434" t="str">
        <f>IF(C320&gt;0,VLOOKUP(C320,男子登録情報!$A$1:$H$1688,3,0),"")</f>
        <v/>
      </c>
      <c r="E320" s="434" t="str">
        <f>IF(C320&gt;0,VLOOKUP(C320,男子登録情報!$A$1:$H$1688,4,0),"")</f>
        <v/>
      </c>
      <c r="F320" s="44" t="str">
        <f>IF(C320&gt;0,VLOOKUP(C320,男子登録情報!$A$1:$H$1688,8,0),"")</f>
        <v/>
      </c>
      <c r="G320" s="416" t="e">
        <f>IF(F321&gt;0,VLOOKUP(F321,男子登録情報!$N$2:$O$48,2,0),"")</f>
        <v>#N/A</v>
      </c>
      <c r="H320" s="416" t="str">
        <f t="shared" ref="H320" si="140">IF(C320&gt;0,TEXT(C320,"100000000"),"")</f>
        <v/>
      </c>
      <c r="I320" s="242"/>
      <c r="J320" s="5" t="s">
        <v>42</v>
      </c>
      <c r="K320" s="6"/>
      <c r="L320" s="7" t="str">
        <f>IF(K320&gt;0,VLOOKUP(K320,男子登録情報!$J$1:$K$21,2,0),"")</f>
        <v/>
      </c>
      <c r="M320" s="40"/>
      <c r="N320" s="8" t="str">
        <f t="shared" si="121"/>
        <v/>
      </c>
      <c r="O320" s="9"/>
      <c r="P320" s="447"/>
      <c r="Q320" s="448"/>
      <c r="R320" s="449"/>
      <c r="S320" s="429"/>
      <c r="T320" s="429"/>
      <c r="U320" s="293"/>
      <c r="AK320" s="261">
        <f t="shared" si="122"/>
        <v>0</v>
      </c>
      <c r="AL320" s="261" t="str">
        <f t="shared" si="123"/>
        <v>00000</v>
      </c>
    </row>
    <row r="321" spans="1:38" s="20" customFormat="1" ht="18" hidden="1" customHeight="1" thickBot="1">
      <c r="A321" s="460"/>
      <c r="B321" s="445"/>
      <c r="C321" s="435"/>
      <c r="D321" s="435"/>
      <c r="E321" s="435"/>
      <c r="F321" s="45" t="str">
        <f>IF(C320&gt;0,VLOOKUP(C320,男子登録情報!$A$1:$H$1688,5,0),"")</f>
        <v/>
      </c>
      <c r="G321" s="417"/>
      <c r="H321" s="417"/>
      <c r="I321" s="242"/>
      <c r="J321" s="10" t="s">
        <v>44</v>
      </c>
      <c r="K321" s="6"/>
      <c r="L321" s="7" t="str">
        <f>IF(K321&gt;0,VLOOKUP(K321,男子登録情報!$J$2:$K$21,2,0),"")</f>
        <v/>
      </c>
      <c r="M321" s="41"/>
      <c r="N321" s="8" t="str">
        <f t="shared" si="121"/>
        <v/>
      </c>
      <c r="O321" s="9"/>
      <c r="P321" s="462"/>
      <c r="Q321" s="463"/>
      <c r="R321" s="464"/>
      <c r="S321" s="430"/>
      <c r="T321" s="430"/>
      <c r="U321" s="293"/>
      <c r="AK321" s="261">
        <f t="shared" si="122"/>
        <v>0</v>
      </c>
      <c r="AL321" s="261" t="str">
        <f t="shared" si="123"/>
        <v>00000</v>
      </c>
    </row>
    <row r="322" spans="1:38" s="20" customFormat="1" ht="18" hidden="1" customHeight="1" thickBot="1">
      <c r="A322" s="461"/>
      <c r="B322" s="446" t="s">
        <v>45</v>
      </c>
      <c r="C322" s="440"/>
      <c r="D322" s="46"/>
      <c r="E322" s="46"/>
      <c r="F322" s="47"/>
      <c r="G322" s="418"/>
      <c r="H322" s="418"/>
      <c r="I322" s="243"/>
      <c r="J322" s="11" t="s">
        <v>46</v>
      </c>
      <c r="K322" s="12"/>
      <c r="L322" s="13" t="str">
        <f>IF(K322&gt;0,VLOOKUP(K322,男子登録情報!$J$2:$K$21,2,0),"")</f>
        <v/>
      </c>
      <c r="M322" s="42"/>
      <c r="N322" s="8" t="str">
        <f t="shared" si="121"/>
        <v/>
      </c>
      <c r="O322" s="15"/>
      <c r="P322" s="465"/>
      <c r="Q322" s="466"/>
      <c r="R322" s="467"/>
      <c r="S322" s="431"/>
      <c r="T322" s="431"/>
      <c r="U322" s="293"/>
      <c r="AK322" s="261">
        <f t="shared" si="122"/>
        <v>0</v>
      </c>
      <c r="AL322" s="261" t="str">
        <f t="shared" si="123"/>
        <v>00000</v>
      </c>
    </row>
    <row r="323" spans="1:38" s="20" customFormat="1" ht="18" hidden="1" customHeight="1" thickTop="1" thickBot="1">
      <c r="A323" s="459">
        <v>104</v>
      </c>
      <c r="B323" s="444" t="s">
        <v>47</v>
      </c>
      <c r="C323" s="434"/>
      <c r="D323" s="434" t="str">
        <f>IF(C323&gt;0,VLOOKUP(C323,男子登録情報!$A$1:$H$1688,3,0),"")</f>
        <v/>
      </c>
      <c r="E323" s="434" t="str">
        <f>IF(C323&gt;0,VLOOKUP(C323,男子登録情報!$A$1:$H$1688,4,0),"")</f>
        <v/>
      </c>
      <c r="F323" s="44" t="str">
        <f>IF(C323&gt;0,VLOOKUP(C323,男子登録情報!$A$1:$H$1688,8,0),"")</f>
        <v/>
      </c>
      <c r="G323" s="416" t="e">
        <f>IF(F324&gt;0,VLOOKUP(F324,男子登録情報!$N$2:$O$48,2,0),"")</f>
        <v>#N/A</v>
      </c>
      <c r="H323" s="416" t="str">
        <f t="shared" ref="H323" si="141">IF(C323&gt;0,TEXT(C323,"100000000"),"")</f>
        <v/>
      </c>
      <c r="I323" s="242"/>
      <c r="J323" s="5" t="s">
        <v>42</v>
      </c>
      <c r="K323" s="6"/>
      <c r="L323" s="7" t="str">
        <f>IF(K323&gt;0,VLOOKUP(K323,男子登録情報!$J$1:$K$21,2,0),"")</f>
        <v/>
      </c>
      <c r="M323" s="40"/>
      <c r="N323" s="8" t="str">
        <f t="shared" si="121"/>
        <v/>
      </c>
      <c r="O323" s="9"/>
      <c r="P323" s="447"/>
      <c r="Q323" s="448"/>
      <c r="R323" s="449"/>
      <c r="S323" s="429"/>
      <c r="T323" s="429"/>
      <c r="U323" s="293"/>
      <c r="AK323" s="261">
        <f t="shared" si="122"/>
        <v>0</v>
      </c>
      <c r="AL323" s="261" t="str">
        <f t="shared" si="123"/>
        <v>00000</v>
      </c>
    </row>
    <row r="324" spans="1:38" s="20" customFormat="1" ht="18" hidden="1" customHeight="1" thickBot="1">
      <c r="A324" s="460"/>
      <c r="B324" s="445"/>
      <c r="C324" s="435"/>
      <c r="D324" s="435"/>
      <c r="E324" s="435"/>
      <c r="F324" s="45" t="str">
        <f>IF(C323&gt;0,VLOOKUP(C323,男子登録情報!$A$1:$H$1688,5,0),"")</f>
        <v/>
      </c>
      <c r="G324" s="417"/>
      <c r="H324" s="417"/>
      <c r="I324" s="242"/>
      <c r="J324" s="10" t="s">
        <v>44</v>
      </c>
      <c r="K324" s="6"/>
      <c r="L324" s="7" t="str">
        <f>IF(K324&gt;0,VLOOKUP(K324,男子登録情報!$J$2:$K$21,2,0),"")</f>
        <v/>
      </c>
      <c r="M324" s="41"/>
      <c r="N324" s="8" t="str">
        <f t="shared" si="121"/>
        <v/>
      </c>
      <c r="O324" s="9"/>
      <c r="P324" s="462"/>
      <c r="Q324" s="463"/>
      <c r="R324" s="464"/>
      <c r="S324" s="430"/>
      <c r="T324" s="430"/>
      <c r="U324" s="293"/>
      <c r="AK324" s="261">
        <f t="shared" si="122"/>
        <v>0</v>
      </c>
      <c r="AL324" s="261" t="str">
        <f t="shared" si="123"/>
        <v>00000</v>
      </c>
    </row>
    <row r="325" spans="1:38" s="20" customFormat="1" ht="18" hidden="1" customHeight="1" thickBot="1">
      <c r="A325" s="461"/>
      <c r="B325" s="446" t="s">
        <v>45</v>
      </c>
      <c r="C325" s="440"/>
      <c r="D325" s="46"/>
      <c r="E325" s="46"/>
      <c r="F325" s="47"/>
      <c r="G325" s="418"/>
      <c r="H325" s="418"/>
      <c r="I325" s="243"/>
      <c r="J325" s="11" t="s">
        <v>46</v>
      </c>
      <c r="K325" s="12"/>
      <c r="L325" s="13" t="str">
        <f>IF(K325&gt;0,VLOOKUP(K325,男子登録情報!$J$2:$K$21,2,0),"")</f>
        <v/>
      </c>
      <c r="M325" s="42"/>
      <c r="N325" s="8" t="str">
        <f t="shared" si="121"/>
        <v/>
      </c>
      <c r="O325" s="15"/>
      <c r="P325" s="465"/>
      <c r="Q325" s="466"/>
      <c r="R325" s="467"/>
      <c r="S325" s="431"/>
      <c r="T325" s="431"/>
      <c r="U325" s="293"/>
      <c r="AK325" s="261">
        <f t="shared" si="122"/>
        <v>0</v>
      </c>
      <c r="AL325" s="261" t="str">
        <f t="shared" si="123"/>
        <v>00000</v>
      </c>
    </row>
    <row r="326" spans="1:38" s="20" customFormat="1" ht="18" hidden="1" customHeight="1" thickTop="1" thickBot="1">
      <c r="A326" s="459">
        <v>105</v>
      </c>
      <c r="B326" s="444" t="s">
        <v>47</v>
      </c>
      <c r="C326" s="434"/>
      <c r="D326" s="434" t="str">
        <f>IF(C326&gt;0,VLOOKUP(C326,男子登録情報!$A$1:$H$1688,3,0),"")</f>
        <v/>
      </c>
      <c r="E326" s="434" t="str">
        <f>IF(C326&gt;0,VLOOKUP(C326,男子登録情報!$A$1:$H$1688,4,0),"")</f>
        <v/>
      </c>
      <c r="F326" s="44" t="str">
        <f>IF(C326&gt;0,VLOOKUP(C326,男子登録情報!$A$1:$H$1688,8,0),"")</f>
        <v/>
      </c>
      <c r="G326" s="416" t="e">
        <f>IF(F327&gt;0,VLOOKUP(F327,男子登録情報!$N$2:$O$48,2,0),"")</f>
        <v>#N/A</v>
      </c>
      <c r="H326" s="416" t="str">
        <f t="shared" ref="H326" si="142">IF(C326&gt;0,TEXT(C326,"100000000"),"")</f>
        <v/>
      </c>
      <c r="I326" s="242"/>
      <c r="J326" s="5" t="s">
        <v>42</v>
      </c>
      <c r="K326" s="6"/>
      <c r="L326" s="7" t="str">
        <f>IF(K326&gt;0,VLOOKUP(K326,男子登録情報!$J$1:$K$21,2,0),"")</f>
        <v/>
      </c>
      <c r="M326" s="40"/>
      <c r="N326" s="8" t="str">
        <f t="shared" si="121"/>
        <v/>
      </c>
      <c r="O326" s="9"/>
      <c r="P326" s="447"/>
      <c r="Q326" s="448"/>
      <c r="R326" s="449"/>
      <c r="S326" s="429"/>
      <c r="T326" s="429"/>
      <c r="U326" s="293"/>
      <c r="AK326" s="261">
        <f t="shared" si="122"/>
        <v>0</v>
      </c>
      <c r="AL326" s="261" t="str">
        <f t="shared" si="123"/>
        <v>00000</v>
      </c>
    </row>
    <row r="327" spans="1:38" s="20" customFormat="1" ht="18" hidden="1" customHeight="1" thickBot="1">
      <c r="A327" s="460"/>
      <c r="B327" s="445"/>
      <c r="C327" s="435"/>
      <c r="D327" s="435"/>
      <c r="E327" s="435"/>
      <c r="F327" s="45" t="str">
        <f>IF(C326&gt;0,VLOOKUP(C326,男子登録情報!$A$1:$H$1688,5,0),"")</f>
        <v/>
      </c>
      <c r="G327" s="417"/>
      <c r="H327" s="417"/>
      <c r="I327" s="242"/>
      <c r="J327" s="10" t="s">
        <v>44</v>
      </c>
      <c r="K327" s="6"/>
      <c r="L327" s="7" t="str">
        <f>IF(K327&gt;0,VLOOKUP(K327,男子登録情報!$J$2:$K$21,2,0),"")</f>
        <v/>
      </c>
      <c r="M327" s="41"/>
      <c r="N327" s="8" t="str">
        <f t="shared" si="121"/>
        <v/>
      </c>
      <c r="O327" s="9"/>
      <c r="P327" s="462"/>
      <c r="Q327" s="463"/>
      <c r="R327" s="464"/>
      <c r="S327" s="430"/>
      <c r="T327" s="430"/>
      <c r="U327" s="293"/>
      <c r="AK327" s="261">
        <f t="shared" si="122"/>
        <v>0</v>
      </c>
      <c r="AL327" s="261" t="str">
        <f t="shared" si="123"/>
        <v>00000</v>
      </c>
    </row>
    <row r="328" spans="1:38" s="20" customFormat="1" ht="18" hidden="1" customHeight="1" thickBot="1">
      <c r="A328" s="461"/>
      <c r="B328" s="446" t="s">
        <v>45</v>
      </c>
      <c r="C328" s="440"/>
      <c r="D328" s="46"/>
      <c r="E328" s="46"/>
      <c r="F328" s="47"/>
      <c r="G328" s="418"/>
      <c r="H328" s="418"/>
      <c r="I328" s="243"/>
      <c r="J328" s="11" t="s">
        <v>46</v>
      </c>
      <c r="K328" s="12"/>
      <c r="L328" s="13" t="str">
        <f>IF(K328&gt;0,VLOOKUP(K328,男子登録情報!$J$2:$K$21,2,0),"")</f>
        <v/>
      </c>
      <c r="M328" s="42"/>
      <c r="N328" s="8" t="str">
        <f t="shared" si="121"/>
        <v/>
      </c>
      <c r="O328" s="15"/>
      <c r="P328" s="465"/>
      <c r="Q328" s="466"/>
      <c r="R328" s="467"/>
      <c r="S328" s="431"/>
      <c r="T328" s="431"/>
      <c r="U328" s="293"/>
      <c r="AK328" s="261">
        <f t="shared" si="122"/>
        <v>0</v>
      </c>
      <c r="AL328" s="261" t="str">
        <f t="shared" si="123"/>
        <v>00000</v>
      </c>
    </row>
    <row r="329" spans="1:38" s="20" customFormat="1" ht="18" hidden="1" customHeight="1" thickTop="1" thickBot="1">
      <c r="A329" s="459">
        <v>106</v>
      </c>
      <c r="B329" s="444" t="s">
        <v>47</v>
      </c>
      <c r="C329" s="434"/>
      <c r="D329" s="434" t="str">
        <f>IF(C329&gt;0,VLOOKUP(C329,男子登録情報!$A$1:$H$1688,3,0),"")</f>
        <v/>
      </c>
      <c r="E329" s="434" t="str">
        <f>IF(C329&gt;0,VLOOKUP(C329,男子登録情報!$A$1:$H$1688,4,0),"")</f>
        <v/>
      </c>
      <c r="F329" s="44" t="str">
        <f>IF(C329&gt;0,VLOOKUP(C329,男子登録情報!$A$1:$H$1688,8,0),"")</f>
        <v/>
      </c>
      <c r="G329" s="416" t="e">
        <f>IF(F330&gt;0,VLOOKUP(F330,男子登録情報!$N$2:$O$48,2,0),"")</f>
        <v>#N/A</v>
      </c>
      <c r="H329" s="416" t="str">
        <f t="shared" ref="H329" si="143">IF(C329&gt;0,TEXT(C329,"100000000"),"")</f>
        <v/>
      </c>
      <c r="I329" s="242"/>
      <c r="J329" s="5" t="s">
        <v>42</v>
      </c>
      <c r="K329" s="6"/>
      <c r="L329" s="7" t="str">
        <f>IF(K329&gt;0,VLOOKUP(K329,男子登録情報!$J$1:$K$21,2,0),"")</f>
        <v/>
      </c>
      <c r="M329" s="40"/>
      <c r="N329" s="8" t="str">
        <f t="shared" si="121"/>
        <v/>
      </c>
      <c r="O329" s="9"/>
      <c r="P329" s="447"/>
      <c r="Q329" s="448"/>
      <c r="R329" s="449"/>
      <c r="S329" s="429"/>
      <c r="T329" s="429"/>
      <c r="U329" s="293"/>
      <c r="AK329" s="261">
        <f t="shared" si="122"/>
        <v>0</v>
      </c>
      <c r="AL329" s="261" t="str">
        <f t="shared" si="123"/>
        <v>00000</v>
      </c>
    </row>
    <row r="330" spans="1:38" s="20" customFormat="1" ht="18" hidden="1" customHeight="1" thickBot="1">
      <c r="A330" s="460"/>
      <c r="B330" s="445"/>
      <c r="C330" s="435"/>
      <c r="D330" s="435"/>
      <c r="E330" s="435"/>
      <c r="F330" s="45" t="str">
        <f>IF(C329&gt;0,VLOOKUP(C329,男子登録情報!$A$1:$H$1688,5,0),"")</f>
        <v/>
      </c>
      <c r="G330" s="417"/>
      <c r="H330" s="417"/>
      <c r="I330" s="242"/>
      <c r="J330" s="10" t="s">
        <v>44</v>
      </c>
      <c r="K330" s="6"/>
      <c r="L330" s="7" t="str">
        <f>IF(K330&gt;0,VLOOKUP(K330,男子登録情報!$J$2:$K$21,2,0),"")</f>
        <v/>
      </c>
      <c r="M330" s="41"/>
      <c r="N330" s="8" t="str">
        <f t="shared" si="121"/>
        <v/>
      </c>
      <c r="O330" s="9"/>
      <c r="P330" s="462"/>
      <c r="Q330" s="463"/>
      <c r="R330" s="464"/>
      <c r="S330" s="430"/>
      <c r="T330" s="430"/>
      <c r="U330" s="293"/>
      <c r="AK330" s="261">
        <f t="shared" si="122"/>
        <v>0</v>
      </c>
      <c r="AL330" s="261" t="str">
        <f t="shared" si="123"/>
        <v>00000</v>
      </c>
    </row>
    <row r="331" spans="1:38" s="20" customFormat="1" ht="18" hidden="1" customHeight="1" thickBot="1">
      <c r="A331" s="461"/>
      <c r="B331" s="446" t="s">
        <v>45</v>
      </c>
      <c r="C331" s="440"/>
      <c r="D331" s="46"/>
      <c r="E331" s="46"/>
      <c r="F331" s="47"/>
      <c r="G331" s="418"/>
      <c r="H331" s="418"/>
      <c r="I331" s="243"/>
      <c r="J331" s="11" t="s">
        <v>46</v>
      </c>
      <c r="K331" s="12"/>
      <c r="L331" s="13" t="str">
        <f>IF(K331&gt;0,VLOOKUP(K331,男子登録情報!$J$2:$K$21,2,0),"")</f>
        <v/>
      </c>
      <c r="M331" s="42"/>
      <c r="N331" s="8" t="str">
        <f t="shared" si="121"/>
        <v/>
      </c>
      <c r="O331" s="15"/>
      <c r="P331" s="465"/>
      <c r="Q331" s="466"/>
      <c r="R331" s="467"/>
      <c r="S331" s="431"/>
      <c r="T331" s="431"/>
      <c r="U331" s="293"/>
      <c r="AK331" s="261">
        <f t="shared" si="122"/>
        <v>0</v>
      </c>
      <c r="AL331" s="261" t="str">
        <f t="shared" si="123"/>
        <v>00000</v>
      </c>
    </row>
    <row r="332" spans="1:38" s="20" customFormat="1" ht="18" hidden="1" customHeight="1" thickTop="1" thickBot="1">
      <c r="A332" s="459">
        <v>107</v>
      </c>
      <c r="B332" s="444" t="s">
        <v>47</v>
      </c>
      <c r="C332" s="434"/>
      <c r="D332" s="434" t="str">
        <f>IF(C332&gt;0,VLOOKUP(C332,男子登録情報!$A$1:$H$1688,3,0),"")</f>
        <v/>
      </c>
      <c r="E332" s="434" t="str">
        <f>IF(C332&gt;0,VLOOKUP(C332,男子登録情報!$A$1:$H$1688,4,0),"")</f>
        <v/>
      </c>
      <c r="F332" s="44" t="str">
        <f>IF(C332&gt;0,VLOOKUP(C332,男子登録情報!$A$1:$H$1688,8,0),"")</f>
        <v/>
      </c>
      <c r="G332" s="416" t="e">
        <f>IF(F333&gt;0,VLOOKUP(F333,男子登録情報!$N$2:$O$48,2,0),"")</f>
        <v>#N/A</v>
      </c>
      <c r="H332" s="416" t="str">
        <f t="shared" ref="H332" si="144">IF(C332&gt;0,TEXT(C332,"100000000"),"")</f>
        <v/>
      </c>
      <c r="I332" s="242"/>
      <c r="J332" s="5" t="s">
        <v>42</v>
      </c>
      <c r="K332" s="6"/>
      <c r="L332" s="7" t="str">
        <f>IF(K332&gt;0,VLOOKUP(K332,男子登録情報!$J$1:$K$21,2,0),"")</f>
        <v/>
      </c>
      <c r="M332" s="40"/>
      <c r="N332" s="8" t="str">
        <f t="shared" si="121"/>
        <v/>
      </c>
      <c r="O332" s="9"/>
      <c r="P332" s="447"/>
      <c r="Q332" s="448"/>
      <c r="R332" s="449"/>
      <c r="S332" s="429"/>
      <c r="T332" s="429"/>
      <c r="U332" s="293"/>
      <c r="AK332" s="261">
        <f t="shared" si="122"/>
        <v>0</v>
      </c>
      <c r="AL332" s="261" t="str">
        <f t="shared" si="123"/>
        <v>00000</v>
      </c>
    </row>
    <row r="333" spans="1:38" s="20" customFormat="1" ht="18" hidden="1" customHeight="1" thickBot="1">
      <c r="A333" s="460"/>
      <c r="B333" s="445"/>
      <c r="C333" s="435"/>
      <c r="D333" s="435"/>
      <c r="E333" s="435"/>
      <c r="F333" s="45" t="str">
        <f>IF(C332&gt;0,VLOOKUP(C332,男子登録情報!$A$1:$H$1688,5,0),"")</f>
        <v/>
      </c>
      <c r="G333" s="417"/>
      <c r="H333" s="417"/>
      <c r="I333" s="242"/>
      <c r="J333" s="10" t="s">
        <v>44</v>
      </c>
      <c r="K333" s="6"/>
      <c r="L333" s="7" t="str">
        <f>IF(K333&gt;0,VLOOKUP(K333,男子登録情報!$J$2:$K$21,2,0),"")</f>
        <v/>
      </c>
      <c r="M333" s="41"/>
      <c r="N333" s="8" t="str">
        <f t="shared" si="121"/>
        <v/>
      </c>
      <c r="O333" s="9"/>
      <c r="P333" s="462"/>
      <c r="Q333" s="463"/>
      <c r="R333" s="464"/>
      <c r="S333" s="430"/>
      <c r="T333" s="430"/>
      <c r="U333" s="293"/>
      <c r="AK333" s="261">
        <f t="shared" si="122"/>
        <v>0</v>
      </c>
      <c r="AL333" s="261" t="str">
        <f t="shared" si="123"/>
        <v>00000</v>
      </c>
    </row>
    <row r="334" spans="1:38" s="20" customFormat="1" ht="18" hidden="1" customHeight="1" thickBot="1">
      <c r="A334" s="461"/>
      <c r="B334" s="446" t="s">
        <v>45</v>
      </c>
      <c r="C334" s="440"/>
      <c r="D334" s="46"/>
      <c r="E334" s="46"/>
      <c r="F334" s="47"/>
      <c r="G334" s="418"/>
      <c r="H334" s="418"/>
      <c r="I334" s="243"/>
      <c r="J334" s="11" t="s">
        <v>46</v>
      </c>
      <c r="K334" s="12"/>
      <c r="L334" s="13" t="str">
        <f>IF(K334&gt;0,VLOOKUP(K334,男子登録情報!$J$2:$K$21,2,0),"")</f>
        <v/>
      </c>
      <c r="M334" s="42"/>
      <c r="N334" s="8" t="str">
        <f t="shared" ref="N334:N397" si="145">IF(L334="","",LEFT(L334,5)&amp;" "&amp;IF(OR(LEFT(L334,3)*1&lt;70,LEFT(L334,3)*1&gt;100),REPT(0,7-LEN(M334)),REPT(0,5-LEN(M334)))&amp;M334)</f>
        <v/>
      </c>
      <c r="O334" s="15"/>
      <c r="P334" s="465"/>
      <c r="Q334" s="466"/>
      <c r="R334" s="467"/>
      <c r="S334" s="431"/>
      <c r="T334" s="431"/>
      <c r="U334" s="293"/>
      <c r="AK334" s="261">
        <f t="shared" si="122"/>
        <v>0</v>
      </c>
      <c r="AL334" s="261" t="str">
        <f t="shared" si="123"/>
        <v>00000</v>
      </c>
    </row>
    <row r="335" spans="1:38" s="20" customFormat="1" ht="18" hidden="1" customHeight="1" thickTop="1" thickBot="1">
      <c r="A335" s="459">
        <v>108</v>
      </c>
      <c r="B335" s="444" t="s">
        <v>47</v>
      </c>
      <c r="C335" s="434"/>
      <c r="D335" s="434" t="str">
        <f>IF(C335&gt;0,VLOOKUP(C335,男子登録情報!$A$1:$H$1688,3,0),"")</f>
        <v/>
      </c>
      <c r="E335" s="434" t="str">
        <f>IF(C335&gt;0,VLOOKUP(C335,男子登録情報!$A$1:$H$1688,4,0),"")</f>
        <v/>
      </c>
      <c r="F335" s="44" t="str">
        <f>IF(C335&gt;0,VLOOKUP(C335,男子登録情報!$A$1:$H$1688,8,0),"")</f>
        <v/>
      </c>
      <c r="G335" s="416" t="e">
        <f>IF(F336&gt;0,VLOOKUP(F336,男子登録情報!$N$2:$O$48,2,0),"")</f>
        <v>#N/A</v>
      </c>
      <c r="H335" s="416" t="str">
        <f t="shared" ref="H335" si="146">IF(C335&gt;0,TEXT(C335,"100000000"),"")</f>
        <v/>
      </c>
      <c r="I335" s="242"/>
      <c r="J335" s="5" t="s">
        <v>42</v>
      </c>
      <c r="K335" s="6"/>
      <c r="L335" s="7" t="str">
        <f>IF(K335&gt;0,VLOOKUP(K335,男子登録情報!$J$1:$K$21,2,0),"")</f>
        <v/>
      </c>
      <c r="M335" s="40"/>
      <c r="N335" s="8" t="str">
        <f t="shared" si="145"/>
        <v/>
      </c>
      <c r="O335" s="9"/>
      <c r="P335" s="447"/>
      <c r="Q335" s="448"/>
      <c r="R335" s="449"/>
      <c r="S335" s="429"/>
      <c r="T335" s="429"/>
      <c r="U335" s="293"/>
      <c r="AK335" s="261">
        <f t="shared" ref="AK335:AK398" si="147">IF(COUNTIF(J335,"*m*")&gt;0,IF(VALUE(AO335)&gt;59,1,0),0)</f>
        <v>0</v>
      </c>
      <c r="AL335" s="261" t="str">
        <f t="shared" ref="AL335:AL398" si="148">IF(COUNTIF(K335,"*m*")&gt;0,RIGHT(10000000+AS335,7),RIGHT(100000+AS335,5))</f>
        <v>00000</v>
      </c>
    </row>
    <row r="336" spans="1:38" s="20" customFormat="1" ht="18" hidden="1" customHeight="1" thickBot="1">
      <c r="A336" s="460"/>
      <c r="B336" s="445"/>
      <c r="C336" s="435"/>
      <c r="D336" s="435"/>
      <c r="E336" s="435"/>
      <c r="F336" s="45" t="str">
        <f>IF(C335&gt;0,VLOOKUP(C335,男子登録情報!$A$1:$H$1688,5,0),"")</f>
        <v/>
      </c>
      <c r="G336" s="417"/>
      <c r="H336" s="417"/>
      <c r="I336" s="242"/>
      <c r="J336" s="10" t="s">
        <v>44</v>
      </c>
      <c r="K336" s="6"/>
      <c r="L336" s="7" t="str">
        <f>IF(K336&gt;0,VLOOKUP(K336,男子登録情報!$J$2:$K$21,2,0),"")</f>
        <v/>
      </c>
      <c r="M336" s="41"/>
      <c r="N336" s="8" t="str">
        <f t="shared" si="145"/>
        <v/>
      </c>
      <c r="O336" s="9"/>
      <c r="P336" s="462"/>
      <c r="Q336" s="463"/>
      <c r="R336" s="464"/>
      <c r="S336" s="430"/>
      <c r="T336" s="430"/>
      <c r="U336" s="293"/>
      <c r="AK336" s="261">
        <f t="shared" si="147"/>
        <v>0</v>
      </c>
      <c r="AL336" s="261" t="str">
        <f t="shared" si="148"/>
        <v>00000</v>
      </c>
    </row>
    <row r="337" spans="1:38" s="20" customFormat="1" ht="18" hidden="1" customHeight="1" thickBot="1">
      <c r="A337" s="461"/>
      <c r="B337" s="446" t="s">
        <v>45</v>
      </c>
      <c r="C337" s="440"/>
      <c r="D337" s="46"/>
      <c r="E337" s="46"/>
      <c r="F337" s="47"/>
      <c r="G337" s="418"/>
      <c r="H337" s="418"/>
      <c r="I337" s="243"/>
      <c r="J337" s="11" t="s">
        <v>46</v>
      </c>
      <c r="K337" s="12"/>
      <c r="L337" s="13" t="str">
        <f>IF(K337&gt;0,VLOOKUP(K337,男子登録情報!$J$2:$K$21,2,0),"")</f>
        <v/>
      </c>
      <c r="M337" s="42"/>
      <c r="N337" s="8" t="str">
        <f t="shared" si="145"/>
        <v/>
      </c>
      <c r="O337" s="15"/>
      <c r="P337" s="465"/>
      <c r="Q337" s="466"/>
      <c r="R337" s="467"/>
      <c r="S337" s="431"/>
      <c r="T337" s="431"/>
      <c r="U337" s="293"/>
      <c r="AK337" s="261">
        <f t="shared" si="147"/>
        <v>0</v>
      </c>
      <c r="AL337" s="261" t="str">
        <f t="shared" si="148"/>
        <v>00000</v>
      </c>
    </row>
    <row r="338" spans="1:38" s="20" customFormat="1" ht="18" hidden="1" customHeight="1" thickTop="1" thickBot="1">
      <c r="A338" s="459">
        <v>109</v>
      </c>
      <c r="B338" s="444" t="s">
        <v>47</v>
      </c>
      <c r="C338" s="434"/>
      <c r="D338" s="434" t="str">
        <f>IF(C338&gt;0,VLOOKUP(C338,男子登録情報!$A$1:$H$1688,3,0),"")</f>
        <v/>
      </c>
      <c r="E338" s="434" t="str">
        <f>IF(C338&gt;0,VLOOKUP(C338,男子登録情報!$A$1:$H$1688,4,0),"")</f>
        <v/>
      </c>
      <c r="F338" s="44" t="str">
        <f>IF(C338&gt;0,VLOOKUP(C338,男子登録情報!$A$1:$H$1688,8,0),"")</f>
        <v/>
      </c>
      <c r="G338" s="416" t="e">
        <f>IF(F339&gt;0,VLOOKUP(F339,男子登録情報!$N$2:$O$48,2,0),"")</f>
        <v>#N/A</v>
      </c>
      <c r="H338" s="416" t="str">
        <f t="shared" ref="H338" si="149">IF(C338&gt;0,TEXT(C338,"100000000"),"")</f>
        <v/>
      </c>
      <c r="I338" s="242"/>
      <c r="J338" s="5" t="s">
        <v>42</v>
      </c>
      <c r="K338" s="6"/>
      <c r="L338" s="7" t="str">
        <f>IF(K338&gt;0,VLOOKUP(K338,男子登録情報!$J$1:$K$21,2,0),"")</f>
        <v/>
      </c>
      <c r="M338" s="40"/>
      <c r="N338" s="8" t="str">
        <f t="shared" si="145"/>
        <v/>
      </c>
      <c r="O338" s="9"/>
      <c r="P338" s="447"/>
      <c r="Q338" s="448"/>
      <c r="R338" s="449"/>
      <c r="S338" s="429"/>
      <c r="T338" s="429"/>
      <c r="U338" s="293"/>
      <c r="AK338" s="261">
        <f t="shared" si="147"/>
        <v>0</v>
      </c>
      <c r="AL338" s="261" t="str">
        <f t="shared" si="148"/>
        <v>00000</v>
      </c>
    </row>
    <row r="339" spans="1:38" s="20" customFormat="1" ht="18" hidden="1" customHeight="1" thickBot="1">
      <c r="A339" s="460"/>
      <c r="B339" s="445"/>
      <c r="C339" s="435"/>
      <c r="D339" s="435"/>
      <c r="E339" s="435"/>
      <c r="F339" s="45" t="str">
        <f>IF(C338&gt;0,VLOOKUP(C338,男子登録情報!$A$1:$H$1688,5,0),"")</f>
        <v/>
      </c>
      <c r="G339" s="417"/>
      <c r="H339" s="417"/>
      <c r="I339" s="242"/>
      <c r="J339" s="10" t="s">
        <v>44</v>
      </c>
      <c r="K339" s="6"/>
      <c r="L339" s="7" t="str">
        <f>IF(K339&gt;0,VLOOKUP(K339,男子登録情報!$J$2:$K$21,2,0),"")</f>
        <v/>
      </c>
      <c r="M339" s="41"/>
      <c r="N339" s="8" t="str">
        <f t="shared" si="145"/>
        <v/>
      </c>
      <c r="O339" s="9"/>
      <c r="P339" s="462"/>
      <c r="Q339" s="463"/>
      <c r="R339" s="464"/>
      <c r="S339" s="430"/>
      <c r="T339" s="430"/>
      <c r="U339" s="293"/>
      <c r="AK339" s="261">
        <f t="shared" si="147"/>
        <v>0</v>
      </c>
      <c r="AL339" s="261" t="str">
        <f t="shared" si="148"/>
        <v>00000</v>
      </c>
    </row>
    <row r="340" spans="1:38" s="20" customFormat="1" ht="18" hidden="1" customHeight="1" thickBot="1">
      <c r="A340" s="461"/>
      <c r="B340" s="446" t="s">
        <v>45</v>
      </c>
      <c r="C340" s="440"/>
      <c r="D340" s="46"/>
      <c r="E340" s="46"/>
      <c r="F340" s="47"/>
      <c r="G340" s="418"/>
      <c r="H340" s="418"/>
      <c r="I340" s="243"/>
      <c r="J340" s="11" t="s">
        <v>46</v>
      </c>
      <c r="K340" s="12"/>
      <c r="L340" s="13" t="str">
        <f>IF(K340&gt;0,VLOOKUP(K340,男子登録情報!$J$2:$K$21,2,0),"")</f>
        <v/>
      </c>
      <c r="M340" s="42"/>
      <c r="N340" s="8" t="str">
        <f t="shared" si="145"/>
        <v/>
      </c>
      <c r="O340" s="15"/>
      <c r="P340" s="465"/>
      <c r="Q340" s="466"/>
      <c r="R340" s="467"/>
      <c r="S340" s="431"/>
      <c r="T340" s="431"/>
      <c r="U340" s="293"/>
      <c r="AK340" s="261">
        <f t="shared" si="147"/>
        <v>0</v>
      </c>
      <c r="AL340" s="261" t="str">
        <f t="shared" si="148"/>
        <v>00000</v>
      </c>
    </row>
    <row r="341" spans="1:38" s="20" customFormat="1" ht="18" hidden="1" customHeight="1" thickTop="1" thickBot="1">
      <c r="A341" s="459">
        <v>110</v>
      </c>
      <c r="B341" s="444" t="s">
        <v>47</v>
      </c>
      <c r="C341" s="434"/>
      <c r="D341" s="434" t="str">
        <f>IF(C341&gt;0,VLOOKUP(C341,男子登録情報!$A$1:$H$1688,3,0),"")</f>
        <v/>
      </c>
      <c r="E341" s="434" t="str">
        <f>IF(C341&gt;0,VLOOKUP(C341,男子登録情報!$A$1:$H$1688,4,0),"")</f>
        <v/>
      </c>
      <c r="F341" s="44" t="str">
        <f>IF(C341&gt;0,VLOOKUP(C341,男子登録情報!$A$1:$H$1688,8,0),"")</f>
        <v/>
      </c>
      <c r="G341" s="416" t="e">
        <f>IF(F342&gt;0,VLOOKUP(F342,男子登録情報!$N$2:$O$48,2,0),"")</f>
        <v>#N/A</v>
      </c>
      <c r="H341" s="416" t="str">
        <f t="shared" ref="H341" si="150">IF(C341&gt;0,TEXT(C341,"100000000"),"")</f>
        <v/>
      </c>
      <c r="I341" s="242"/>
      <c r="J341" s="5" t="s">
        <v>42</v>
      </c>
      <c r="K341" s="6"/>
      <c r="L341" s="7" t="str">
        <f>IF(K341&gt;0,VLOOKUP(K341,男子登録情報!$J$1:$K$21,2,0),"")</f>
        <v/>
      </c>
      <c r="M341" s="40"/>
      <c r="N341" s="8" t="str">
        <f t="shared" si="145"/>
        <v/>
      </c>
      <c r="O341" s="9"/>
      <c r="P341" s="447"/>
      <c r="Q341" s="448"/>
      <c r="R341" s="449"/>
      <c r="S341" s="429"/>
      <c r="T341" s="429"/>
      <c r="U341" s="293"/>
      <c r="AK341" s="261">
        <f t="shared" si="147"/>
        <v>0</v>
      </c>
      <c r="AL341" s="261" t="str">
        <f t="shared" si="148"/>
        <v>00000</v>
      </c>
    </row>
    <row r="342" spans="1:38" s="20" customFormat="1" ht="18" hidden="1" customHeight="1" thickBot="1">
      <c r="A342" s="460"/>
      <c r="B342" s="445"/>
      <c r="C342" s="435"/>
      <c r="D342" s="435"/>
      <c r="E342" s="435"/>
      <c r="F342" s="45" t="str">
        <f>IF(C341&gt;0,VLOOKUP(C341,男子登録情報!$A$1:$H$1688,5,0),"")</f>
        <v/>
      </c>
      <c r="G342" s="417"/>
      <c r="H342" s="417"/>
      <c r="I342" s="242"/>
      <c r="J342" s="10" t="s">
        <v>44</v>
      </c>
      <c r="K342" s="6"/>
      <c r="L342" s="7" t="str">
        <f>IF(K342&gt;0,VLOOKUP(K342,男子登録情報!$J$2:$K$21,2,0),"")</f>
        <v/>
      </c>
      <c r="M342" s="41"/>
      <c r="N342" s="8" t="str">
        <f t="shared" si="145"/>
        <v/>
      </c>
      <c r="O342" s="9"/>
      <c r="P342" s="462"/>
      <c r="Q342" s="463"/>
      <c r="R342" s="464"/>
      <c r="S342" s="430"/>
      <c r="T342" s="430"/>
      <c r="U342" s="293"/>
      <c r="AK342" s="261">
        <f t="shared" si="147"/>
        <v>0</v>
      </c>
      <c r="AL342" s="261" t="str">
        <f t="shared" si="148"/>
        <v>00000</v>
      </c>
    </row>
    <row r="343" spans="1:38" s="20" customFormat="1" ht="18" hidden="1" customHeight="1" thickBot="1">
      <c r="A343" s="461"/>
      <c r="B343" s="446" t="s">
        <v>45</v>
      </c>
      <c r="C343" s="440"/>
      <c r="D343" s="46"/>
      <c r="E343" s="46"/>
      <c r="F343" s="47"/>
      <c r="G343" s="418"/>
      <c r="H343" s="418"/>
      <c r="I343" s="243"/>
      <c r="J343" s="11" t="s">
        <v>46</v>
      </c>
      <c r="K343" s="12"/>
      <c r="L343" s="13" t="str">
        <f>IF(K343&gt;0,VLOOKUP(K343,男子登録情報!$J$2:$K$21,2,0),"")</f>
        <v/>
      </c>
      <c r="M343" s="42"/>
      <c r="N343" s="8" t="str">
        <f t="shared" si="145"/>
        <v/>
      </c>
      <c r="O343" s="15"/>
      <c r="P343" s="465"/>
      <c r="Q343" s="466"/>
      <c r="R343" s="467"/>
      <c r="S343" s="431"/>
      <c r="T343" s="431"/>
      <c r="U343" s="293"/>
      <c r="AK343" s="261">
        <f t="shared" si="147"/>
        <v>0</v>
      </c>
      <c r="AL343" s="261" t="str">
        <f t="shared" si="148"/>
        <v>00000</v>
      </c>
    </row>
    <row r="344" spans="1:38" s="20" customFormat="1" ht="18" hidden="1" customHeight="1" thickTop="1" thickBot="1">
      <c r="A344" s="459">
        <v>111</v>
      </c>
      <c r="B344" s="444" t="s">
        <v>47</v>
      </c>
      <c r="C344" s="434"/>
      <c r="D344" s="434" t="str">
        <f>IF(C344&gt;0,VLOOKUP(C344,男子登録情報!$A$1:$H$1688,3,0),"")</f>
        <v/>
      </c>
      <c r="E344" s="434" t="str">
        <f>IF(C344&gt;0,VLOOKUP(C344,男子登録情報!$A$1:$H$1688,4,0),"")</f>
        <v/>
      </c>
      <c r="F344" s="44" t="str">
        <f>IF(C344&gt;0,VLOOKUP(C344,男子登録情報!$A$1:$H$1688,8,0),"")</f>
        <v/>
      </c>
      <c r="G344" s="416" t="e">
        <f>IF(F345&gt;0,VLOOKUP(F345,男子登録情報!$N$2:$O$48,2,0),"")</f>
        <v>#N/A</v>
      </c>
      <c r="H344" s="416" t="str">
        <f t="shared" ref="H344" si="151">IF(C344&gt;0,TEXT(C344,"100000000"),"")</f>
        <v/>
      </c>
      <c r="I344" s="242"/>
      <c r="J344" s="5" t="s">
        <v>42</v>
      </c>
      <c r="K344" s="6"/>
      <c r="L344" s="7" t="str">
        <f>IF(K344&gt;0,VLOOKUP(K344,男子登録情報!$J$1:$K$21,2,0),"")</f>
        <v/>
      </c>
      <c r="M344" s="40"/>
      <c r="N344" s="8" t="str">
        <f t="shared" si="145"/>
        <v/>
      </c>
      <c r="O344" s="9"/>
      <c r="P344" s="447"/>
      <c r="Q344" s="448"/>
      <c r="R344" s="449"/>
      <c r="S344" s="429"/>
      <c r="T344" s="429"/>
      <c r="U344" s="293"/>
      <c r="AK344" s="261">
        <f t="shared" si="147"/>
        <v>0</v>
      </c>
      <c r="AL344" s="261" t="str">
        <f t="shared" si="148"/>
        <v>00000</v>
      </c>
    </row>
    <row r="345" spans="1:38" s="20" customFormat="1" ht="18" hidden="1" customHeight="1" thickBot="1">
      <c r="A345" s="460"/>
      <c r="B345" s="445"/>
      <c r="C345" s="435"/>
      <c r="D345" s="435"/>
      <c r="E345" s="435"/>
      <c r="F345" s="45" t="str">
        <f>IF(C344&gt;0,VLOOKUP(C344,男子登録情報!$A$1:$H$1688,5,0),"")</f>
        <v/>
      </c>
      <c r="G345" s="417"/>
      <c r="H345" s="417"/>
      <c r="I345" s="242"/>
      <c r="J345" s="10" t="s">
        <v>44</v>
      </c>
      <c r="K345" s="6"/>
      <c r="L345" s="7" t="str">
        <f>IF(K345&gt;0,VLOOKUP(K345,男子登録情報!$J$2:$K$21,2,0),"")</f>
        <v/>
      </c>
      <c r="M345" s="41"/>
      <c r="N345" s="8" t="str">
        <f t="shared" si="145"/>
        <v/>
      </c>
      <c r="O345" s="9"/>
      <c r="P345" s="462"/>
      <c r="Q345" s="463"/>
      <c r="R345" s="464"/>
      <c r="S345" s="430"/>
      <c r="T345" s="430"/>
      <c r="U345" s="293"/>
      <c r="AK345" s="261">
        <f t="shared" si="147"/>
        <v>0</v>
      </c>
      <c r="AL345" s="261" t="str">
        <f t="shared" si="148"/>
        <v>00000</v>
      </c>
    </row>
    <row r="346" spans="1:38" s="20" customFormat="1" ht="18" hidden="1" customHeight="1" thickBot="1">
      <c r="A346" s="461"/>
      <c r="B346" s="446" t="s">
        <v>45</v>
      </c>
      <c r="C346" s="440"/>
      <c r="D346" s="46"/>
      <c r="E346" s="46"/>
      <c r="F346" s="47"/>
      <c r="G346" s="418"/>
      <c r="H346" s="418"/>
      <c r="I346" s="243"/>
      <c r="J346" s="11" t="s">
        <v>46</v>
      </c>
      <c r="K346" s="12"/>
      <c r="L346" s="13" t="str">
        <f>IF(K346&gt;0,VLOOKUP(K346,男子登録情報!$J$2:$K$21,2,0),"")</f>
        <v/>
      </c>
      <c r="M346" s="42"/>
      <c r="N346" s="8" t="str">
        <f t="shared" si="145"/>
        <v/>
      </c>
      <c r="O346" s="15"/>
      <c r="P346" s="465"/>
      <c r="Q346" s="466"/>
      <c r="R346" s="467"/>
      <c r="S346" s="431"/>
      <c r="T346" s="431"/>
      <c r="U346" s="293"/>
      <c r="AK346" s="261">
        <f t="shared" si="147"/>
        <v>0</v>
      </c>
      <c r="AL346" s="261" t="str">
        <f t="shared" si="148"/>
        <v>00000</v>
      </c>
    </row>
    <row r="347" spans="1:38" s="20" customFormat="1" ht="18" hidden="1" customHeight="1" thickTop="1" thickBot="1">
      <c r="A347" s="459">
        <v>112</v>
      </c>
      <c r="B347" s="444" t="s">
        <v>47</v>
      </c>
      <c r="C347" s="434"/>
      <c r="D347" s="434" t="str">
        <f>IF(C347&gt;0,VLOOKUP(C347,男子登録情報!$A$1:$H$1688,3,0),"")</f>
        <v/>
      </c>
      <c r="E347" s="434" t="str">
        <f>IF(C347&gt;0,VLOOKUP(C347,男子登録情報!$A$1:$H$1688,4,0),"")</f>
        <v/>
      </c>
      <c r="F347" s="44" t="str">
        <f>IF(C347&gt;0,VLOOKUP(C347,男子登録情報!$A$1:$H$1688,8,0),"")</f>
        <v/>
      </c>
      <c r="G347" s="416" t="e">
        <f>IF(F348&gt;0,VLOOKUP(F348,男子登録情報!$N$2:$O$48,2,0),"")</f>
        <v>#N/A</v>
      </c>
      <c r="H347" s="416" t="str">
        <f t="shared" ref="H347" si="152">IF(C347&gt;0,TEXT(C347,"100000000"),"")</f>
        <v/>
      </c>
      <c r="I347" s="242"/>
      <c r="J347" s="5" t="s">
        <v>42</v>
      </c>
      <c r="K347" s="6"/>
      <c r="L347" s="7" t="str">
        <f>IF(K347&gt;0,VLOOKUP(K347,男子登録情報!$J$1:$K$21,2,0),"")</f>
        <v/>
      </c>
      <c r="M347" s="40"/>
      <c r="N347" s="8" t="str">
        <f t="shared" si="145"/>
        <v/>
      </c>
      <c r="O347" s="9"/>
      <c r="P347" s="447"/>
      <c r="Q347" s="448"/>
      <c r="R347" s="449"/>
      <c r="S347" s="429"/>
      <c r="T347" s="429"/>
      <c r="U347" s="293"/>
      <c r="AK347" s="261">
        <f t="shared" si="147"/>
        <v>0</v>
      </c>
      <c r="AL347" s="261" t="str">
        <f t="shared" si="148"/>
        <v>00000</v>
      </c>
    </row>
    <row r="348" spans="1:38" s="20" customFormat="1" ht="18" hidden="1" customHeight="1" thickBot="1">
      <c r="A348" s="460"/>
      <c r="B348" s="445"/>
      <c r="C348" s="435"/>
      <c r="D348" s="435"/>
      <c r="E348" s="435"/>
      <c r="F348" s="45" t="str">
        <f>IF(C347&gt;0,VLOOKUP(C347,男子登録情報!$A$1:$H$1688,5,0),"")</f>
        <v/>
      </c>
      <c r="G348" s="417"/>
      <c r="H348" s="417"/>
      <c r="I348" s="242"/>
      <c r="J348" s="10" t="s">
        <v>44</v>
      </c>
      <c r="K348" s="6"/>
      <c r="L348" s="7" t="str">
        <f>IF(K348&gt;0,VLOOKUP(K348,男子登録情報!$J$2:$K$21,2,0),"")</f>
        <v/>
      </c>
      <c r="M348" s="41"/>
      <c r="N348" s="8" t="str">
        <f t="shared" si="145"/>
        <v/>
      </c>
      <c r="O348" s="9"/>
      <c r="P348" s="462"/>
      <c r="Q348" s="463"/>
      <c r="R348" s="464"/>
      <c r="S348" s="430"/>
      <c r="T348" s="430"/>
      <c r="U348" s="293"/>
      <c r="AK348" s="261">
        <f t="shared" si="147"/>
        <v>0</v>
      </c>
      <c r="AL348" s="261" t="str">
        <f t="shared" si="148"/>
        <v>00000</v>
      </c>
    </row>
    <row r="349" spans="1:38" s="20" customFormat="1" ht="18" hidden="1" customHeight="1" thickBot="1">
      <c r="A349" s="461"/>
      <c r="B349" s="446" t="s">
        <v>45</v>
      </c>
      <c r="C349" s="440"/>
      <c r="D349" s="46"/>
      <c r="E349" s="46"/>
      <c r="F349" s="47"/>
      <c r="G349" s="418"/>
      <c r="H349" s="418"/>
      <c r="I349" s="243"/>
      <c r="J349" s="11" t="s">
        <v>46</v>
      </c>
      <c r="K349" s="12"/>
      <c r="L349" s="13" t="str">
        <f>IF(K349&gt;0,VLOOKUP(K349,男子登録情報!$J$2:$K$21,2,0),"")</f>
        <v/>
      </c>
      <c r="M349" s="42"/>
      <c r="N349" s="8" t="str">
        <f t="shared" si="145"/>
        <v/>
      </c>
      <c r="O349" s="15"/>
      <c r="P349" s="465"/>
      <c r="Q349" s="466"/>
      <c r="R349" s="467"/>
      <c r="S349" s="431"/>
      <c r="T349" s="431"/>
      <c r="U349" s="293"/>
      <c r="AK349" s="261">
        <f t="shared" si="147"/>
        <v>0</v>
      </c>
      <c r="AL349" s="261" t="str">
        <f t="shared" si="148"/>
        <v>00000</v>
      </c>
    </row>
    <row r="350" spans="1:38" s="20" customFormat="1" ht="18" hidden="1" customHeight="1" thickTop="1" thickBot="1">
      <c r="A350" s="459">
        <v>113</v>
      </c>
      <c r="B350" s="444" t="s">
        <v>47</v>
      </c>
      <c r="C350" s="434"/>
      <c r="D350" s="434" t="str">
        <f>IF(C350&gt;0,VLOOKUP(C350,男子登録情報!$A$1:$H$1688,3,0),"")</f>
        <v/>
      </c>
      <c r="E350" s="434" t="str">
        <f>IF(C350&gt;0,VLOOKUP(C350,男子登録情報!$A$1:$H$1688,4,0),"")</f>
        <v/>
      </c>
      <c r="F350" s="44" t="str">
        <f>IF(C350&gt;0,VLOOKUP(C350,男子登録情報!$A$1:$H$1688,8,0),"")</f>
        <v/>
      </c>
      <c r="G350" s="416" t="e">
        <f>IF(F351&gt;0,VLOOKUP(F351,男子登録情報!$N$2:$O$48,2,0),"")</f>
        <v>#N/A</v>
      </c>
      <c r="H350" s="416" t="str">
        <f t="shared" ref="H350" si="153">IF(C350&gt;0,TEXT(C350,"100000000"),"")</f>
        <v/>
      </c>
      <c r="I350" s="242"/>
      <c r="J350" s="5" t="s">
        <v>42</v>
      </c>
      <c r="K350" s="6"/>
      <c r="L350" s="7" t="str">
        <f>IF(K350&gt;0,VLOOKUP(K350,男子登録情報!$J$1:$K$21,2,0),"")</f>
        <v/>
      </c>
      <c r="M350" s="40"/>
      <c r="N350" s="8" t="str">
        <f t="shared" si="145"/>
        <v/>
      </c>
      <c r="O350" s="9"/>
      <c r="P350" s="447"/>
      <c r="Q350" s="448"/>
      <c r="R350" s="449"/>
      <c r="S350" s="429"/>
      <c r="T350" s="429"/>
      <c r="U350" s="293"/>
      <c r="AK350" s="261">
        <f t="shared" si="147"/>
        <v>0</v>
      </c>
      <c r="AL350" s="261" t="str">
        <f t="shared" si="148"/>
        <v>00000</v>
      </c>
    </row>
    <row r="351" spans="1:38" s="20" customFormat="1" ht="18" hidden="1" customHeight="1" thickBot="1">
      <c r="A351" s="460"/>
      <c r="B351" s="445"/>
      <c r="C351" s="435"/>
      <c r="D351" s="435"/>
      <c r="E351" s="435"/>
      <c r="F351" s="45" t="str">
        <f>IF(C350&gt;0,VLOOKUP(C350,男子登録情報!$A$1:$H$1688,5,0),"")</f>
        <v/>
      </c>
      <c r="G351" s="417"/>
      <c r="H351" s="417"/>
      <c r="I351" s="242"/>
      <c r="J351" s="10" t="s">
        <v>44</v>
      </c>
      <c r="K351" s="6"/>
      <c r="L351" s="7" t="str">
        <f>IF(K351&gt;0,VLOOKUP(K351,男子登録情報!$J$2:$K$21,2,0),"")</f>
        <v/>
      </c>
      <c r="M351" s="41"/>
      <c r="N351" s="8" t="str">
        <f t="shared" si="145"/>
        <v/>
      </c>
      <c r="O351" s="9"/>
      <c r="P351" s="462"/>
      <c r="Q351" s="463"/>
      <c r="R351" s="464"/>
      <c r="S351" s="430"/>
      <c r="T351" s="430"/>
      <c r="U351" s="293"/>
      <c r="AK351" s="261">
        <f t="shared" si="147"/>
        <v>0</v>
      </c>
      <c r="AL351" s="261" t="str">
        <f t="shared" si="148"/>
        <v>00000</v>
      </c>
    </row>
    <row r="352" spans="1:38" s="20" customFormat="1" ht="18" hidden="1" customHeight="1" thickBot="1">
      <c r="A352" s="461"/>
      <c r="B352" s="446" t="s">
        <v>45</v>
      </c>
      <c r="C352" s="440"/>
      <c r="D352" s="46"/>
      <c r="E352" s="46"/>
      <c r="F352" s="47"/>
      <c r="G352" s="418"/>
      <c r="H352" s="418"/>
      <c r="I352" s="243"/>
      <c r="J352" s="11" t="s">
        <v>46</v>
      </c>
      <c r="K352" s="12"/>
      <c r="L352" s="13" t="str">
        <f>IF(K352&gt;0,VLOOKUP(K352,男子登録情報!$J$2:$K$21,2,0),"")</f>
        <v/>
      </c>
      <c r="M352" s="42"/>
      <c r="N352" s="8" t="str">
        <f t="shared" si="145"/>
        <v/>
      </c>
      <c r="O352" s="15"/>
      <c r="P352" s="465"/>
      <c r="Q352" s="466"/>
      <c r="R352" s="467"/>
      <c r="S352" s="431"/>
      <c r="T352" s="431"/>
      <c r="U352" s="293"/>
      <c r="AK352" s="261">
        <f t="shared" si="147"/>
        <v>0</v>
      </c>
      <c r="AL352" s="261" t="str">
        <f t="shared" si="148"/>
        <v>00000</v>
      </c>
    </row>
    <row r="353" spans="1:38" s="20" customFormat="1" ht="18" hidden="1" customHeight="1" thickTop="1" thickBot="1">
      <c r="A353" s="459">
        <v>114</v>
      </c>
      <c r="B353" s="444" t="s">
        <v>47</v>
      </c>
      <c r="C353" s="434"/>
      <c r="D353" s="434" t="str">
        <f>IF(C353&gt;0,VLOOKUP(C353,男子登録情報!$A$1:$H$1688,3,0),"")</f>
        <v/>
      </c>
      <c r="E353" s="434" t="str">
        <f>IF(C353&gt;0,VLOOKUP(C353,男子登録情報!$A$1:$H$1688,4,0),"")</f>
        <v/>
      </c>
      <c r="F353" s="44" t="str">
        <f>IF(C353&gt;0,VLOOKUP(C353,男子登録情報!$A$1:$H$1688,8,0),"")</f>
        <v/>
      </c>
      <c r="G353" s="416" t="e">
        <f>IF(F354&gt;0,VLOOKUP(F354,男子登録情報!$N$2:$O$48,2,0),"")</f>
        <v>#N/A</v>
      </c>
      <c r="H353" s="416" t="str">
        <f t="shared" ref="H353" si="154">IF(C353&gt;0,TEXT(C353,"100000000"),"")</f>
        <v/>
      </c>
      <c r="I353" s="242"/>
      <c r="J353" s="5" t="s">
        <v>42</v>
      </c>
      <c r="K353" s="6"/>
      <c r="L353" s="7" t="str">
        <f>IF(K353&gt;0,VLOOKUP(K353,男子登録情報!$J$1:$K$21,2,0),"")</f>
        <v/>
      </c>
      <c r="M353" s="40"/>
      <c r="N353" s="8" t="str">
        <f t="shared" si="145"/>
        <v/>
      </c>
      <c r="O353" s="9"/>
      <c r="P353" s="447"/>
      <c r="Q353" s="448"/>
      <c r="R353" s="449"/>
      <c r="S353" s="429"/>
      <c r="T353" s="429"/>
      <c r="U353" s="293"/>
      <c r="AK353" s="261">
        <f t="shared" si="147"/>
        <v>0</v>
      </c>
      <c r="AL353" s="261" t="str">
        <f t="shared" si="148"/>
        <v>00000</v>
      </c>
    </row>
    <row r="354" spans="1:38" s="20" customFormat="1" ht="18" hidden="1" customHeight="1" thickBot="1">
      <c r="A354" s="460"/>
      <c r="B354" s="445"/>
      <c r="C354" s="435"/>
      <c r="D354" s="435"/>
      <c r="E354" s="435"/>
      <c r="F354" s="45" t="str">
        <f>IF(C353&gt;0,VLOOKUP(C353,男子登録情報!$A$1:$H$1688,5,0),"")</f>
        <v/>
      </c>
      <c r="G354" s="417"/>
      <c r="H354" s="417"/>
      <c r="I354" s="242"/>
      <c r="J354" s="10" t="s">
        <v>44</v>
      </c>
      <c r="K354" s="6"/>
      <c r="L354" s="7" t="str">
        <f>IF(K354&gt;0,VLOOKUP(K354,男子登録情報!$J$2:$K$21,2,0),"")</f>
        <v/>
      </c>
      <c r="M354" s="41"/>
      <c r="N354" s="8" t="str">
        <f t="shared" si="145"/>
        <v/>
      </c>
      <c r="O354" s="9"/>
      <c r="P354" s="462"/>
      <c r="Q354" s="463"/>
      <c r="R354" s="464"/>
      <c r="S354" s="430"/>
      <c r="T354" s="430"/>
      <c r="U354" s="293"/>
      <c r="AK354" s="261">
        <f t="shared" si="147"/>
        <v>0</v>
      </c>
      <c r="AL354" s="261" t="str">
        <f t="shared" si="148"/>
        <v>00000</v>
      </c>
    </row>
    <row r="355" spans="1:38" s="20" customFormat="1" ht="18" hidden="1" customHeight="1" thickBot="1">
      <c r="A355" s="461"/>
      <c r="B355" s="446" t="s">
        <v>45</v>
      </c>
      <c r="C355" s="440"/>
      <c r="D355" s="46"/>
      <c r="E355" s="46"/>
      <c r="F355" s="47"/>
      <c r="G355" s="418"/>
      <c r="H355" s="418"/>
      <c r="I355" s="243"/>
      <c r="J355" s="11" t="s">
        <v>46</v>
      </c>
      <c r="K355" s="12"/>
      <c r="L355" s="13" t="str">
        <f>IF(K355&gt;0,VLOOKUP(K355,男子登録情報!$J$2:$K$21,2,0),"")</f>
        <v/>
      </c>
      <c r="M355" s="42"/>
      <c r="N355" s="8" t="str">
        <f t="shared" si="145"/>
        <v/>
      </c>
      <c r="O355" s="15"/>
      <c r="P355" s="465"/>
      <c r="Q355" s="466"/>
      <c r="R355" s="467"/>
      <c r="S355" s="431"/>
      <c r="T355" s="431"/>
      <c r="U355" s="293"/>
      <c r="AK355" s="261">
        <f t="shared" si="147"/>
        <v>0</v>
      </c>
      <c r="AL355" s="261" t="str">
        <f t="shared" si="148"/>
        <v>00000</v>
      </c>
    </row>
    <row r="356" spans="1:38" s="20" customFormat="1" ht="18" hidden="1" customHeight="1" thickTop="1" thickBot="1">
      <c r="A356" s="459">
        <v>115</v>
      </c>
      <c r="B356" s="444" t="s">
        <v>47</v>
      </c>
      <c r="C356" s="434"/>
      <c r="D356" s="434" t="str">
        <f>IF(C356&gt;0,VLOOKUP(C356,男子登録情報!$A$1:$H$1688,3,0),"")</f>
        <v/>
      </c>
      <c r="E356" s="434" t="str">
        <f>IF(C356&gt;0,VLOOKUP(C356,男子登録情報!$A$1:$H$1688,4,0),"")</f>
        <v/>
      </c>
      <c r="F356" s="44" t="str">
        <f>IF(C356&gt;0,VLOOKUP(C356,男子登録情報!$A$1:$H$1688,8,0),"")</f>
        <v/>
      </c>
      <c r="G356" s="416" t="e">
        <f>IF(F357&gt;0,VLOOKUP(F357,男子登録情報!$N$2:$O$48,2,0),"")</f>
        <v>#N/A</v>
      </c>
      <c r="H356" s="416" t="str">
        <f t="shared" ref="H356" si="155">IF(C356&gt;0,TEXT(C356,"100000000"),"")</f>
        <v/>
      </c>
      <c r="I356" s="242"/>
      <c r="J356" s="5" t="s">
        <v>42</v>
      </c>
      <c r="K356" s="6"/>
      <c r="L356" s="7" t="str">
        <f>IF(K356&gt;0,VLOOKUP(K356,男子登録情報!$J$1:$K$21,2,0),"")</f>
        <v/>
      </c>
      <c r="M356" s="40"/>
      <c r="N356" s="8" t="str">
        <f t="shared" si="145"/>
        <v/>
      </c>
      <c r="O356" s="9"/>
      <c r="P356" s="447"/>
      <c r="Q356" s="448"/>
      <c r="R356" s="449"/>
      <c r="S356" s="429"/>
      <c r="T356" s="429"/>
      <c r="U356" s="293"/>
      <c r="AK356" s="261">
        <f t="shared" si="147"/>
        <v>0</v>
      </c>
      <c r="AL356" s="261" t="str">
        <f t="shared" si="148"/>
        <v>00000</v>
      </c>
    </row>
    <row r="357" spans="1:38" s="20" customFormat="1" ht="18" hidden="1" customHeight="1" thickBot="1">
      <c r="A357" s="460"/>
      <c r="B357" s="445"/>
      <c r="C357" s="435"/>
      <c r="D357" s="435"/>
      <c r="E357" s="435"/>
      <c r="F357" s="45" t="str">
        <f>IF(C356&gt;0,VLOOKUP(C356,男子登録情報!$A$1:$H$1688,5,0),"")</f>
        <v/>
      </c>
      <c r="G357" s="417"/>
      <c r="H357" s="417"/>
      <c r="I357" s="242"/>
      <c r="J357" s="10" t="s">
        <v>44</v>
      </c>
      <c r="K357" s="6"/>
      <c r="L357" s="7" t="str">
        <f>IF(K357&gt;0,VLOOKUP(K357,男子登録情報!$J$2:$K$21,2,0),"")</f>
        <v/>
      </c>
      <c r="M357" s="41"/>
      <c r="N357" s="8" t="str">
        <f t="shared" si="145"/>
        <v/>
      </c>
      <c r="O357" s="9"/>
      <c r="P357" s="462"/>
      <c r="Q357" s="463"/>
      <c r="R357" s="464"/>
      <c r="S357" s="430"/>
      <c r="T357" s="430"/>
      <c r="U357" s="293"/>
      <c r="AK357" s="261">
        <f t="shared" si="147"/>
        <v>0</v>
      </c>
      <c r="AL357" s="261" t="str">
        <f t="shared" si="148"/>
        <v>00000</v>
      </c>
    </row>
    <row r="358" spans="1:38" s="20" customFormat="1" ht="18" hidden="1" customHeight="1" thickBot="1">
      <c r="A358" s="461"/>
      <c r="B358" s="446" t="s">
        <v>45</v>
      </c>
      <c r="C358" s="440"/>
      <c r="D358" s="46"/>
      <c r="E358" s="46"/>
      <c r="F358" s="47"/>
      <c r="G358" s="418"/>
      <c r="H358" s="418"/>
      <c r="I358" s="243"/>
      <c r="J358" s="11" t="s">
        <v>46</v>
      </c>
      <c r="K358" s="12"/>
      <c r="L358" s="13" t="str">
        <f>IF(K358&gt;0,VLOOKUP(K358,男子登録情報!$J$2:$K$21,2,0),"")</f>
        <v/>
      </c>
      <c r="M358" s="42"/>
      <c r="N358" s="8" t="str">
        <f t="shared" si="145"/>
        <v/>
      </c>
      <c r="O358" s="15"/>
      <c r="P358" s="465"/>
      <c r="Q358" s="466"/>
      <c r="R358" s="467"/>
      <c r="S358" s="431"/>
      <c r="T358" s="431"/>
      <c r="U358" s="293"/>
      <c r="AK358" s="261">
        <f t="shared" si="147"/>
        <v>0</v>
      </c>
      <c r="AL358" s="261" t="str">
        <f t="shared" si="148"/>
        <v>00000</v>
      </c>
    </row>
    <row r="359" spans="1:38" s="20" customFormat="1" ht="18" hidden="1" customHeight="1" thickTop="1" thickBot="1">
      <c r="A359" s="459">
        <v>116</v>
      </c>
      <c r="B359" s="444" t="s">
        <v>47</v>
      </c>
      <c r="C359" s="434"/>
      <c r="D359" s="434" t="str">
        <f>IF(C359&gt;0,VLOOKUP(C359,男子登録情報!$A$1:$H$1688,3,0),"")</f>
        <v/>
      </c>
      <c r="E359" s="434" t="str">
        <f>IF(C359&gt;0,VLOOKUP(C359,男子登録情報!$A$1:$H$1688,4,0),"")</f>
        <v/>
      </c>
      <c r="F359" s="44" t="str">
        <f>IF(C359&gt;0,VLOOKUP(C359,男子登録情報!$A$1:$H$1688,8,0),"")</f>
        <v/>
      </c>
      <c r="G359" s="416" t="e">
        <f>IF(F360&gt;0,VLOOKUP(F360,男子登録情報!$N$2:$O$48,2,0),"")</f>
        <v>#N/A</v>
      </c>
      <c r="H359" s="416" t="str">
        <f t="shared" ref="H359" si="156">IF(C359&gt;0,TEXT(C359,"100000000"),"")</f>
        <v/>
      </c>
      <c r="I359" s="242"/>
      <c r="J359" s="5" t="s">
        <v>42</v>
      </c>
      <c r="K359" s="6"/>
      <c r="L359" s="7" t="str">
        <f>IF(K359&gt;0,VLOOKUP(K359,男子登録情報!$J$1:$K$21,2,0),"")</f>
        <v/>
      </c>
      <c r="M359" s="40"/>
      <c r="N359" s="8" t="str">
        <f t="shared" si="145"/>
        <v/>
      </c>
      <c r="O359" s="9"/>
      <c r="P359" s="447"/>
      <c r="Q359" s="448"/>
      <c r="R359" s="449"/>
      <c r="S359" s="429"/>
      <c r="T359" s="429"/>
      <c r="U359" s="293"/>
      <c r="AK359" s="261">
        <f t="shared" si="147"/>
        <v>0</v>
      </c>
      <c r="AL359" s="261" t="str">
        <f t="shared" si="148"/>
        <v>00000</v>
      </c>
    </row>
    <row r="360" spans="1:38" s="20" customFormat="1" ht="18" hidden="1" customHeight="1" thickBot="1">
      <c r="A360" s="460"/>
      <c r="B360" s="445"/>
      <c r="C360" s="435"/>
      <c r="D360" s="435"/>
      <c r="E360" s="435"/>
      <c r="F360" s="45" t="str">
        <f>IF(C359&gt;0,VLOOKUP(C359,男子登録情報!$A$1:$H$1688,5,0),"")</f>
        <v/>
      </c>
      <c r="G360" s="417"/>
      <c r="H360" s="417"/>
      <c r="I360" s="242"/>
      <c r="J360" s="10" t="s">
        <v>44</v>
      </c>
      <c r="K360" s="6"/>
      <c r="L360" s="7" t="str">
        <f>IF(K360&gt;0,VLOOKUP(K360,男子登録情報!$J$2:$K$21,2,0),"")</f>
        <v/>
      </c>
      <c r="M360" s="41"/>
      <c r="N360" s="8" t="str">
        <f t="shared" si="145"/>
        <v/>
      </c>
      <c r="O360" s="9"/>
      <c r="P360" s="462"/>
      <c r="Q360" s="463"/>
      <c r="R360" s="464"/>
      <c r="S360" s="430"/>
      <c r="T360" s="430"/>
      <c r="U360" s="293"/>
      <c r="AK360" s="261">
        <f t="shared" si="147"/>
        <v>0</v>
      </c>
      <c r="AL360" s="261" t="str">
        <f t="shared" si="148"/>
        <v>00000</v>
      </c>
    </row>
    <row r="361" spans="1:38" s="20" customFormat="1" ht="18" hidden="1" customHeight="1" thickBot="1">
      <c r="A361" s="461"/>
      <c r="B361" s="446" t="s">
        <v>45</v>
      </c>
      <c r="C361" s="440"/>
      <c r="D361" s="46"/>
      <c r="E361" s="46"/>
      <c r="F361" s="47"/>
      <c r="G361" s="418"/>
      <c r="H361" s="418"/>
      <c r="I361" s="243"/>
      <c r="J361" s="11" t="s">
        <v>46</v>
      </c>
      <c r="K361" s="12"/>
      <c r="L361" s="13" t="str">
        <f>IF(K361&gt;0,VLOOKUP(K361,男子登録情報!$J$2:$K$21,2,0),"")</f>
        <v/>
      </c>
      <c r="M361" s="42"/>
      <c r="N361" s="8" t="str">
        <f t="shared" si="145"/>
        <v/>
      </c>
      <c r="O361" s="15"/>
      <c r="P361" s="465"/>
      <c r="Q361" s="466"/>
      <c r="R361" s="467"/>
      <c r="S361" s="431"/>
      <c r="T361" s="431"/>
      <c r="U361" s="293"/>
      <c r="AK361" s="261">
        <f t="shared" si="147"/>
        <v>0</v>
      </c>
      <c r="AL361" s="261" t="str">
        <f t="shared" si="148"/>
        <v>00000</v>
      </c>
    </row>
    <row r="362" spans="1:38" s="20" customFormat="1" ht="18" hidden="1" customHeight="1" thickTop="1" thickBot="1">
      <c r="A362" s="459">
        <v>117</v>
      </c>
      <c r="B362" s="444" t="s">
        <v>47</v>
      </c>
      <c r="C362" s="434"/>
      <c r="D362" s="434" t="str">
        <f>IF(C362&gt;0,VLOOKUP(C362,男子登録情報!$A$1:$H$1688,3,0),"")</f>
        <v/>
      </c>
      <c r="E362" s="434" t="str">
        <f>IF(C362&gt;0,VLOOKUP(C362,男子登録情報!$A$1:$H$1688,4,0),"")</f>
        <v/>
      </c>
      <c r="F362" s="44" t="str">
        <f>IF(C362&gt;0,VLOOKUP(C362,男子登録情報!$A$1:$H$1688,8,0),"")</f>
        <v/>
      </c>
      <c r="G362" s="416" t="e">
        <f>IF(F363&gt;0,VLOOKUP(F363,男子登録情報!$N$2:$O$48,2,0),"")</f>
        <v>#N/A</v>
      </c>
      <c r="H362" s="416" t="str">
        <f t="shared" ref="H362" si="157">IF(C362&gt;0,TEXT(C362,"100000000"),"")</f>
        <v/>
      </c>
      <c r="I362" s="242"/>
      <c r="J362" s="5" t="s">
        <v>42</v>
      </c>
      <c r="K362" s="6"/>
      <c r="L362" s="7" t="str">
        <f>IF(K362&gt;0,VLOOKUP(K362,男子登録情報!$J$1:$K$21,2,0),"")</f>
        <v/>
      </c>
      <c r="M362" s="40"/>
      <c r="N362" s="8" t="str">
        <f t="shared" si="145"/>
        <v/>
      </c>
      <c r="O362" s="9"/>
      <c r="P362" s="447"/>
      <c r="Q362" s="448"/>
      <c r="R362" s="449"/>
      <c r="S362" s="429"/>
      <c r="T362" s="429"/>
      <c r="U362" s="293"/>
      <c r="AK362" s="261">
        <f t="shared" si="147"/>
        <v>0</v>
      </c>
      <c r="AL362" s="261" t="str">
        <f t="shared" si="148"/>
        <v>00000</v>
      </c>
    </row>
    <row r="363" spans="1:38" s="20" customFormat="1" ht="18" hidden="1" customHeight="1" thickBot="1">
      <c r="A363" s="460"/>
      <c r="B363" s="445"/>
      <c r="C363" s="435"/>
      <c r="D363" s="435"/>
      <c r="E363" s="435"/>
      <c r="F363" s="45" t="str">
        <f>IF(C362&gt;0,VLOOKUP(C362,男子登録情報!$A$1:$H$1688,5,0),"")</f>
        <v/>
      </c>
      <c r="G363" s="417"/>
      <c r="H363" s="417"/>
      <c r="I363" s="242"/>
      <c r="J363" s="10" t="s">
        <v>44</v>
      </c>
      <c r="K363" s="6"/>
      <c r="L363" s="7" t="str">
        <f>IF(K363&gt;0,VLOOKUP(K363,男子登録情報!$J$2:$K$21,2,0),"")</f>
        <v/>
      </c>
      <c r="M363" s="41"/>
      <c r="N363" s="8" t="str">
        <f t="shared" si="145"/>
        <v/>
      </c>
      <c r="O363" s="9"/>
      <c r="P363" s="462"/>
      <c r="Q363" s="463"/>
      <c r="R363" s="464"/>
      <c r="S363" s="430"/>
      <c r="T363" s="430"/>
      <c r="U363" s="293"/>
      <c r="AK363" s="261">
        <f t="shared" si="147"/>
        <v>0</v>
      </c>
      <c r="AL363" s="261" t="str">
        <f t="shared" si="148"/>
        <v>00000</v>
      </c>
    </row>
    <row r="364" spans="1:38" s="20" customFormat="1" ht="18" hidden="1" customHeight="1" thickBot="1">
      <c r="A364" s="461"/>
      <c r="B364" s="446" t="s">
        <v>45</v>
      </c>
      <c r="C364" s="440"/>
      <c r="D364" s="46"/>
      <c r="E364" s="46"/>
      <c r="F364" s="47"/>
      <c r="G364" s="418"/>
      <c r="H364" s="418"/>
      <c r="I364" s="243"/>
      <c r="J364" s="11" t="s">
        <v>46</v>
      </c>
      <c r="K364" s="12"/>
      <c r="L364" s="13" t="str">
        <f>IF(K364&gt;0,VLOOKUP(K364,男子登録情報!$J$2:$K$21,2,0),"")</f>
        <v/>
      </c>
      <c r="M364" s="42"/>
      <c r="N364" s="8" t="str">
        <f t="shared" si="145"/>
        <v/>
      </c>
      <c r="O364" s="15"/>
      <c r="P364" s="465"/>
      <c r="Q364" s="466"/>
      <c r="R364" s="467"/>
      <c r="S364" s="431"/>
      <c r="T364" s="431"/>
      <c r="U364" s="293"/>
      <c r="AK364" s="261">
        <f t="shared" si="147"/>
        <v>0</v>
      </c>
      <c r="AL364" s="261" t="str">
        <f t="shared" si="148"/>
        <v>00000</v>
      </c>
    </row>
    <row r="365" spans="1:38" s="20" customFormat="1" ht="18" hidden="1" customHeight="1" thickTop="1" thickBot="1">
      <c r="A365" s="459">
        <v>118</v>
      </c>
      <c r="B365" s="444" t="s">
        <v>47</v>
      </c>
      <c r="C365" s="434"/>
      <c r="D365" s="434" t="str">
        <f>IF(C365&gt;0,VLOOKUP(C365,男子登録情報!$A$1:$H$1688,3,0),"")</f>
        <v/>
      </c>
      <c r="E365" s="434" t="str">
        <f>IF(C365&gt;0,VLOOKUP(C365,男子登録情報!$A$1:$H$1688,4,0),"")</f>
        <v/>
      </c>
      <c r="F365" s="44" t="str">
        <f>IF(C365&gt;0,VLOOKUP(C365,男子登録情報!$A$1:$H$1688,8,0),"")</f>
        <v/>
      </c>
      <c r="G365" s="416" t="e">
        <f>IF(F366&gt;0,VLOOKUP(F366,男子登録情報!$N$2:$O$48,2,0),"")</f>
        <v>#N/A</v>
      </c>
      <c r="H365" s="416" t="str">
        <f t="shared" ref="H365" si="158">IF(C365&gt;0,TEXT(C365,"100000000"),"")</f>
        <v/>
      </c>
      <c r="I365" s="242"/>
      <c r="J365" s="5" t="s">
        <v>42</v>
      </c>
      <c r="K365" s="6"/>
      <c r="L365" s="7" t="str">
        <f>IF(K365&gt;0,VLOOKUP(K365,男子登録情報!$J$1:$K$21,2,0),"")</f>
        <v/>
      </c>
      <c r="M365" s="40"/>
      <c r="N365" s="8" t="str">
        <f t="shared" si="145"/>
        <v/>
      </c>
      <c r="O365" s="9"/>
      <c r="P365" s="447"/>
      <c r="Q365" s="448"/>
      <c r="R365" s="449"/>
      <c r="S365" s="429"/>
      <c r="T365" s="429"/>
      <c r="U365" s="293"/>
      <c r="AK365" s="261">
        <f t="shared" si="147"/>
        <v>0</v>
      </c>
      <c r="AL365" s="261" t="str">
        <f t="shared" si="148"/>
        <v>00000</v>
      </c>
    </row>
    <row r="366" spans="1:38" s="20" customFormat="1" ht="18" hidden="1" customHeight="1" thickBot="1">
      <c r="A366" s="460"/>
      <c r="B366" s="445"/>
      <c r="C366" s="435"/>
      <c r="D366" s="435"/>
      <c r="E366" s="435"/>
      <c r="F366" s="45" t="str">
        <f>IF(C365&gt;0,VLOOKUP(C365,男子登録情報!$A$1:$H$1688,5,0),"")</f>
        <v/>
      </c>
      <c r="G366" s="417"/>
      <c r="H366" s="417"/>
      <c r="I366" s="242"/>
      <c r="J366" s="10" t="s">
        <v>44</v>
      </c>
      <c r="K366" s="6"/>
      <c r="L366" s="7" t="str">
        <f>IF(K366&gt;0,VLOOKUP(K366,男子登録情報!$J$2:$K$21,2,0),"")</f>
        <v/>
      </c>
      <c r="M366" s="41"/>
      <c r="N366" s="8" t="str">
        <f t="shared" si="145"/>
        <v/>
      </c>
      <c r="O366" s="9"/>
      <c r="P366" s="462"/>
      <c r="Q366" s="463"/>
      <c r="R366" s="464"/>
      <c r="S366" s="430"/>
      <c r="T366" s="430"/>
      <c r="U366" s="293"/>
      <c r="AK366" s="261">
        <f t="shared" si="147"/>
        <v>0</v>
      </c>
      <c r="AL366" s="261" t="str">
        <f t="shared" si="148"/>
        <v>00000</v>
      </c>
    </row>
    <row r="367" spans="1:38" s="20" customFormat="1" ht="18" hidden="1" customHeight="1" thickBot="1">
      <c r="A367" s="461"/>
      <c r="B367" s="446" t="s">
        <v>45</v>
      </c>
      <c r="C367" s="440"/>
      <c r="D367" s="46"/>
      <c r="E367" s="46"/>
      <c r="F367" s="47"/>
      <c r="G367" s="418"/>
      <c r="H367" s="418"/>
      <c r="I367" s="243"/>
      <c r="J367" s="11" t="s">
        <v>46</v>
      </c>
      <c r="K367" s="12"/>
      <c r="L367" s="13" t="str">
        <f>IF(K367&gt;0,VLOOKUP(K367,男子登録情報!$J$2:$K$21,2,0),"")</f>
        <v/>
      </c>
      <c r="M367" s="42"/>
      <c r="N367" s="8" t="str">
        <f t="shared" si="145"/>
        <v/>
      </c>
      <c r="O367" s="15"/>
      <c r="P367" s="465"/>
      <c r="Q367" s="466"/>
      <c r="R367" s="467"/>
      <c r="S367" s="431"/>
      <c r="T367" s="431"/>
      <c r="U367" s="293"/>
      <c r="AK367" s="261">
        <f t="shared" si="147"/>
        <v>0</v>
      </c>
      <c r="AL367" s="261" t="str">
        <f t="shared" si="148"/>
        <v>00000</v>
      </c>
    </row>
    <row r="368" spans="1:38" s="20" customFormat="1" ht="18" hidden="1" customHeight="1" thickTop="1" thickBot="1">
      <c r="A368" s="459">
        <v>119</v>
      </c>
      <c r="B368" s="444" t="s">
        <v>47</v>
      </c>
      <c r="C368" s="434"/>
      <c r="D368" s="434" t="str">
        <f>IF(C368&gt;0,VLOOKUP(C368,男子登録情報!$A$1:$H$1688,3,0),"")</f>
        <v/>
      </c>
      <c r="E368" s="434" t="str">
        <f>IF(C368&gt;0,VLOOKUP(C368,男子登録情報!$A$1:$H$1688,4,0),"")</f>
        <v/>
      </c>
      <c r="F368" s="44" t="str">
        <f>IF(C368&gt;0,VLOOKUP(C368,男子登録情報!$A$1:$H$1688,8,0),"")</f>
        <v/>
      </c>
      <c r="G368" s="416" t="e">
        <f>IF(F369&gt;0,VLOOKUP(F369,男子登録情報!$N$2:$O$48,2,0),"")</f>
        <v>#N/A</v>
      </c>
      <c r="H368" s="416" t="str">
        <f t="shared" ref="H368" si="159">IF(C368&gt;0,TEXT(C368,"100000000"),"")</f>
        <v/>
      </c>
      <c r="I368" s="242"/>
      <c r="J368" s="5" t="s">
        <v>42</v>
      </c>
      <c r="K368" s="6"/>
      <c r="L368" s="7" t="str">
        <f>IF(K368&gt;0,VLOOKUP(K368,男子登録情報!$J$1:$K$21,2,0),"")</f>
        <v/>
      </c>
      <c r="M368" s="40"/>
      <c r="N368" s="8" t="str">
        <f t="shared" si="145"/>
        <v/>
      </c>
      <c r="O368" s="9"/>
      <c r="P368" s="447"/>
      <c r="Q368" s="448"/>
      <c r="R368" s="449"/>
      <c r="S368" s="429"/>
      <c r="T368" s="429"/>
      <c r="U368" s="293"/>
      <c r="AK368" s="261">
        <f t="shared" si="147"/>
        <v>0</v>
      </c>
      <c r="AL368" s="261" t="str">
        <f t="shared" si="148"/>
        <v>00000</v>
      </c>
    </row>
    <row r="369" spans="1:38" s="20" customFormat="1" ht="18" hidden="1" customHeight="1" thickBot="1">
      <c r="A369" s="460"/>
      <c r="B369" s="445"/>
      <c r="C369" s="435"/>
      <c r="D369" s="435"/>
      <c r="E369" s="435"/>
      <c r="F369" s="45" t="str">
        <f>IF(C368&gt;0,VLOOKUP(C368,男子登録情報!$A$1:$H$1688,5,0),"")</f>
        <v/>
      </c>
      <c r="G369" s="417"/>
      <c r="H369" s="417"/>
      <c r="I369" s="242"/>
      <c r="J369" s="10" t="s">
        <v>44</v>
      </c>
      <c r="K369" s="6"/>
      <c r="L369" s="7" t="str">
        <f>IF(K369&gt;0,VLOOKUP(K369,男子登録情報!$J$2:$K$21,2,0),"")</f>
        <v/>
      </c>
      <c r="M369" s="41"/>
      <c r="N369" s="8" t="str">
        <f t="shared" si="145"/>
        <v/>
      </c>
      <c r="O369" s="9"/>
      <c r="P369" s="462"/>
      <c r="Q369" s="463"/>
      <c r="R369" s="464"/>
      <c r="S369" s="430"/>
      <c r="T369" s="430"/>
      <c r="U369" s="293"/>
      <c r="AK369" s="261">
        <f t="shared" si="147"/>
        <v>0</v>
      </c>
      <c r="AL369" s="261" t="str">
        <f t="shared" si="148"/>
        <v>00000</v>
      </c>
    </row>
    <row r="370" spans="1:38" s="20" customFormat="1" ht="18" hidden="1" customHeight="1" thickBot="1">
      <c r="A370" s="461"/>
      <c r="B370" s="446" t="s">
        <v>45</v>
      </c>
      <c r="C370" s="440"/>
      <c r="D370" s="46"/>
      <c r="E370" s="46"/>
      <c r="F370" s="47"/>
      <c r="G370" s="418"/>
      <c r="H370" s="418"/>
      <c r="I370" s="243"/>
      <c r="J370" s="11" t="s">
        <v>46</v>
      </c>
      <c r="K370" s="12"/>
      <c r="L370" s="13" t="str">
        <f>IF(K370&gt;0,VLOOKUP(K370,男子登録情報!$J$2:$K$21,2,0),"")</f>
        <v/>
      </c>
      <c r="M370" s="42"/>
      <c r="N370" s="8" t="str">
        <f t="shared" si="145"/>
        <v/>
      </c>
      <c r="O370" s="15"/>
      <c r="P370" s="465"/>
      <c r="Q370" s="466"/>
      <c r="R370" s="467"/>
      <c r="S370" s="431"/>
      <c r="T370" s="431"/>
      <c r="U370" s="293"/>
      <c r="AK370" s="261">
        <f t="shared" si="147"/>
        <v>0</v>
      </c>
      <c r="AL370" s="261" t="str">
        <f t="shared" si="148"/>
        <v>00000</v>
      </c>
    </row>
    <row r="371" spans="1:38" s="20" customFormat="1" ht="18" hidden="1" customHeight="1" thickTop="1" thickBot="1">
      <c r="A371" s="459">
        <v>120</v>
      </c>
      <c r="B371" s="444" t="s">
        <v>47</v>
      </c>
      <c r="C371" s="434"/>
      <c r="D371" s="434" t="str">
        <f>IF(C371&gt;0,VLOOKUP(C371,男子登録情報!$A$1:$H$1688,3,0),"")</f>
        <v/>
      </c>
      <c r="E371" s="434" t="str">
        <f>IF(C371&gt;0,VLOOKUP(C371,男子登録情報!$A$1:$H$1688,4,0),"")</f>
        <v/>
      </c>
      <c r="F371" s="44" t="str">
        <f>IF(C371&gt;0,VLOOKUP(C371,男子登録情報!$A$1:$H$1688,8,0),"")</f>
        <v/>
      </c>
      <c r="G371" s="416" t="e">
        <f>IF(F372&gt;0,VLOOKUP(F372,男子登録情報!$N$2:$O$48,2,0),"")</f>
        <v>#N/A</v>
      </c>
      <c r="H371" s="416" t="str">
        <f t="shared" ref="H371" si="160">IF(C371&gt;0,TEXT(C371,"100000000"),"")</f>
        <v/>
      </c>
      <c r="I371" s="242"/>
      <c r="J371" s="5" t="s">
        <v>42</v>
      </c>
      <c r="K371" s="6"/>
      <c r="L371" s="7" t="str">
        <f>IF(K371&gt;0,VLOOKUP(K371,男子登録情報!$J$1:$K$21,2,0),"")</f>
        <v/>
      </c>
      <c r="M371" s="40"/>
      <c r="N371" s="8" t="str">
        <f t="shared" si="145"/>
        <v/>
      </c>
      <c r="O371" s="9"/>
      <c r="P371" s="447"/>
      <c r="Q371" s="448"/>
      <c r="R371" s="449"/>
      <c r="S371" s="429"/>
      <c r="T371" s="429"/>
      <c r="U371" s="293"/>
      <c r="AK371" s="261">
        <f t="shared" si="147"/>
        <v>0</v>
      </c>
      <c r="AL371" s="261" t="str">
        <f t="shared" si="148"/>
        <v>00000</v>
      </c>
    </row>
    <row r="372" spans="1:38" s="20" customFormat="1" ht="18" hidden="1" customHeight="1" thickBot="1">
      <c r="A372" s="460"/>
      <c r="B372" s="445"/>
      <c r="C372" s="435"/>
      <c r="D372" s="435"/>
      <c r="E372" s="435"/>
      <c r="F372" s="45" t="str">
        <f>IF(C371&gt;0,VLOOKUP(C371,男子登録情報!$A$1:$H$1688,5,0),"")</f>
        <v/>
      </c>
      <c r="G372" s="417"/>
      <c r="H372" s="417"/>
      <c r="I372" s="242"/>
      <c r="J372" s="10" t="s">
        <v>44</v>
      </c>
      <c r="K372" s="6"/>
      <c r="L372" s="7" t="str">
        <f>IF(K372&gt;0,VLOOKUP(K372,男子登録情報!$J$2:$K$21,2,0),"")</f>
        <v/>
      </c>
      <c r="M372" s="41"/>
      <c r="N372" s="8" t="str">
        <f t="shared" si="145"/>
        <v/>
      </c>
      <c r="O372" s="9"/>
      <c r="P372" s="462"/>
      <c r="Q372" s="463"/>
      <c r="R372" s="464"/>
      <c r="S372" s="430"/>
      <c r="T372" s="430"/>
      <c r="U372" s="293"/>
      <c r="AK372" s="261">
        <f t="shared" si="147"/>
        <v>0</v>
      </c>
      <c r="AL372" s="261" t="str">
        <f t="shared" si="148"/>
        <v>00000</v>
      </c>
    </row>
    <row r="373" spans="1:38" s="20" customFormat="1" ht="18" hidden="1" customHeight="1" thickBot="1">
      <c r="A373" s="461"/>
      <c r="B373" s="446" t="s">
        <v>45</v>
      </c>
      <c r="C373" s="440"/>
      <c r="D373" s="46"/>
      <c r="E373" s="46"/>
      <c r="F373" s="47"/>
      <c r="G373" s="418"/>
      <c r="H373" s="418"/>
      <c r="I373" s="243"/>
      <c r="J373" s="11" t="s">
        <v>46</v>
      </c>
      <c r="K373" s="12"/>
      <c r="L373" s="13" t="str">
        <f>IF(K373&gt;0,VLOOKUP(K373,男子登録情報!$J$2:$K$21,2,0),"")</f>
        <v/>
      </c>
      <c r="M373" s="42"/>
      <c r="N373" s="8" t="str">
        <f t="shared" si="145"/>
        <v/>
      </c>
      <c r="O373" s="15"/>
      <c r="P373" s="465"/>
      <c r="Q373" s="466"/>
      <c r="R373" s="467"/>
      <c r="S373" s="431"/>
      <c r="T373" s="431"/>
      <c r="U373" s="293"/>
      <c r="AK373" s="261">
        <f t="shared" si="147"/>
        <v>0</v>
      </c>
      <c r="AL373" s="261" t="str">
        <f t="shared" si="148"/>
        <v>00000</v>
      </c>
    </row>
    <row r="374" spans="1:38" s="20" customFormat="1" ht="18" hidden="1" customHeight="1" thickTop="1" thickBot="1">
      <c r="A374" s="459">
        <v>121</v>
      </c>
      <c r="B374" s="444" t="s">
        <v>47</v>
      </c>
      <c r="C374" s="434"/>
      <c r="D374" s="434" t="str">
        <f>IF(C374&gt;0,VLOOKUP(C374,男子登録情報!$A$1:$H$1688,3,0),"")</f>
        <v/>
      </c>
      <c r="E374" s="434" t="str">
        <f>IF(C374&gt;0,VLOOKUP(C374,男子登録情報!$A$1:$H$1688,4,0),"")</f>
        <v/>
      </c>
      <c r="F374" s="44" t="str">
        <f>IF(C374&gt;0,VLOOKUP(C374,男子登録情報!$A$1:$H$1688,8,0),"")</f>
        <v/>
      </c>
      <c r="G374" s="416" t="e">
        <f>IF(F375&gt;0,VLOOKUP(F375,男子登録情報!$N$2:$O$48,2,0),"")</f>
        <v>#N/A</v>
      </c>
      <c r="H374" s="416" t="str">
        <f t="shared" ref="H374" si="161">IF(C374&gt;0,TEXT(C374,"100000000"),"")</f>
        <v/>
      </c>
      <c r="I374" s="242"/>
      <c r="J374" s="5" t="s">
        <v>42</v>
      </c>
      <c r="K374" s="6"/>
      <c r="L374" s="7" t="str">
        <f>IF(K374&gt;0,VLOOKUP(K374,男子登録情報!$J$1:$K$21,2,0),"")</f>
        <v/>
      </c>
      <c r="M374" s="40"/>
      <c r="N374" s="8" t="str">
        <f t="shared" si="145"/>
        <v/>
      </c>
      <c r="O374" s="9"/>
      <c r="P374" s="447"/>
      <c r="Q374" s="448"/>
      <c r="R374" s="449"/>
      <c r="S374" s="429"/>
      <c r="T374" s="429"/>
      <c r="U374" s="293"/>
      <c r="AK374" s="261">
        <f t="shared" si="147"/>
        <v>0</v>
      </c>
      <c r="AL374" s="261" t="str">
        <f t="shared" si="148"/>
        <v>00000</v>
      </c>
    </row>
    <row r="375" spans="1:38" s="20" customFormat="1" ht="18" hidden="1" customHeight="1" thickBot="1">
      <c r="A375" s="460"/>
      <c r="B375" s="445"/>
      <c r="C375" s="435"/>
      <c r="D375" s="435"/>
      <c r="E375" s="435"/>
      <c r="F375" s="45" t="str">
        <f>IF(C374&gt;0,VLOOKUP(C374,男子登録情報!$A$1:$H$1688,5,0),"")</f>
        <v/>
      </c>
      <c r="G375" s="417"/>
      <c r="H375" s="417"/>
      <c r="I375" s="242"/>
      <c r="J375" s="10" t="s">
        <v>44</v>
      </c>
      <c r="K375" s="6"/>
      <c r="L375" s="7" t="str">
        <f>IF(K375&gt;0,VLOOKUP(K375,男子登録情報!$J$2:$K$21,2,0),"")</f>
        <v/>
      </c>
      <c r="M375" s="41"/>
      <c r="N375" s="8" t="str">
        <f t="shared" si="145"/>
        <v/>
      </c>
      <c r="O375" s="9"/>
      <c r="P375" s="462"/>
      <c r="Q375" s="463"/>
      <c r="R375" s="464"/>
      <c r="S375" s="430"/>
      <c r="T375" s="430"/>
      <c r="U375" s="293"/>
      <c r="AK375" s="261">
        <f t="shared" si="147"/>
        <v>0</v>
      </c>
      <c r="AL375" s="261" t="str">
        <f t="shared" si="148"/>
        <v>00000</v>
      </c>
    </row>
    <row r="376" spans="1:38" s="20" customFormat="1" ht="18" hidden="1" customHeight="1" thickBot="1">
      <c r="A376" s="461"/>
      <c r="B376" s="446" t="s">
        <v>45</v>
      </c>
      <c r="C376" s="440"/>
      <c r="D376" s="46"/>
      <c r="E376" s="46"/>
      <c r="F376" s="47"/>
      <c r="G376" s="418"/>
      <c r="H376" s="418"/>
      <c r="I376" s="243"/>
      <c r="J376" s="11" t="s">
        <v>46</v>
      </c>
      <c r="K376" s="12"/>
      <c r="L376" s="13" t="str">
        <f>IF(K376&gt;0,VLOOKUP(K376,男子登録情報!$J$2:$K$21,2,0),"")</f>
        <v/>
      </c>
      <c r="M376" s="42"/>
      <c r="N376" s="8" t="str">
        <f t="shared" si="145"/>
        <v/>
      </c>
      <c r="O376" s="15"/>
      <c r="P376" s="465"/>
      <c r="Q376" s="466"/>
      <c r="R376" s="467"/>
      <c r="S376" s="431"/>
      <c r="T376" s="431"/>
      <c r="U376" s="293"/>
      <c r="AK376" s="261">
        <f t="shared" si="147"/>
        <v>0</v>
      </c>
      <c r="AL376" s="261" t="str">
        <f t="shared" si="148"/>
        <v>00000</v>
      </c>
    </row>
    <row r="377" spans="1:38" s="20" customFormat="1" ht="18" hidden="1" customHeight="1" thickTop="1" thickBot="1">
      <c r="A377" s="459">
        <v>122</v>
      </c>
      <c r="B377" s="444" t="s">
        <v>47</v>
      </c>
      <c r="C377" s="434"/>
      <c r="D377" s="434" t="str">
        <f>IF(C377&gt;0,VLOOKUP(C377,男子登録情報!$A$1:$H$1688,3,0),"")</f>
        <v/>
      </c>
      <c r="E377" s="434" t="str">
        <f>IF(C377&gt;0,VLOOKUP(C377,男子登録情報!$A$1:$H$1688,4,0),"")</f>
        <v/>
      </c>
      <c r="F377" s="44" t="str">
        <f>IF(C377&gt;0,VLOOKUP(C377,男子登録情報!$A$1:$H$1688,8,0),"")</f>
        <v/>
      </c>
      <c r="G377" s="416" t="e">
        <f>IF(F378&gt;0,VLOOKUP(F378,男子登録情報!$N$2:$O$48,2,0),"")</f>
        <v>#N/A</v>
      </c>
      <c r="H377" s="416" t="str">
        <f t="shared" ref="H377" si="162">IF(C377&gt;0,TEXT(C377,"100000000"),"")</f>
        <v/>
      </c>
      <c r="I377" s="242"/>
      <c r="J377" s="5" t="s">
        <v>42</v>
      </c>
      <c r="K377" s="6"/>
      <c r="L377" s="7" t="str">
        <f>IF(K377&gt;0,VLOOKUP(K377,男子登録情報!$J$1:$K$21,2,0),"")</f>
        <v/>
      </c>
      <c r="M377" s="40"/>
      <c r="N377" s="8" t="str">
        <f t="shared" si="145"/>
        <v/>
      </c>
      <c r="O377" s="9"/>
      <c r="P377" s="447"/>
      <c r="Q377" s="448"/>
      <c r="R377" s="449"/>
      <c r="S377" s="429"/>
      <c r="T377" s="429"/>
      <c r="U377" s="293"/>
      <c r="AK377" s="261">
        <f t="shared" si="147"/>
        <v>0</v>
      </c>
      <c r="AL377" s="261" t="str">
        <f t="shared" si="148"/>
        <v>00000</v>
      </c>
    </row>
    <row r="378" spans="1:38" s="20" customFormat="1" ht="18" hidden="1" customHeight="1" thickBot="1">
      <c r="A378" s="460"/>
      <c r="B378" s="445"/>
      <c r="C378" s="435"/>
      <c r="D378" s="435"/>
      <c r="E378" s="435"/>
      <c r="F378" s="45" t="str">
        <f>IF(C377&gt;0,VLOOKUP(C377,男子登録情報!$A$1:$H$1688,5,0),"")</f>
        <v/>
      </c>
      <c r="G378" s="417"/>
      <c r="H378" s="417"/>
      <c r="I378" s="242"/>
      <c r="J378" s="10" t="s">
        <v>44</v>
      </c>
      <c r="K378" s="6"/>
      <c r="L378" s="7" t="str">
        <f>IF(K378&gt;0,VLOOKUP(K378,男子登録情報!$J$2:$K$21,2,0),"")</f>
        <v/>
      </c>
      <c r="M378" s="41"/>
      <c r="N378" s="8" t="str">
        <f t="shared" si="145"/>
        <v/>
      </c>
      <c r="O378" s="9"/>
      <c r="P378" s="462"/>
      <c r="Q378" s="463"/>
      <c r="R378" s="464"/>
      <c r="S378" s="430"/>
      <c r="T378" s="430"/>
      <c r="U378" s="293"/>
      <c r="AK378" s="261">
        <f t="shared" si="147"/>
        <v>0</v>
      </c>
      <c r="AL378" s="261" t="str">
        <f t="shared" si="148"/>
        <v>00000</v>
      </c>
    </row>
    <row r="379" spans="1:38" s="20" customFormat="1" ht="18" hidden="1" customHeight="1" thickBot="1">
      <c r="A379" s="461"/>
      <c r="B379" s="446" t="s">
        <v>45</v>
      </c>
      <c r="C379" s="440"/>
      <c r="D379" s="46"/>
      <c r="E379" s="46"/>
      <c r="F379" s="47"/>
      <c r="G379" s="418"/>
      <c r="H379" s="418"/>
      <c r="I379" s="243"/>
      <c r="J379" s="11" t="s">
        <v>46</v>
      </c>
      <c r="K379" s="12"/>
      <c r="L379" s="13" t="str">
        <f>IF(K379&gt;0,VLOOKUP(K379,男子登録情報!$J$2:$K$21,2,0),"")</f>
        <v/>
      </c>
      <c r="M379" s="42"/>
      <c r="N379" s="8" t="str">
        <f t="shared" si="145"/>
        <v/>
      </c>
      <c r="O379" s="15"/>
      <c r="P379" s="465"/>
      <c r="Q379" s="466"/>
      <c r="R379" s="467"/>
      <c r="S379" s="431"/>
      <c r="T379" s="431"/>
      <c r="U379" s="293"/>
      <c r="AK379" s="261">
        <f t="shared" si="147"/>
        <v>0</v>
      </c>
      <c r="AL379" s="261" t="str">
        <f t="shared" si="148"/>
        <v>00000</v>
      </c>
    </row>
    <row r="380" spans="1:38" s="20" customFormat="1" ht="18" hidden="1" customHeight="1" thickTop="1" thickBot="1">
      <c r="A380" s="459">
        <v>123</v>
      </c>
      <c r="B380" s="444" t="s">
        <v>47</v>
      </c>
      <c r="C380" s="434"/>
      <c r="D380" s="434" t="str">
        <f>IF(C380&gt;0,VLOOKUP(C380,男子登録情報!$A$1:$H$1688,3,0),"")</f>
        <v/>
      </c>
      <c r="E380" s="434" t="str">
        <f>IF(C380&gt;0,VLOOKUP(C380,男子登録情報!$A$1:$H$1688,4,0),"")</f>
        <v/>
      </c>
      <c r="F380" s="44" t="str">
        <f>IF(C380&gt;0,VLOOKUP(C380,男子登録情報!$A$1:$H$1688,8,0),"")</f>
        <v/>
      </c>
      <c r="G380" s="416" t="e">
        <f>IF(F381&gt;0,VLOOKUP(F381,男子登録情報!$N$2:$O$48,2,0),"")</f>
        <v>#N/A</v>
      </c>
      <c r="H380" s="416" t="str">
        <f t="shared" ref="H380" si="163">IF(C380&gt;0,TEXT(C380,"100000000"),"")</f>
        <v/>
      </c>
      <c r="I380" s="242"/>
      <c r="J380" s="5" t="s">
        <v>42</v>
      </c>
      <c r="K380" s="6"/>
      <c r="L380" s="7" t="str">
        <f>IF(K380&gt;0,VLOOKUP(K380,男子登録情報!$J$1:$K$21,2,0),"")</f>
        <v/>
      </c>
      <c r="M380" s="40"/>
      <c r="N380" s="8" t="str">
        <f t="shared" si="145"/>
        <v/>
      </c>
      <c r="O380" s="9"/>
      <c r="P380" s="447"/>
      <c r="Q380" s="448"/>
      <c r="R380" s="449"/>
      <c r="S380" s="429"/>
      <c r="T380" s="429"/>
      <c r="U380" s="293"/>
      <c r="AK380" s="261">
        <f t="shared" si="147"/>
        <v>0</v>
      </c>
      <c r="AL380" s="261" t="str">
        <f t="shared" si="148"/>
        <v>00000</v>
      </c>
    </row>
    <row r="381" spans="1:38" s="20" customFormat="1" ht="18" hidden="1" customHeight="1" thickBot="1">
      <c r="A381" s="460"/>
      <c r="B381" s="445"/>
      <c r="C381" s="435"/>
      <c r="D381" s="435"/>
      <c r="E381" s="435"/>
      <c r="F381" s="45" t="str">
        <f>IF(C380&gt;0,VLOOKUP(C380,男子登録情報!$A$1:$H$1688,5,0),"")</f>
        <v/>
      </c>
      <c r="G381" s="417"/>
      <c r="H381" s="417"/>
      <c r="I381" s="242"/>
      <c r="J381" s="10" t="s">
        <v>44</v>
      </c>
      <c r="K381" s="6"/>
      <c r="L381" s="7" t="str">
        <f>IF(K381&gt;0,VLOOKUP(K381,男子登録情報!$J$2:$K$21,2,0),"")</f>
        <v/>
      </c>
      <c r="M381" s="41"/>
      <c r="N381" s="8" t="str">
        <f t="shared" si="145"/>
        <v/>
      </c>
      <c r="O381" s="9"/>
      <c r="P381" s="462"/>
      <c r="Q381" s="463"/>
      <c r="R381" s="464"/>
      <c r="S381" s="430"/>
      <c r="T381" s="430"/>
      <c r="U381" s="293"/>
      <c r="AK381" s="261">
        <f t="shared" si="147"/>
        <v>0</v>
      </c>
      <c r="AL381" s="261" t="str">
        <f t="shared" si="148"/>
        <v>00000</v>
      </c>
    </row>
    <row r="382" spans="1:38" s="20" customFormat="1" ht="18" hidden="1" customHeight="1" thickBot="1">
      <c r="A382" s="461"/>
      <c r="B382" s="446" t="s">
        <v>45</v>
      </c>
      <c r="C382" s="440"/>
      <c r="D382" s="46"/>
      <c r="E382" s="46"/>
      <c r="F382" s="47"/>
      <c r="G382" s="418"/>
      <c r="H382" s="418"/>
      <c r="I382" s="243"/>
      <c r="J382" s="11" t="s">
        <v>46</v>
      </c>
      <c r="K382" s="12"/>
      <c r="L382" s="13" t="str">
        <f>IF(K382&gt;0,VLOOKUP(K382,男子登録情報!$J$2:$K$21,2,0),"")</f>
        <v/>
      </c>
      <c r="M382" s="42"/>
      <c r="N382" s="8" t="str">
        <f t="shared" si="145"/>
        <v/>
      </c>
      <c r="O382" s="15"/>
      <c r="P382" s="465"/>
      <c r="Q382" s="466"/>
      <c r="R382" s="467"/>
      <c r="S382" s="431"/>
      <c r="T382" s="431"/>
      <c r="U382" s="293"/>
      <c r="AK382" s="261">
        <f t="shared" si="147"/>
        <v>0</v>
      </c>
      <c r="AL382" s="261" t="str">
        <f t="shared" si="148"/>
        <v>00000</v>
      </c>
    </row>
    <row r="383" spans="1:38" s="20" customFormat="1" ht="18" hidden="1" customHeight="1" thickTop="1" thickBot="1">
      <c r="A383" s="459">
        <v>124</v>
      </c>
      <c r="B383" s="444" t="s">
        <v>47</v>
      </c>
      <c r="C383" s="434"/>
      <c r="D383" s="434" t="str">
        <f>IF(C383&gt;0,VLOOKUP(C383,男子登録情報!$A$1:$H$1688,3,0),"")</f>
        <v/>
      </c>
      <c r="E383" s="434" t="str">
        <f>IF(C383&gt;0,VLOOKUP(C383,男子登録情報!$A$1:$H$1688,4,0),"")</f>
        <v/>
      </c>
      <c r="F383" s="44" t="str">
        <f>IF(C383&gt;0,VLOOKUP(C383,男子登録情報!$A$1:$H$1688,8,0),"")</f>
        <v/>
      </c>
      <c r="G383" s="416" t="e">
        <f>IF(F384&gt;0,VLOOKUP(F384,男子登録情報!$N$2:$O$48,2,0),"")</f>
        <v>#N/A</v>
      </c>
      <c r="H383" s="416" t="str">
        <f t="shared" ref="H383" si="164">IF(C383&gt;0,TEXT(C383,"100000000"),"")</f>
        <v/>
      </c>
      <c r="I383" s="242"/>
      <c r="J383" s="5" t="s">
        <v>42</v>
      </c>
      <c r="K383" s="6"/>
      <c r="L383" s="7" t="str">
        <f>IF(K383&gt;0,VLOOKUP(K383,男子登録情報!$J$1:$K$21,2,0),"")</f>
        <v/>
      </c>
      <c r="M383" s="40"/>
      <c r="N383" s="8" t="str">
        <f t="shared" si="145"/>
        <v/>
      </c>
      <c r="O383" s="9"/>
      <c r="P383" s="447"/>
      <c r="Q383" s="448"/>
      <c r="R383" s="449"/>
      <c r="S383" s="429"/>
      <c r="T383" s="429"/>
      <c r="U383" s="293"/>
      <c r="AK383" s="261">
        <f t="shared" si="147"/>
        <v>0</v>
      </c>
      <c r="AL383" s="261" t="str">
        <f t="shared" si="148"/>
        <v>00000</v>
      </c>
    </row>
    <row r="384" spans="1:38" s="20" customFormat="1" ht="18" hidden="1" customHeight="1" thickBot="1">
      <c r="A384" s="460"/>
      <c r="B384" s="445"/>
      <c r="C384" s="435"/>
      <c r="D384" s="435"/>
      <c r="E384" s="435"/>
      <c r="F384" s="45" t="str">
        <f>IF(C383&gt;0,VLOOKUP(C383,男子登録情報!$A$1:$H$1688,5,0),"")</f>
        <v/>
      </c>
      <c r="G384" s="417"/>
      <c r="H384" s="417"/>
      <c r="I384" s="242"/>
      <c r="J384" s="10" t="s">
        <v>44</v>
      </c>
      <c r="K384" s="6"/>
      <c r="L384" s="7" t="str">
        <f>IF(K384&gt;0,VLOOKUP(K384,男子登録情報!$J$2:$K$21,2,0),"")</f>
        <v/>
      </c>
      <c r="M384" s="41"/>
      <c r="N384" s="8" t="str">
        <f t="shared" si="145"/>
        <v/>
      </c>
      <c r="O384" s="9"/>
      <c r="P384" s="462"/>
      <c r="Q384" s="463"/>
      <c r="R384" s="464"/>
      <c r="S384" s="430"/>
      <c r="T384" s="430"/>
      <c r="U384" s="293"/>
      <c r="AK384" s="261">
        <f t="shared" si="147"/>
        <v>0</v>
      </c>
      <c r="AL384" s="261" t="str">
        <f t="shared" si="148"/>
        <v>00000</v>
      </c>
    </row>
    <row r="385" spans="1:38" s="20" customFormat="1" ht="18" hidden="1" customHeight="1" thickBot="1">
      <c r="A385" s="461"/>
      <c r="B385" s="446" t="s">
        <v>45</v>
      </c>
      <c r="C385" s="440"/>
      <c r="D385" s="46"/>
      <c r="E385" s="46"/>
      <c r="F385" s="47"/>
      <c r="G385" s="418"/>
      <c r="H385" s="418"/>
      <c r="I385" s="243"/>
      <c r="J385" s="11" t="s">
        <v>46</v>
      </c>
      <c r="K385" s="12"/>
      <c r="L385" s="13" t="str">
        <f>IF(K385&gt;0,VLOOKUP(K385,男子登録情報!$J$2:$K$21,2,0),"")</f>
        <v/>
      </c>
      <c r="M385" s="42"/>
      <c r="N385" s="8" t="str">
        <f t="shared" si="145"/>
        <v/>
      </c>
      <c r="O385" s="15"/>
      <c r="P385" s="465"/>
      <c r="Q385" s="466"/>
      <c r="R385" s="467"/>
      <c r="S385" s="431"/>
      <c r="T385" s="431"/>
      <c r="U385" s="293"/>
      <c r="AK385" s="261">
        <f t="shared" si="147"/>
        <v>0</v>
      </c>
      <c r="AL385" s="261" t="str">
        <f t="shared" si="148"/>
        <v>00000</v>
      </c>
    </row>
    <row r="386" spans="1:38" s="20" customFormat="1" ht="18" hidden="1" customHeight="1" thickTop="1" thickBot="1">
      <c r="A386" s="459">
        <v>125</v>
      </c>
      <c r="B386" s="444" t="s">
        <v>47</v>
      </c>
      <c r="C386" s="434"/>
      <c r="D386" s="434" t="str">
        <f>IF(C386&gt;0,VLOOKUP(C386,男子登録情報!$A$1:$H$1688,3,0),"")</f>
        <v/>
      </c>
      <c r="E386" s="434" t="str">
        <f>IF(C386&gt;0,VLOOKUP(C386,男子登録情報!$A$1:$H$1688,4,0),"")</f>
        <v/>
      </c>
      <c r="F386" s="44" t="str">
        <f>IF(C386&gt;0,VLOOKUP(C386,男子登録情報!$A$1:$H$1688,8,0),"")</f>
        <v/>
      </c>
      <c r="G386" s="416" t="e">
        <f>IF(F387&gt;0,VLOOKUP(F387,男子登録情報!$N$2:$O$48,2,0),"")</f>
        <v>#N/A</v>
      </c>
      <c r="H386" s="416" t="str">
        <f t="shared" ref="H386" si="165">IF(C386&gt;0,TEXT(C386,"100000000"),"")</f>
        <v/>
      </c>
      <c r="I386" s="242"/>
      <c r="J386" s="5" t="s">
        <v>42</v>
      </c>
      <c r="K386" s="6"/>
      <c r="L386" s="7" t="str">
        <f>IF(K386&gt;0,VLOOKUP(K386,男子登録情報!$J$1:$K$21,2,0),"")</f>
        <v/>
      </c>
      <c r="M386" s="40"/>
      <c r="N386" s="8" t="str">
        <f t="shared" si="145"/>
        <v/>
      </c>
      <c r="O386" s="9"/>
      <c r="P386" s="447"/>
      <c r="Q386" s="448"/>
      <c r="R386" s="449"/>
      <c r="S386" s="429"/>
      <c r="T386" s="429"/>
      <c r="U386" s="293"/>
      <c r="AK386" s="261">
        <f t="shared" si="147"/>
        <v>0</v>
      </c>
      <c r="AL386" s="261" t="str">
        <f t="shared" si="148"/>
        <v>00000</v>
      </c>
    </row>
    <row r="387" spans="1:38" s="20" customFormat="1" ht="18" hidden="1" customHeight="1" thickBot="1">
      <c r="A387" s="460"/>
      <c r="B387" s="445"/>
      <c r="C387" s="435"/>
      <c r="D387" s="435"/>
      <c r="E387" s="435"/>
      <c r="F387" s="45" t="str">
        <f>IF(C386&gt;0,VLOOKUP(C386,男子登録情報!$A$1:$H$1688,5,0),"")</f>
        <v/>
      </c>
      <c r="G387" s="417"/>
      <c r="H387" s="417"/>
      <c r="I387" s="242"/>
      <c r="J387" s="10" t="s">
        <v>44</v>
      </c>
      <c r="K387" s="6"/>
      <c r="L387" s="7" t="str">
        <f>IF(K387&gt;0,VLOOKUP(K387,男子登録情報!$J$2:$K$21,2,0),"")</f>
        <v/>
      </c>
      <c r="M387" s="41"/>
      <c r="N387" s="8" t="str">
        <f t="shared" si="145"/>
        <v/>
      </c>
      <c r="O387" s="9"/>
      <c r="P387" s="462"/>
      <c r="Q387" s="463"/>
      <c r="R387" s="464"/>
      <c r="S387" s="430"/>
      <c r="T387" s="430"/>
      <c r="U387" s="293"/>
      <c r="AK387" s="261">
        <f t="shared" si="147"/>
        <v>0</v>
      </c>
      <c r="AL387" s="261" t="str">
        <f t="shared" si="148"/>
        <v>00000</v>
      </c>
    </row>
    <row r="388" spans="1:38" s="20" customFormat="1" ht="18" hidden="1" customHeight="1" thickBot="1">
      <c r="A388" s="461"/>
      <c r="B388" s="446" t="s">
        <v>45</v>
      </c>
      <c r="C388" s="440"/>
      <c r="D388" s="46"/>
      <c r="E388" s="46"/>
      <c r="F388" s="47"/>
      <c r="G388" s="418"/>
      <c r="H388" s="418"/>
      <c r="I388" s="243"/>
      <c r="J388" s="11" t="s">
        <v>46</v>
      </c>
      <c r="K388" s="12"/>
      <c r="L388" s="13" t="str">
        <f>IF(K388&gt;0,VLOOKUP(K388,男子登録情報!$J$2:$K$21,2,0),"")</f>
        <v/>
      </c>
      <c r="M388" s="42"/>
      <c r="N388" s="8" t="str">
        <f t="shared" si="145"/>
        <v/>
      </c>
      <c r="O388" s="15"/>
      <c r="P388" s="465"/>
      <c r="Q388" s="466"/>
      <c r="R388" s="467"/>
      <c r="S388" s="431"/>
      <c r="T388" s="431"/>
      <c r="U388" s="293"/>
      <c r="AK388" s="261">
        <f t="shared" si="147"/>
        <v>0</v>
      </c>
      <c r="AL388" s="261" t="str">
        <f t="shared" si="148"/>
        <v>00000</v>
      </c>
    </row>
    <row r="389" spans="1:38" s="20" customFormat="1" ht="18" hidden="1" customHeight="1" thickTop="1" thickBot="1">
      <c r="A389" s="459">
        <v>126</v>
      </c>
      <c r="B389" s="444" t="s">
        <v>47</v>
      </c>
      <c r="C389" s="434"/>
      <c r="D389" s="434" t="str">
        <f>IF(C389&gt;0,VLOOKUP(C389,男子登録情報!$A$1:$H$1688,3,0),"")</f>
        <v/>
      </c>
      <c r="E389" s="434" t="str">
        <f>IF(C389&gt;0,VLOOKUP(C389,男子登録情報!$A$1:$H$1688,4,0),"")</f>
        <v/>
      </c>
      <c r="F389" s="44" t="str">
        <f>IF(C389&gt;0,VLOOKUP(C389,男子登録情報!$A$1:$H$1688,8,0),"")</f>
        <v/>
      </c>
      <c r="G389" s="416" t="e">
        <f>IF(F390&gt;0,VLOOKUP(F390,男子登録情報!$N$2:$O$48,2,0),"")</f>
        <v>#N/A</v>
      </c>
      <c r="H389" s="416" t="str">
        <f t="shared" ref="H389" si="166">IF(C389&gt;0,TEXT(C389,"100000000"),"")</f>
        <v/>
      </c>
      <c r="I389" s="242"/>
      <c r="J389" s="5" t="s">
        <v>42</v>
      </c>
      <c r="K389" s="6"/>
      <c r="L389" s="7" t="str">
        <f>IF(K389&gt;0,VLOOKUP(K389,男子登録情報!$J$1:$K$21,2,0),"")</f>
        <v/>
      </c>
      <c r="M389" s="40"/>
      <c r="N389" s="8" t="str">
        <f t="shared" si="145"/>
        <v/>
      </c>
      <c r="O389" s="9"/>
      <c r="P389" s="447"/>
      <c r="Q389" s="448"/>
      <c r="R389" s="449"/>
      <c r="S389" s="429"/>
      <c r="T389" s="429"/>
      <c r="U389" s="293"/>
      <c r="AK389" s="261">
        <f t="shared" si="147"/>
        <v>0</v>
      </c>
      <c r="AL389" s="261" t="str">
        <f t="shared" si="148"/>
        <v>00000</v>
      </c>
    </row>
    <row r="390" spans="1:38" s="20" customFormat="1" ht="18" hidden="1" customHeight="1" thickBot="1">
      <c r="A390" s="460"/>
      <c r="B390" s="445"/>
      <c r="C390" s="435"/>
      <c r="D390" s="435"/>
      <c r="E390" s="435"/>
      <c r="F390" s="45" t="str">
        <f>IF(C389&gt;0,VLOOKUP(C389,男子登録情報!$A$1:$H$1688,5,0),"")</f>
        <v/>
      </c>
      <c r="G390" s="417"/>
      <c r="H390" s="417"/>
      <c r="I390" s="242"/>
      <c r="J390" s="10" t="s">
        <v>44</v>
      </c>
      <c r="K390" s="6"/>
      <c r="L390" s="7" t="str">
        <f>IF(K390&gt;0,VLOOKUP(K390,男子登録情報!$J$2:$K$21,2,0),"")</f>
        <v/>
      </c>
      <c r="M390" s="41"/>
      <c r="N390" s="8" t="str">
        <f t="shared" si="145"/>
        <v/>
      </c>
      <c r="O390" s="9"/>
      <c r="P390" s="462"/>
      <c r="Q390" s="463"/>
      <c r="R390" s="464"/>
      <c r="S390" s="430"/>
      <c r="T390" s="430"/>
      <c r="U390" s="293"/>
      <c r="AK390" s="261">
        <f t="shared" si="147"/>
        <v>0</v>
      </c>
      <c r="AL390" s="261" t="str">
        <f t="shared" si="148"/>
        <v>00000</v>
      </c>
    </row>
    <row r="391" spans="1:38" s="20" customFormat="1" ht="18" hidden="1" customHeight="1" thickBot="1">
      <c r="A391" s="461"/>
      <c r="B391" s="446" t="s">
        <v>45</v>
      </c>
      <c r="C391" s="440"/>
      <c r="D391" s="46"/>
      <c r="E391" s="46"/>
      <c r="F391" s="47"/>
      <c r="G391" s="418"/>
      <c r="H391" s="418"/>
      <c r="I391" s="243"/>
      <c r="J391" s="11" t="s">
        <v>46</v>
      </c>
      <c r="K391" s="12"/>
      <c r="L391" s="13" t="str">
        <f>IF(K391&gt;0,VLOOKUP(K391,男子登録情報!$J$2:$K$21,2,0),"")</f>
        <v/>
      </c>
      <c r="M391" s="42"/>
      <c r="N391" s="8" t="str">
        <f t="shared" si="145"/>
        <v/>
      </c>
      <c r="O391" s="15"/>
      <c r="P391" s="465"/>
      <c r="Q391" s="466"/>
      <c r="R391" s="467"/>
      <c r="S391" s="431"/>
      <c r="T391" s="431"/>
      <c r="U391" s="293"/>
      <c r="AK391" s="261">
        <f t="shared" si="147"/>
        <v>0</v>
      </c>
      <c r="AL391" s="261" t="str">
        <f t="shared" si="148"/>
        <v>00000</v>
      </c>
    </row>
    <row r="392" spans="1:38" s="20" customFormat="1" ht="18" hidden="1" customHeight="1" thickTop="1" thickBot="1">
      <c r="A392" s="459">
        <v>127</v>
      </c>
      <c r="B392" s="444" t="s">
        <v>47</v>
      </c>
      <c r="C392" s="434"/>
      <c r="D392" s="434" t="str">
        <f>IF(C392&gt;0,VLOOKUP(C392,男子登録情報!$A$1:$H$1688,3,0),"")</f>
        <v/>
      </c>
      <c r="E392" s="434" t="str">
        <f>IF(C392&gt;0,VLOOKUP(C392,男子登録情報!$A$1:$H$1688,4,0),"")</f>
        <v/>
      </c>
      <c r="F392" s="44" t="str">
        <f>IF(C392&gt;0,VLOOKUP(C392,男子登録情報!$A$1:$H$1688,8,0),"")</f>
        <v/>
      </c>
      <c r="G392" s="416" t="e">
        <f>IF(F393&gt;0,VLOOKUP(F393,男子登録情報!$N$2:$O$48,2,0),"")</f>
        <v>#N/A</v>
      </c>
      <c r="H392" s="416" t="str">
        <f t="shared" ref="H392" si="167">IF(C392&gt;0,TEXT(C392,"100000000"),"")</f>
        <v/>
      </c>
      <c r="I392" s="242"/>
      <c r="J392" s="5" t="s">
        <v>42</v>
      </c>
      <c r="K392" s="6"/>
      <c r="L392" s="7" t="str">
        <f>IF(K392&gt;0,VLOOKUP(K392,男子登録情報!$J$1:$K$21,2,0),"")</f>
        <v/>
      </c>
      <c r="M392" s="40"/>
      <c r="N392" s="8" t="str">
        <f t="shared" si="145"/>
        <v/>
      </c>
      <c r="O392" s="9"/>
      <c r="P392" s="447"/>
      <c r="Q392" s="448"/>
      <c r="R392" s="449"/>
      <c r="S392" s="429"/>
      <c r="T392" s="429"/>
      <c r="U392" s="293"/>
      <c r="AK392" s="261">
        <f t="shared" si="147"/>
        <v>0</v>
      </c>
      <c r="AL392" s="261" t="str">
        <f t="shared" si="148"/>
        <v>00000</v>
      </c>
    </row>
    <row r="393" spans="1:38" s="20" customFormat="1" ht="18" hidden="1" customHeight="1" thickBot="1">
      <c r="A393" s="460"/>
      <c r="B393" s="445"/>
      <c r="C393" s="435"/>
      <c r="D393" s="435"/>
      <c r="E393" s="435"/>
      <c r="F393" s="45" t="str">
        <f>IF(C392&gt;0,VLOOKUP(C392,男子登録情報!$A$1:$H$1688,5,0),"")</f>
        <v/>
      </c>
      <c r="G393" s="417"/>
      <c r="H393" s="417"/>
      <c r="I393" s="242"/>
      <c r="J393" s="10" t="s">
        <v>44</v>
      </c>
      <c r="K393" s="6"/>
      <c r="L393" s="7" t="str">
        <f>IF(K393&gt;0,VLOOKUP(K393,男子登録情報!$J$2:$K$21,2,0),"")</f>
        <v/>
      </c>
      <c r="M393" s="41"/>
      <c r="N393" s="8" t="str">
        <f t="shared" si="145"/>
        <v/>
      </c>
      <c r="O393" s="9"/>
      <c r="P393" s="462"/>
      <c r="Q393" s="463"/>
      <c r="R393" s="464"/>
      <c r="S393" s="430"/>
      <c r="T393" s="430"/>
      <c r="U393" s="293"/>
      <c r="AK393" s="261">
        <f t="shared" si="147"/>
        <v>0</v>
      </c>
      <c r="AL393" s="261" t="str">
        <f t="shared" si="148"/>
        <v>00000</v>
      </c>
    </row>
    <row r="394" spans="1:38" s="20" customFormat="1" ht="18" hidden="1" customHeight="1" thickBot="1">
      <c r="A394" s="461"/>
      <c r="B394" s="446" t="s">
        <v>45</v>
      </c>
      <c r="C394" s="440"/>
      <c r="D394" s="46"/>
      <c r="E394" s="46"/>
      <c r="F394" s="47"/>
      <c r="G394" s="418"/>
      <c r="H394" s="418"/>
      <c r="I394" s="243"/>
      <c r="J394" s="11" t="s">
        <v>46</v>
      </c>
      <c r="K394" s="12"/>
      <c r="L394" s="13" t="str">
        <f>IF(K394&gt;0,VLOOKUP(K394,男子登録情報!$J$2:$K$21,2,0),"")</f>
        <v/>
      </c>
      <c r="M394" s="42"/>
      <c r="N394" s="8" t="str">
        <f t="shared" si="145"/>
        <v/>
      </c>
      <c r="O394" s="15"/>
      <c r="P394" s="465"/>
      <c r="Q394" s="466"/>
      <c r="R394" s="467"/>
      <c r="S394" s="431"/>
      <c r="T394" s="431"/>
      <c r="U394" s="293"/>
      <c r="AK394" s="261">
        <f t="shared" si="147"/>
        <v>0</v>
      </c>
      <c r="AL394" s="261" t="str">
        <f t="shared" si="148"/>
        <v>00000</v>
      </c>
    </row>
    <row r="395" spans="1:38" s="20" customFormat="1" ht="18" hidden="1" customHeight="1" thickTop="1" thickBot="1">
      <c r="A395" s="459">
        <v>128</v>
      </c>
      <c r="B395" s="444" t="s">
        <v>47</v>
      </c>
      <c r="C395" s="434"/>
      <c r="D395" s="434" t="str">
        <f>IF(C395&gt;0,VLOOKUP(C395,男子登録情報!$A$1:$H$1688,3,0),"")</f>
        <v/>
      </c>
      <c r="E395" s="434" t="str">
        <f>IF(C395&gt;0,VLOOKUP(C395,男子登録情報!$A$1:$H$1688,4,0),"")</f>
        <v/>
      </c>
      <c r="F395" s="44" t="str">
        <f>IF(C395&gt;0,VLOOKUP(C395,男子登録情報!$A$1:$H$1688,8,0),"")</f>
        <v/>
      </c>
      <c r="G395" s="416" t="e">
        <f>IF(F396&gt;0,VLOOKUP(F396,男子登録情報!$N$2:$O$48,2,0),"")</f>
        <v>#N/A</v>
      </c>
      <c r="H395" s="416" t="str">
        <f t="shared" ref="H395" si="168">IF(C395&gt;0,TEXT(C395,"100000000"),"")</f>
        <v/>
      </c>
      <c r="I395" s="242"/>
      <c r="J395" s="5" t="s">
        <v>42</v>
      </c>
      <c r="K395" s="6"/>
      <c r="L395" s="7" t="str">
        <f>IF(K395&gt;0,VLOOKUP(K395,男子登録情報!$J$1:$K$21,2,0),"")</f>
        <v/>
      </c>
      <c r="M395" s="40"/>
      <c r="N395" s="8" t="str">
        <f t="shared" si="145"/>
        <v/>
      </c>
      <c r="O395" s="9"/>
      <c r="P395" s="447"/>
      <c r="Q395" s="448"/>
      <c r="R395" s="449"/>
      <c r="S395" s="429"/>
      <c r="T395" s="429"/>
      <c r="U395" s="293"/>
      <c r="AK395" s="261">
        <f t="shared" si="147"/>
        <v>0</v>
      </c>
      <c r="AL395" s="261" t="str">
        <f t="shared" si="148"/>
        <v>00000</v>
      </c>
    </row>
    <row r="396" spans="1:38" s="20" customFormat="1" ht="18" hidden="1" customHeight="1" thickBot="1">
      <c r="A396" s="460"/>
      <c r="B396" s="445"/>
      <c r="C396" s="435"/>
      <c r="D396" s="435"/>
      <c r="E396" s="435"/>
      <c r="F396" s="45" t="str">
        <f>IF(C395&gt;0,VLOOKUP(C395,男子登録情報!$A$1:$H$1688,5,0),"")</f>
        <v/>
      </c>
      <c r="G396" s="417"/>
      <c r="H396" s="417"/>
      <c r="I396" s="242"/>
      <c r="J396" s="10" t="s">
        <v>44</v>
      </c>
      <c r="K396" s="6"/>
      <c r="L396" s="7" t="str">
        <f>IF(K396&gt;0,VLOOKUP(K396,男子登録情報!$J$2:$K$21,2,0),"")</f>
        <v/>
      </c>
      <c r="M396" s="41"/>
      <c r="N396" s="8" t="str">
        <f t="shared" si="145"/>
        <v/>
      </c>
      <c r="O396" s="9"/>
      <c r="P396" s="462"/>
      <c r="Q396" s="463"/>
      <c r="R396" s="464"/>
      <c r="S396" s="430"/>
      <c r="T396" s="430"/>
      <c r="U396" s="293"/>
      <c r="AK396" s="261">
        <f t="shared" si="147"/>
        <v>0</v>
      </c>
      <c r="AL396" s="261" t="str">
        <f t="shared" si="148"/>
        <v>00000</v>
      </c>
    </row>
    <row r="397" spans="1:38" s="20" customFormat="1" ht="18" hidden="1" customHeight="1" thickBot="1">
      <c r="A397" s="461"/>
      <c r="B397" s="446" t="s">
        <v>45</v>
      </c>
      <c r="C397" s="440"/>
      <c r="D397" s="46"/>
      <c r="E397" s="46"/>
      <c r="F397" s="47"/>
      <c r="G397" s="418"/>
      <c r="H397" s="418"/>
      <c r="I397" s="243"/>
      <c r="J397" s="11" t="s">
        <v>46</v>
      </c>
      <c r="K397" s="12"/>
      <c r="L397" s="13" t="str">
        <f>IF(K397&gt;0,VLOOKUP(K397,男子登録情報!$J$2:$K$21,2,0),"")</f>
        <v/>
      </c>
      <c r="M397" s="42"/>
      <c r="N397" s="8" t="str">
        <f t="shared" si="145"/>
        <v/>
      </c>
      <c r="O397" s="15"/>
      <c r="P397" s="465"/>
      <c r="Q397" s="466"/>
      <c r="R397" s="467"/>
      <c r="S397" s="431"/>
      <c r="T397" s="431"/>
      <c r="U397" s="293"/>
      <c r="AK397" s="261">
        <f t="shared" si="147"/>
        <v>0</v>
      </c>
      <c r="AL397" s="261" t="str">
        <f t="shared" si="148"/>
        <v>00000</v>
      </c>
    </row>
    <row r="398" spans="1:38" s="20" customFormat="1" ht="18" hidden="1" customHeight="1" thickTop="1" thickBot="1">
      <c r="A398" s="459">
        <v>129</v>
      </c>
      <c r="B398" s="444" t="s">
        <v>47</v>
      </c>
      <c r="C398" s="434"/>
      <c r="D398" s="434" t="str">
        <f>IF(C398&gt;0,VLOOKUP(C398,男子登録情報!$A$1:$H$1688,3,0),"")</f>
        <v/>
      </c>
      <c r="E398" s="434" t="str">
        <f>IF(C398&gt;0,VLOOKUP(C398,男子登録情報!$A$1:$H$1688,4,0),"")</f>
        <v/>
      </c>
      <c r="F398" s="44" t="str">
        <f>IF(C398&gt;0,VLOOKUP(C398,男子登録情報!$A$1:$H$1688,8,0),"")</f>
        <v/>
      </c>
      <c r="G398" s="416" t="e">
        <f>IF(F399&gt;0,VLOOKUP(F399,男子登録情報!$N$2:$O$48,2,0),"")</f>
        <v>#N/A</v>
      </c>
      <c r="H398" s="416" t="str">
        <f t="shared" ref="H398" si="169">IF(C398&gt;0,TEXT(C398,"100000000"),"")</f>
        <v/>
      </c>
      <c r="I398" s="242"/>
      <c r="J398" s="5" t="s">
        <v>42</v>
      </c>
      <c r="K398" s="6"/>
      <c r="L398" s="7" t="str">
        <f>IF(K398&gt;0,VLOOKUP(K398,男子登録情報!$J$1:$K$21,2,0),"")</f>
        <v/>
      </c>
      <c r="M398" s="40"/>
      <c r="N398" s="8" t="str">
        <f t="shared" ref="N398:N461" si="170">IF(L398="","",LEFT(L398,5)&amp;" "&amp;IF(OR(LEFT(L398,3)*1&lt;70,LEFT(L398,3)*1&gt;100),REPT(0,7-LEN(M398)),REPT(0,5-LEN(M398)))&amp;M398)</f>
        <v/>
      </c>
      <c r="O398" s="9"/>
      <c r="P398" s="447"/>
      <c r="Q398" s="448"/>
      <c r="R398" s="449"/>
      <c r="S398" s="429"/>
      <c r="T398" s="429"/>
      <c r="U398" s="293"/>
      <c r="AK398" s="261">
        <f t="shared" si="147"/>
        <v>0</v>
      </c>
      <c r="AL398" s="261" t="str">
        <f t="shared" si="148"/>
        <v>00000</v>
      </c>
    </row>
    <row r="399" spans="1:38" s="20" customFormat="1" ht="18" hidden="1" customHeight="1" thickBot="1">
      <c r="A399" s="460"/>
      <c r="B399" s="445"/>
      <c r="C399" s="435"/>
      <c r="D399" s="435"/>
      <c r="E399" s="435"/>
      <c r="F399" s="45" t="str">
        <f>IF(C398&gt;0,VLOOKUP(C398,男子登録情報!$A$1:$H$1688,5,0),"")</f>
        <v/>
      </c>
      <c r="G399" s="417"/>
      <c r="H399" s="417"/>
      <c r="I399" s="242"/>
      <c r="J399" s="10" t="s">
        <v>44</v>
      </c>
      <c r="K399" s="6"/>
      <c r="L399" s="7" t="str">
        <f>IF(K399&gt;0,VLOOKUP(K399,男子登録情報!$J$2:$K$21,2,0),"")</f>
        <v/>
      </c>
      <c r="M399" s="41"/>
      <c r="N399" s="8" t="str">
        <f t="shared" si="170"/>
        <v/>
      </c>
      <c r="O399" s="9"/>
      <c r="P399" s="462"/>
      <c r="Q399" s="463"/>
      <c r="R399" s="464"/>
      <c r="S399" s="430"/>
      <c r="T399" s="430"/>
      <c r="U399" s="293"/>
      <c r="AK399" s="261">
        <f t="shared" ref="AK399:AK462" si="171">IF(COUNTIF(J399,"*m*")&gt;0,IF(VALUE(AO399)&gt;59,1,0),0)</f>
        <v>0</v>
      </c>
      <c r="AL399" s="261" t="str">
        <f t="shared" ref="AL399:AL462" si="172">IF(COUNTIF(K399,"*m*")&gt;0,RIGHT(10000000+AS399,7),RIGHT(100000+AS399,5))</f>
        <v>00000</v>
      </c>
    </row>
    <row r="400" spans="1:38" s="20" customFormat="1" ht="18" hidden="1" customHeight="1" thickBot="1">
      <c r="A400" s="461"/>
      <c r="B400" s="446" t="s">
        <v>45</v>
      </c>
      <c r="C400" s="440"/>
      <c r="D400" s="46"/>
      <c r="E400" s="46"/>
      <c r="F400" s="47"/>
      <c r="G400" s="418"/>
      <c r="H400" s="418"/>
      <c r="I400" s="243"/>
      <c r="J400" s="11" t="s">
        <v>46</v>
      </c>
      <c r="K400" s="12"/>
      <c r="L400" s="13" t="str">
        <f>IF(K400&gt;0,VLOOKUP(K400,男子登録情報!$J$2:$K$21,2,0),"")</f>
        <v/>
      </c>
      <c r="M400" s="42"/>
      <c r="N400" s="8" t="str">
        <f t="shared" si="170"/>
        <v/>
      </c>
      <c r="O400" s="15"/>
      <c r="P400" s="465"/>
      <c r="Q400" s="466"/>
      <c r="R400" s="467"/>
      <c r="S400" s="431"/>
      <c r="T400" s="431"/>
      <c r="U400" s="293"/>
      <c r="AK400" s="261">
        <f t="shared" si="171"/>
        <v>0</v>
      </c>
      <c r="AL400" s="261" t="str">
        <f t="shared" si="172"/>
        <v>00000</v>
      </c>
    </row>
    <row r="401" spans="1:38" s="20" customFormat="1" ht="18" hidden="1" customHeight="1" thickTop="1" thickBot="1">
      <c r="A401" s="459">
        <v>130</v>
      </c>
      <c r="B401" s="444" t="s">
        <v>47</v>
      </c>
      <c r="C401" s="434"/>
      <c r="D401" s="434" t="str">
        <f>IF(C401&gt;0,VLOOKUP(C401,男子登録情報!$A$1:$H$1688,3,0),"")</f>
        <v/>
      </c>
      <c r="E401" s="434" t="str">
        <f>IF(C401&gt;0,VLOOKUP(C401,男子登録情報!$A$1:$H$1688,4,0),"")</f>
        <v/>
      </c>
      <c r="F401" s="44" t="str">
        <f>IF(C401&gt;0,VLOOKUP(C401,男子登録情報!$A$1:$H$1688,8,0),"")</f>
        <v/>
      </c>
      <c r="G401" s="416" t="e">
        <f>IF(F402&gt;0,VLOOKUP(F402,男子登録情報!$N$2:$O$48,2,0),"")</f>
        <v>#N/A</v>
      </c>
      <c r="H401" s="416" t="str">
        <f t="shared" ref="H401" si="173">IF(C401&gt;0,TEXT(C401,"100000000"),"")</f>
        <v/>
      </c>
      <c r="I401" s="242"/>
      <c r="J401" s="5" t="s">
        <v>42</v>
      </c>
      <c r="K401" s="6"/>
      <c r="L401" s="7" t="str">
        <f>IF(K401&gt;0,VLOOKUP(K401,男子登録情報!$J$1:$K$21,2,0),"")</f>
        <v/>
      </c>
      <c r="M401" s="40"/>
      <c r="N401" s="8" t="str">
        <f t="shared" si="170"/>
        <v/>
      </c>
      <c r="O401" s="9"/>
      <c r="P401" s="447"/>
      <c r="Q401" s="448"/>
      <c r="R401" s="449"/>
      <c r="S401" s="429"/>
      <c r="T401" s="429"/>
      <c r="U401" s="293"/>
      <c r="AK401" s="261">
        <f t="shared" si="171"/>
        <v>0</v>
      </c>
      <c r="AL401" s="261" t="str">
        <f t="shared" si="172"/>
        <v>00000</v>
      </c>
    </row>
    <row r="402" spans="1:38" s="20" customFormat="1" ht="18" hidden="1" customHeight="1" thickBot="1">
      <c r="A402" s="460"/>
      <c r="B402" s="445"/>
      <c r="C402" s="435"/>
      <c r="D402" s="435"/>
      <c r="E402" s="435"/>
      <c r="F402" s="45" t="str">
        <f>IF(C401&gt;0,VLOOKUP(C401,男子登録情報!$A$1:$H$1688,5,0),"")</f>
        <v/>
      </c>
      <c r="G402" s="417"/>
      <c r="H402" s="417"/>
      <c r="I402" s="242"/>
      <c r="J402" s="10" t="s">
        <v>44</v>
      </c>
      <c r="K402" s="6"/>
      <c r="L402" s="7" t="str">
        <f>IF(K402&gt;0,VLOOKUP(K402,男子登録情報!$J$2:$K$21,2,0),"")</f>
        <v/>
      </c>
      <c r="M402" s="41"/>
      <c r="N402" s="8" t="str">
        <f t="shared" si="170"/>
        <v/>
      </c>
      <c r="O402" s="9"/>
      <c r="P402" s="462"/>
      <c r="Q402" s="463"/>
      <c r="R402" s="464"/>
      <c r="S402" s="430"/>
      <c r="T402" s="430"/>
      <c r="U402" s="293"/>
      <c r="AK402" s="261">
        <f t="shared" si="171"/>
        <v>0</v>
      </c>
      <c r="AL402" s="261" t="str">
        <f t="shared" si="172"/>
        <v>00000</v>
      </c>
    </row>
    <row r="403" spans="1:38" s="20" customFormat="1" ht="18" hidden="1" customHeight="1" thickBot="1">
      <c r="A403" s="461"/>
      <c r="B403" s="446" t="s">
        <v>45</v>
      </c>
      <c r="C403" s="440"/>
      <c r="D403" s="46"/>
      <c r="E403" s="46"/>
      <c r="F403" s="47"/>
      <c r="G403" s="418"/>
      <c r="H403" s="418"/>
      <c r="I403" s="243"/>
      <c r="J403" s="11" t="s">
        <v>46</v>
      </c>
      <c r="K403" s="12"/>
      <c r="L403" s="13" t="str">
        <f>IF(K403&gt;0,VLOOKUP(K403,男子登録情報!$J$2:$K$21,2,0),"")</f>
        <v/>
      </c>
      <c r="M403" s="42"/>
      <c r="N403" s="8" t="str">
        <f t="shared" si="170"/>
        <v/>
      </c>
      <c r="O403" s="15"/>
      <c r="P403" s="465"/>
      <c r="Q403" s="466"/>
      <c r="R403" s="467"/>
      <c r="S403" s="431"/>
      <c r="T403" s="431"/>
      <c r="U403" s="293"/>
      <c r="AK403" s="261">
        <f t="shared" si="171"/>
        <v>0</v>
      </c>
      <c r="AL403" s="261" t="str">
        <f t="shared" si="172"/>
        <v>00000</v>
      </c>
    </row>
    <row r="404" spans="1:38" s="20" customFormat="1" ht="18" hidden="1" customHeight="1" thickTop="1" thickBot="1">
      <c r="A404" s="459">
        <v>131</v>
      </c>
      <c r="B404" s="444" t="s">
        <v>47</v>
      </c>
      <c r="C404" s="434"/>
      <c r="D404" s="434" t="str">
        <f>IF(C404&gt;0,VLOOKUP(C404,男子登録情報!$A$1:$H$1688,3,0),"")</f>
        <v/>
      </c>
      <c r="E404" s="434" t="str">
        <f>IF(C404&gt;0,VLOOKUP(C404,男子登録情報!$A$1:$H$1688,4,0),"")</f>
        <v/>
      </c>
      <c r="F404" s="44" t="str">
        <f>IF(C404&gt;0,VLOOKUP(C404,男子登録情報!$A$1:$H$1688,8,0),"")</f>
        <v/>
      </c>
      <c r="G404" s="416" t="e">
        <f>IF(F405&gt;0,VLOOKUP(F405,男子登録情報!$N$2:$O$48,2,0),"")</f>
        <v>#N/A</v>
      </c>
      <c r="H404" s="416" t="str">
        <f t="shared" ref="H404" si="174">IF(C404&gt;0,TEXT(C404,"100000000"),"")</f>
        <v/>
      </c>
      <c r="I404" s="242"/>
      <c r="J404" s="5" t="s">
        <v>42</v>
      </c>
      <c r="K404" s="6"/>
      <c r="L404" s="7" t="str">
        <f>IF(K404&gt;0,VLOOKUP(K404,男子登録情報!$J$1:$K$21,2,0),"")</f>
        <v/>
      </c>
      <c r="M404" s="40"/>
      <c r="N404" s="8" t="str">
        <f t="shared" si="170"/>
        <v/>
      </c>
      <c r="O404" s="9"/>
      <c r="P404" s="447"/>
      <c r="Q404" s="448"/>
      <c r="R404" s="449"/>
      <c r="S404" s="429"/>
      <c r="T404" s="429"/>
      <c r="U404" s="293"/>
      <c r="AK404" s="261">
        <f t="shared" si="171"/>
        <v>0</v>
      </c>
      <c r="AL404" s="261" t="str">
        <f t="shared" si="172"/>
        <v>00000</v>
      </c>
    </row>
    <row r="405" spans="1:38" s="20" customFormat="1" ht="18" hidden="1" customHeight="1" thickBot="1">
      <c r="A405" s="460"/>
      <c r="B405" s="445"/>
      <c r="C405" s="435"/>
      <c r="D405" s="435"/>
      <c r="E405" s="435"/>
      <c r="F405" s="45" t="str">
        <f>IF(C404&gt;0,VLOOKUP(C404,男子登録情報!$A$1:$H$1688,5,0),"")</f>
        <v/>
      </c>
      <c r="G405" s="417"/>
      <c r="H405" s="417"/>
      <c r="I405" s="242"/>
      <c r="J405" s="10" t="s">
        <v>44</v>
      </c>
      <c r="K405" s="6"/>
      <c r="L405" s="7" t="str">
        <f>IF(K405&gt;0,VLOOKUP(K405,男子登録情報!$J$2:$K$21,2,0),"")</f>
        <v/>
      </c>
      <c r="M405" s="41"/>
      <c r="N405" s="8" t="str">
        <f t="shared" si="170"/>
        <v/>
      </c>
      <c r="O405" s="9"/>
      <c r="P405" s="462"/>
      <c r="Q405" s="463"/>
      <c r="R405" s="464"/>
      <c r="S405" s="430"/>
      <c r="T405" s="430"/>
      <c r="U405" s="293"/>
      <c r="AK405" s="261">
        <f t="shared" si="171"/>
        <v>0</v>
      </c>
      <c r="AL405" s="261" t="str">
        <f t="shared" si="172"/>
        <v>00000</v>
      </c>
    </row>
    <row r="406" spans="1:38" s="20" customFormat="1" ht="18" hidden="1" customHeight="1" thickBot="1">
      <c r="A406" s="461"/>
      <c r="B406" s="446" t="s">
        <v>45</v>
      </c>
      <c r="C406" s="440"/>
      <c r="D406" s="46"/>
      <c r="E406" s="46"/>
      <c r="F406" s="47"/>
      <c r="G406" s="418"/>
      <c r="H406" s="418"/>
      <c r="I406" s="243"/>
      <c r="J406" s="11" t="s">
        <v>46</v>
      </c>
      <c r="K406" s="12"/>
      <c r="L406" s="13" t="str">
        <f>IF(K406&gt;0,VLOOKUP(K406,男子登録情報!$J$2:$K$21,2,0),"")</f>
        <v/>
      </c>
      <c r="M406" s="42"/>
      <c r="N406" s="8" t="str">
        <f t="shared" si="170"/>
        <v/>
      </c>
      <c r="O406" s="15"/>
      <c r="P406" s="465"/>
      <c r="Q406" s="466"/>
      <c r="R406" s="467"/>
      <c r="S406" s="431"/>
      <c r="T406" s="431"/>
      <c r="U406" s="293"/>
      <c r="AK406" s="261">
        <f t="shared" si="171"/>
        <v>0</v>
      </c>
      <c r="AL406" s="261" t="str">
        <f t="shared" si="172"/>
        <v>00000</v>
      </c>
    </row>
    <row r="407" spans="1:38" s="20" customFormat="1" ht="18" hidden="1" customHeight="1" thickTop="1" thickBot="1">
      <c r="A407" s="459">
        <v>132</v>
      </c>
      <c r="B407" s="444" t="s">
        <v>47</v>
      </c>
      <c r="C407" s="434"/>
      <c r="D407" s="434" t="str">
        <f>IF(C407&gt;0,VLOOKUP(C407,男子登録情報!$A$1:$H$1688,3,0),"")</f>
        <v/>
      </c>
      <c r="E407" s="434" t="str">
        <f>IF(C407&gt;0,VLOOKUP(C407,男子登録情報!$A$1:$H$1688,4,0),"")</f>
        <v/>
      </c>
      <c r="F407" s="44" t="str">
        <f>IF(C407&gt;0,VLOOKUP(C407,男子登録情報!$A$1:$H$1688,8,0),"")</f>
        <v/>
      </c>
      <c r="G407" s="416" t="e">
        <f>IF(F408&gt;0,VLOOKUP(F408,男子登録情報!$N$2:$O$48,2,0),"")</f>
        <v>#N/A</v>
      </c>
      <c r="H407" s="416" t="str">
        <f t="shared" ref="H407" si="175">IF(C407&gt;0,TEXT(C407,"100000000"),"")</f>
        <v/>
      </c>
      <c r="I407" s="242"/>
      <c r="J407" s="5" t="s">
        <v>42</v>
      </c>
      <c r="K407" s="6"/>
      <c r="L407" s="7" t="str">
        <f>IF(K407&gt;0,VLOOKUP(K407,男子登録情報!$J$1:$K$21,2,0),"")</f>
        <v/>
      </c>
      <c r="M407" s="40"/>
      <c r="N407" s="8" t="str">
        <f t="shared" si="170"/>
        <v/>
      </c>
      <c r="O407" s="9"/>
      <c r="P407" s="447"/>
      <c r="Q407" s="448"/>
      <c r="R407" s="449"/>
      <c r="S407" s="429"/>
      <c r="T407" s="429"/>
      <c r="U407" s="293"/>
      <c r="AK407" s="261">
        <f t="shared" si="171"/>
        <v>0</v>
      </c>
      <c r="AL407" s="261" t="str">
        <f t="shared" si="172"/>
        <v>00000</v>
      </c>
    </row>
    <row r="408" spans="1:38" s="20" customFormat="1" ht="18" hidden="1" customHeight="1" thickBot="1">
      <c r="A408" s="460"/>
      <c r="B408" s="445"/>
      <c r="C408" s="435"/>
      <c r="D408" s="435"/>
      <c r="E408" s="435"/>
      <c r="F408" s="45" t="str">
        <f>IF(C407&gt;0,VLOOKUP(C407,男子登録情報!$A$1:$H$1688,5,0),"")</f>
        <v/>
      </c>
      <c r="G408" s="417"/>
      <c r="H408" s="417"/>
      <c r="I408" s="242"/>
      <c r="J408" s="10" t="s">
        <v>44</v>
      </c>
      <c r="K408" s="6"/>
      <c r="L408" s="7" t="str">
        <f>IF(K408&gt;0,VLOOKUP(K408,男子登録情報!$J$2:$K$21,2,0),"")</f>
        <v/>
      </c>
      <c r="M408" s="41"/>
      <c r="N408" s="8" t="str">
        <f t="shared" si="170"/>
        <v/>
      </c>
      <c r="O408" s="9"/>
      <c r="P408" s="462"/>
      <c r="Q408" s="463"/>
      <c r="R408" s="464"/>
      <c r="S408" s="430"/>
      <c r="T408" s="430"/>
      <c r="U408" s="293"/>
      <c r="AK408" s="261">
        <f t="shared" si="171"/>
        <v>0</v>
      </c>
      <c r="AL408" s="261" t="str">
        <f t="shared" si="172"/>
        <v>00000</v>
      </c>
    </row>
    <row r="409" spans="1:38" s="20" customFormat="1" ht="18" hidden="1" customHeight="1" thickBot="1">
      <c r="A409" s="461"/>
      <c r="B409" s="446" t="s">
        <v>45</v>
      </c>
      <c r="C409" s="440"/>
      <c r="D409" s="46"/>
      <c r="E409" s="46"/>
      <c r="F409" s="47"/>
      <c r="G409" s="418"/>
      <c r="H409" s="418"/>
      <c r="I409" s="243"/>
      <c r="J409" s="11" t="s">
        <v>46</v>
      </c>
      <c r="K409" s="12"/>
      <c r="L409" s="13" t="str">
        <f>IF(K409&gt;0,VLOOKUP(K409,男子登録情報!$J$2:$K$21,2,0),"")</f>
        <v/>
      </c>
      <c r="M409" s="42"/>
      <c r="N409" s="8" t="str">
        <f t="shared" si="170"/>
        <v/>
      </c>
      <c r="O409" s="15"/>
      <c r="P409" s="465"/>
      <c r="Q409" s="466"/>
      <c r="R409" s="467"/>
      <c r="S409" s="431"/>
      <c r="T409" s="431"/>
      <c r="U409" s="293"/>
      <c r="AK409" s="261">
        <f t="shared" si="171"/>
        <v>0</v>
      </c>
      <c r="AL409" s="261" t="str">
        <f t="shared" si="172"/>
        <v>00000</v>
      </c>
    </row>
    <row r="410" spans="1:38" s="20" customFormat="1" ht="18" hidden="1" customHeight="1" thickTop="1" thickBot="1">
      <c r="A410" s="459">
        <v>133</v>
      </c>
      <c r="B410" s="444" t="s">
        <v>47</v>
      </c>
      <c r="C410" s="434"/>
      <c r="D410" s="434" t="str">
        <f>IF(C410&gt;0,VLOOKUP(C410,男子登録情報!$A$1:$H$1688,3,0),"")</f>
        <v/>
      </c>
      <c r="E410" s="434" t="str">
        <f>IF(C410&gt;0,VLOOKUP(C410,男子登録情報!$A$1:$H$1688,4,0),"")</f>
        <v/>
      </c>
      <c r="F410" s="44" t="str">
        <f>IF(C410&gt;0,VLOOKUP(C410,男子登録情報!$A$1:$H$1688,8,0),"")</f>
        <v/>
      </c>
      <c r="G410" s="416" t="e">
        <f>IF(F411&gt;0,VLOOKUP(F411,男子登録情報!$N$2:$O$48,2,0),"")</f>
        <v>#N/A</v>
      </c>
      <c r="H410" s="416" t="str">
        <f t="shared" ref="H410" si="176">IF(C410&gt;0,TEXT(C410,"100000000"),"")</f>
        <v/>
      </c>
      <c r="I410" s="242"/>
      <c r="J410" s="5" t="s">
        <v>42</v>
      </c>
      <c r="K410" s="6"/>
      <c r="L410" s="7" t="str">
        <f>IF(K410&gt;0,VLOOKUP(K410,男子登録情報!$J$1:$K$21,2,0),"")</f>
        <v/>
      </c>
      <c r="M410" s="40"/>
      <c r="N410" s="8" t="str">
        <f t="shared" si="170"/>
        <v/>
      </c>
      <c r="O410" s="9"/>
      <c r="P410" s="447"/>
      <c r="Q410" s="448"/>
      <c r="R410" s="449"/>
      <c r="S410" s="429"/>
      <c r="T410" s="429"/>
      <c r="U410" s="293"/>
      <c r="AK410" s="261">
        <f t="shared" si="171"/>
        <v>0</v>
      </c>
      <c r="AL410" s="261" t="str">
        <f t="shared" si="172"/>
        <v>00000</v>
      </c>
    </row>
    <row r="411" spans="1:38" s="20" customFormat="1" ht="18" hidden="1" customHeight="1" thickBot="1">
      <c r="A411" s="460"/>
      <c r="B411" s="445"/>
      <c r="C411" s="435"/>
      <c r="D411" s="435"/>
      <c r="E411" s="435"/>
      <c r="F411" s="45" t="str">
        <f>IF(C410&gt;0,VLOOKUP(C410,男子登録情報!$A$1:$H$1688,5,0),"")</f>
        <v/>
      </c>
      <c r="G411" s="417"/>
      <c r="H411" s="417"/>
      <c r="I411" s="242"/>
      <c r="J411" s="10" t="s">
        <v>44</v>
      </c>
      <c r="K411" s="6"/>
      <c r="L411" s="7" t="str">
        <f>IF(K411&gt;0,VLOOKUP(K411,男子登録情報!$J$2:$K$21,2,0),"")</f>
        <v/>
      </c>
      <c r="M411" s="41"/>
      <c r="N411" s="8" t="str">
        <f t="shared" si="170"/>
        <v/>
      </c>
      <c r="O411" s="9"/>
      <c r="P411" s="462"/>
      <c r="Q411" s="463"/>
      <c r="R411" s="464"/>
      <c r="S411" s="430"/>
      <c r="T411" s="430"/>
      <c r="U411" s="293"/>
      <c r="AK411" s="261">
        <f t="shared" si="171"/>
        <v>0</v>
      </c>
      <c r="AL411" s="261" t="str">
        <f t="shared" si="172"/>
        <v>00000</v>
      </c>
    </row>
    <row r="412" spans="1:38" s="20" customFormat="1" ht="18" hidden="1" customHeight="1" thickBot="1">
      <c r="A412" s="461"/>
      <c r="B412" s="446" t="s">
        <v>45</v>
      </c>
      <c r="C412" s="440"/>
      <c r="D412" s="46"/>
      <c r="E412" s="46"/>
      <c r="F412" s="47"/>
      <c r="G412" s="418"/>
      <c r="H412" s="418"/>
      <c r="I412" s="243"/>
      <c r="J412" s="11" t="s">
        <v>46</v>
      </c>
      <c r="K412" s="12"/>
      <c r="L412" s="13" t="str">
        <f>IF(K412&gt;0,VLOOKUP(K412,男子登録情報!$J$2:$K$21,2,0),"")</f>
        <v/>
      </c>
      <c r="M412" s="42"/>
      <c r="N412" s="8" t="str">
        <f t="shared" si="170"/>
        <v/>
      </c>
      <c r="O412" s="15"/>
      <c r="P412" s="465"/>
      <c r="Q412" s="466"/>
      <c r="R412" s="467"/>
      <c r="S412" s="431"/>
      <c r="T412" s="431"/>
      <c r="U412" s="293"/>
      <c r="AK412" s="261">
        <f t="shared" si="171"/>
        <v>0</v>
      </c>
      <c r="AL412" s="261" t="str">
        <f t="shared" si="172"/>
        <v>00000</v>
      </c>
    </row>
    <row r="413" spans="1:38" s="20" customFormat="1" ht="18" hidden="1" customHeight="1" thickTop="1" thickBot="1">
      <c r="A413" s="459">
        <v>134</v>
      </c>
      <c r="B413" s="444" t="s">
        <v>47</v>
      </c>
      <c r="C413" s="434"/>
      <c r="D413" s="434" t="str">
        <f>IF(C413&gt;0,VLOOKUP(C413,男子登録情報!$A$1:$H$1688,3,0),"")</f>
        <v/>
      </c>
      <c r="E413" s="434" t="str">
        <f>IF(C413&gt;0,VLOOKUP(C413,男子登録情報!$A$1:$H$1688,4,0),"")</f>
        <v/>
      </c>
      <c r="F413" s="44" t="str">
        <f>IF(C413&gt;0,VLOOKUP(C413,男子登録情報!$A$1:$H$1688,8,0),"")</f>
        <v/>
      </c>
      <c r="G413" s="416" t="e">
        <f>IF(F414&gt;0,VLOOKUP(F414,男子登録情報!$N$2:$O$48,2,0),"")</f>
        <v>#N/A</v>
      </c>
      <c r="H413" s="416" t="str">
        <f t="shared" ref="H413" si="177">IF(C413&gt;0,TEXT(C413,"100000000"),"")</f>
        <v/>
      </c>
      <c r="I413" s="242"/>
      <c r="J413" s="5" t="s">
        <v>42</v>
      </c>
      <c r="K413" s="6"/>
      <c r="L413" s="7" t="str">
        <f>IF(K413&gt;0,VLOOKUP(K413,男子登録情報!$J$1:$K$21,2,0),"")</f>
        <v/>
      </c>
      <c r="M413" s="40"/>
      <c r="N413" s="8" t="str">
        <f t="shared" si="170"/>
        <v/>
      </c>
      <c r="O413" s="9"/>
      <c r="P413" s="447"/>
      <c r="Q413" s="448"/>
      <c r="R413" s="449"/>
      <c r="S413" s="429"/>
      <c r="T413" s="429"/>
      <c r="U413" s="293"/>
      <c r="AK413" s="261">
        <f t="shared" si="171"/>
        <v>0</v>
      </c>
      <c r="AL413" s="261" t="str">
        <f t="shared" si="172"/>
        <v>00000</v>
      </c>
    </row>
    <row r="414" spans="1:38" s="20" customFormat="1" ht="18" hidden="1" customHeight="1" thickBot="1">
      <c r="A414" s="460"/>
      <c r="B414" s="445"/>
      <c r="C414" s="435"/>
      <c r="D414" s="435"/>
      <c r="E414" s="435"/>
      <c r="F414" s="45" t="str">
        <f>IF(C413&gt;0,VLOOKUP(C413,男子登録情報!$A$1:$H$1688,5,0),"")</f>
        <v/>
      </c>
      <c r="G414" s="417"/>
      <c r="H414" s="417"/>
      <c r="I414" s="242"/>
      <c r="J414" s="10" t="s">
        <v>44</v>
      </c>
      <c r="K414" s="6"/>
      <c r="L414" s="7" t="str">
        <f>IF(K414&gt;0,VLOOKUP(K414,男子登録情報!$J$2:$K$21,2,0),"")</f>
        <v/>
      </c>
      <c r="M414" s="41"/>
      <c r="N414" s="8" t="str">
        <f t="shared" si="170"/>
        <v/>
      </c>
      <c r="O414" s="9"/>
      <c r="P414" s="462"/>
      <c r="Q414" s="463"/>
      <c r="R414" s="464"/>
      <c r="S414" s="430"/>
      <c r="T414" s="430"/>
      <c r="U414" s="293"/>
      <c r="AK414" s="261">
        <f t="shared" si="171"/>
        <v>0</v>
      </c>
      <c r="AL414" s="261" t="str">
        <f t="shared" si="172"/>
        <v>00000</v>
      </c>
    </row>
    <row r="415" spans="1:38" s="20" customFormat="1" ht="18" hidden="1" customHeight="1" thickBot="1">
      <c r="A415" s="461"/>
      <c r="B415" s="446" t="s">
        <v>45</v>
      </c>
      <c r="C415" s="440"/>
      <c r="D415" s="46"/>
      <c r="E415" s="46"/>
      <c r="F415" s="47"/>
      <c r="G415" s="418"/>
      <c r="H415" s="418"/>
      <c r="I415" s="243"/>
      <c r="J415" s="11" t="s">
        <v>46</v>
      </c>
      <c r="K415" s="12"/>
      <c r="L415" s="13" t="str">
        <f>IF(K415&gt;0,VLOOKUP(K415,男子登録情報!$J$2:$K$21,2,0),"")</f>
        <v/>
      </c>
      <c r="M415" s="42"/>
      <c r="N415" s="8" t="str">
        <f t="shared" si="170"/>
        <v/>
      </c>
      <c r="O415" s="15"/>
      <c r="P415" s="465"/>
      <c r="Q415" s="466"/>
      <c r="R415" s="467"/>
      <c r="S415" s="431"/>
      <c r="T415" s="431"/>
      <c r="U415" s="293"/>
      <c r="AK415" s="261">
        <f t="shared" si="171"/>
        <v>0</v>
      </c>
      <c r="AL415" s="261" t="str">
        <f t="shared" si="172"/>
        <v>00000</v>
      </c>
    </row>
    <row r="416" spans="1:38" s="20" customFormat="1" ht="18" hidden="1" customHeight="1" thickTop="1" thickBot="1">
      <c r="A416" s="459">
        <v>135</v>
      </c>
      <c r="B416" s="444" t="s">
        <v>47</v>
      </c>
      <c r="C416" s="434"/>
      <c r="D416" s="434" t="str">
        <f>IF(C416&gt;0,VLOOKUP(C416,男子登録情報!$A$1:$H$1688,3,0),"")</f>
        <v/>
      </c>
      <c r="E416" s="434" t="str">
        <f>IF(C416&gt;0,VLOOKUP(C416,男子登録情報!$A$1:$H$1688,4,0),"")</f>
        <v/>
      </c>
      <c r="F416" s="44" t="str">
        <f>IF(C416&gt;0,VLOOKUP(C416,男子登録情報!$A$1:$H$1688,8,0),"")</f>
        <v/>
      </c>
      <c r="G416" s="416" t="e">
        <f>IF(F417&gt;0,VLOOKUP(F417,男子登録情報!$N$2:$O$48,2,0),"")</f>
        <v>#N/A</v>
      </c>
      <c r="H416" s="416" t="str">
        <f t="shared" ref="H416" si="178">IF(C416&gt;0,TEXT(C416,"100000000"),"")</f>
        <v/>
      </c>
      <c r="I416" s="242"/>
      <c r="J416" s="5" t="s">
        <v>42</v>
      </c>
      <c r="K416" s="6"/>
      <c r="L416" s="7" t="str">
        <f>IF(K416&gt;0,VLOOKUP(K416,男子登録情報!$J$1:$K$21,2,0),"")</f>
        <v/>
      </c>
      <c r="M416" s="40"/>
      <c r="N416" s="8" t="str">
        <f t="shared" si="170"/>
        <v/>
      </c>
      <c r="O416" s="9"/>
      <c r="P416" s="447"/>
      <c r="Q416" s="448"/>
      <c r="R416" s="449"/>
      <c r="S416" s="429"/>
      <c r="T416" s="429"/>
      <c r="U416" s="293"/>
      <c r="AK416" s="261">
        <f t="shared" si="171"/>
        <v>0</v>
      </c>
      <c r="AL416" s="261" t="str">
        <f t="shared" si="172"/>
        <v>00000</v>
      </c>
    </row>
    <row r="417" spans="1:38" s="20" customFormat="1" ht="18" hidden="1" customHeight="1" thickBot="1">
      <c r="A417" s="460"/>
      <c r="B417" s="445"/>
      <c r="C417" s="435"/>
      <c r="D417" s="435"/>
      <c r="E417" s="435"/>
      <c r="F417" s="45" t="str">
        <f>IF(C416&gt;0,VLOOKUP(C416,男子登録情報!$A$1:$H$1688,5,0),"")</f>
        <v/>
      </c>
      <c r="G417" s="417"/>
      <c r="H417" s="417"/>
      <c r="I417" s="242"/>
      <c r="J417" s="10" t="s">
        <v>44</v>
      </c>
      <c r="K417" s="6"/>
      <c r="L417" s="7" t="str">
        <f>IF(K417&gt;0,VLOOKUP(K417,男子登録情報!$J$2:$K$21,2,0),"")</f>
        <v/>
      </c>
      <c r="M417" s="41"/>
      <c r="N417" s="8" t="str">
        <f t="shared" si="170"/>
        <v/>
      </c>
      <c r="O417" s="9"/>
      <c r="P417" s="462"/>
      <c r="Q417" s="463"/>
      <c r="R417" s="464"/>
      <c r="S417" s="430"/>
      <c r="T417" s="430"/>
      <c r="U417" s="293"/>
      <c r="AK417" s="261">
        <f t="shared" si="171"/>
        <v>0</v>
      </c>
      <c r="AL417" s="261" t="str">
        <f t="shared" si="172"/>
        <v>00000</v>
      </c>
    </row>
    <row r="418" spans="1:38" s="20" customFormat="1" ht="18" hidden="1" customHeight="1" thickBot="1">
      <c r="A418" s="461"/>
      <c r="B418" s="446" t="s">
        <v>45</v>
      </c>
      <c r="C418" s="440"/>
      <c r="D418" s="46"/>
      <c r="E418" s="46"/>
      <c r="F418" s="47"/>
      <c r="G418" s="418"/>
      <c r="H418" s="418"/>
      <c r="I418" s="243"/>
      <c r="J418" s="11" t="s">
        <v>46</v>
      </c>
      <c r="K418" s="12"/>
      <c r="L418" s="13" t="str">
        <f>IF(K418&gt;0,VLOOKUP(K418,男子登録情報!$J$2:$K$21,2,0),"")</f>
        <v/>
      </c>
      <c r="M418" s="42"/>
      <c r="N418" s="8" t="str">
        <f t="shared" si="170"/>
        <v/>
      </c>
      <c r="O418" s="15"/>
      <c r="P418" s="465"/>
      <c r="Q418" s="466"/>
      <c r="R418" s="467"/>
      <c r="S418" s="431"/>
      <c r="T418" s="431"/>
      <c r="U418" s="293"/>
      <c r="AK418" s="261">
        <f t="shared" si="171"/>
        <v>0</v>
      </c>
      <c r="AL418" s="261" t="str">
        <f t="shared" si="172"/>
        <v>00000</v>
      </c>
    </row>
    <row r="419" spans="1:38" s="20" customFormat="1" ht="18" hidden="1" customHeight="1" thickTop="1" thickBot="1">
      <c r="A419" s="459">
        <v>136</v>
      </c>
      <c r="B419" s="444" t="s">
        <v>47</v>
      </c>
      <c r="C419" s="434"/>
      <c r="D419" s="434" t="str">
        <f>IF(C419&gt;0,VLOOKUP(C419,男子登録情報!$A$1:$H$1688,3,0),"")</f>
        <v/>
      </c>
      <c r="E419" s="434" t="str">
        <f>IF(C419&gt;0,VLOOKUP(C419,男子登録情報!$A$1:$H$1688,4,0),"")</f>
        <v/>
      </c>
      <c r="F419" s="44" t="str">
        <f>IF(C419&gt;0,VLOOKUP(C419,男子登録情報!$A$1:$H$1688,8,0),"")</f>
        <v/>
      </c>
      <c r="G419" s="416" t="e">
        <f>IF(F420&gt;0,VLOOKUP(F420,男子登録情報!$N$2:$O$48,2,0),"")</f>
        <v>#N/A</v>
      </c>
      <c r="H419" s="416" t="str">
        <f t="shared" ref="H419" si="179">IF(C419&gt;0,TEXT(C419,"100000000"),"")</f>
        <v/>
      </c>
      <c r="I419" s="242"/>
      <c r="J419" s="5" t="s">
        <v>42</v>
      </c>
      <c r="K419" s="6"/>
      <c r="L419" s="7" t="str">
        <f>IF(K419&gt;0,VLOOKUP(K419,男子登録情報!$J$1:$K$21,2,0),"")</f>
        <v/>
      </c>
      <c r="M419" s="40"/>
      <c r="N419" s="8" t="str">
        <f t="shared" si="170"/>
        <v/>
      </c>
      <c r="O419" s="9"/>
      <c r="P419" s="447"/>
      <c r="Q419" s="448"/>
      <c r="R419" s="449"/>
      <c r="S419" s="429"/>
      <c r="T419" s="429"/>
      <c r="U419" s="293"/>
      <c r="AK419" s="261">
        <f t="shared" si="171"/>
        <v>0</v>
      </c>
      <c r="AL419" s="261" t="str">
        <f t="shared" si="172"/>
        <v>00000</v>
      </c>
    </row>
    <row r="420" spans="1:38" s="20" customFormat="1" ht="18" hidden="1" customHeight="1" thickBot="1">
      <c r="A420" s="460"/>
      <c r="B420" s="445"/>
      <c r="C420" s="435"/>
      <c r="D420" s="435"/>
      <c r="E420" s="435"/>
      <c r="F420" s="45" t="str">
        <f>IF(C419&gt;0,VLOOKUP(C419,男子登録情報!$A$1:$H$1688,5,0),"")</f>
        <v/>
      </c>
      <c r="G420" s="417"/>
      <c r="H420" s="417"/>
      <c r="I420" s="242"/>
      <c r="J420" s="10" t="s">
        <v>44</v>
      </c>
      <c r="K420" s="6"/>
      <c r="L420" s="7" t="str">
        <f>IF(K420&gt;0,VLOOKUP(K420,男子登録情報!$J$2:$K$21,2,0),"")</f>
        <v/>
      </c>
      <c r="M420" s="41"/>
      <c r="N420" s="8" t="str">
        <f t="shared" si="170"/>
        <v/>
      </c>
      <c r="O420" s="9"/>
      <c r="P420" s="462"/>
      <c r="Q420" s="463"/>
      <c r="R420" s="464"/>
      <c r="S420" s="430"/>
      <c r="T420" s="430"/>
      <c r="U420" s="293"/>
      <c r="AK420" s="261">
        <f t="shared" si="171"/>
        <v>0</v>
      </c>
      <c r="AL420" s="261" t="str">
        <f t="shared" si="172"/>
        <v>00000</v>
      </c>
    </row>
    <row r="421" spans="1:38" s="20" customFormat="1" ht="18" hidden="1" customHeight="1" thickBot="1">
      <c r="A421" s="461"/>
      <c r="B421" s="446" t="s">
        <v>45</v>
      </c>
      <c r="C421" s="440"/>
      <c r="D421" s="46"/>
      <c r="E421" s="46"/>
      <c r="F421" s="47"/>
      <c r="G421" s="418"/>
      <c r="H421" s="418"/>
      <c r="I421" s="243"/>
      <c r="J421" s="11" t="s">
        <v>46</v>
      </c>
      <c r="K421" s="12"/>
      <c r="L421" s="13" t="str">
        <f>IF(K421&gt;0,VLOOKUP(K421,男子登録情報!$J$2:$K$21,2,0),"")</f>
        <v/>
      </c>
      <c r="M421" s="42"/>
      <c r="N421" s="8" t="str">
        <f t="shared" si="170"/>
        <v/>
      </c>
      <c r="O421" s="15"/>
      <c r="P421" s="465"/>
      <c r="Q421" s="466"/>
      <c r="R421" s="467"/>
      <c r="S421" s="431"/>
      <c r="T421" s="431"/>
      <c r="U421" s="293"/>
      <c r="AK421" s="261">
        <f t="shared" si="171"/>
        <v>0</v>
      </c>
      <c r="AL421" s="261" t="str">
        <f t="shared" si="172"/>
        <v>00000</v>
      </c>
    </row>
    <row r="422" spans="1:38" s="20" customFormat="1" ht="18" hidden="1" customHeight="1" thickTop="1" thickBot="1">
      <c r="A422" s="459">
        <v>137</v>
      </c>
      <c r="B422" s="444" t="s">
        <v>47</v>
      </c>
      <c r="C422" s="434"/>
      <c r="D422" s="434" t="str">
        <f>IF(C422&gt;0,VLOOKUP(C422,男子登録情報!$A$1:$H$1688,3,0),"")</f>
        <v/>
      </c>
      <c r="E422" s="434" t="str">
        <f>IF(C422&gt;0,VLOOKUP(C422,男子登録情報!$A$1:$H$1688,4,0),"")</f>
        <v/>
      </c>
      <c r="F422" s="44" t="str">
        <f>IF(C422&gt;0,VLOOKUP(C422,男子登録情報!$A$1:$H$1688,8,0),"")</f>
        <v/>
      </c>
      <c r="G422" s="416" t="e">
        <f>IF(F423&gt;0,VLOOKUP(F423,男子登録情報!$N$2:$O$48,2,0),"")</f>
        <v>#N/A</v>
      </c>
      <c r="H422" s="416" t="str">
        <f t="shared" ref="H422" si="180">IF(C422&gt;0,TEXT(C422,"100000000"),"")</f>
        <v/>
      </c>
      <c r="I422" s="242"/>
      <c r="J422" s="5" t="s">
        <v>42</v>
      </c>
      <c r="K422" s="6"/>
      <c r="L422" s="7" t="str">
        <f>IF(K422&gt;0,VLOOKUP(K422,男子登録情報!$J$1:$K$21,2,0),"")</f>
        <v/>
      </c>
      <c r="M422" s="40"/>
      <c r="N422" s="8" t="str">
        <f t="shared" si="170"/>
        <v/>
      </c>
      <c r="O422" s="9"/>
      <c r="P422" s="447"/>
      <c r="Q422" s="448"/>
      <c r="R422" s="449"/>
      <c r="S422" s="429"/>
      <c r="T422" s="429"/>
      <c r="U422" s="293"/>
      <c r="AK422" s="261">
        <f t="shared" si="171"/>
        <v>0</v>
      </c>
      <c r="AL422" s="261" t="str">
        <f t="shared" si="172"/>
        <v>00000</v>
      </c>
    </row>
    <row r="423" spans="1:38" s="20" customFormat="1" ht="18" hidden="1" customHeight="1" thickBot="1">
      <c r="A423" s="460"/>
      <c r="B423" s="445"/>
      <c r="C423" s="435"/>
      <c r="D423" s="435"/>
      <c r="E423" s="435"/>
      <c r="F423" s="45" t="str">
        <f>IF(C422&gt;0,VLOOKUP(C422,男子登録情報!$A$1:$H$1688,5,0),"")</f>
        <v/>
      </c>
      <c r="G423" s="417"/>
      <c r="H423" s="417"/>
      <c r="I423" s="242"/>
      <c r="J423" s="10" t="s">
        <v>44</v>
      </c>
      <c r="K423" s="6"/>
      <c r="L423" s="7" t="str">
        <f>IF(K423&gt;0,VLOOKUP(K423,男子登録情報!$J$2:$K$21,2,0),"")</f>
        <v/>
      </c>
      <c r="M423" s="41"/>
      <c r="N423" s="8" t="str">
        <f t="shared" si="170"/>
        <v/>
      </c>
      <c r="O423" s="9"/>
      <c r="P423" s="462"/>
      <c r="Q423" s="463"/>
      <c r="R423" s="464"/>
      <c r="S423" s="430"/>
      <c r="T423" s="430"/>
      <c r="U423" s="293"/>
      <c r="AK423" s="261">
        <f t="shared" si="171"/>
        <v>0</v>
      </c>
      <c r="AL423" s="261" t="str">
        <f t="shared" si="172"/>
        <v>00000</v>
      </c>
    </row>
    <row r="424" spans="1:38" s="20" customFormat="1" ht="18" hidden="1" customHeight="1" thickBot="1">
      <c r="A424" s="461"/>
      <c r="B424" s="446" t="s">
        <v>45</v>
      </c>
      <c r="C424" s="440"/>
      <c r="D424" s="46"/>
      <c r="E424" s="46"/>
      <c r="F424" s="47"/>
      <c r="G424" s="418"/>
      <c r="H424" s="418"/>
      <c r="I424" s="243"/>
      <c r="J424" s="11" t="s">
        <v>46</v>
      </c>
      <c r="K424" s="12"/>
      <c r="L424" s="13" t="str">
        <f>IF(K424&gt;0,VLOOKUP(K424,男子登録情報!$J$2:$K$21,2,0),"")</f>
        <v/>
      </c>
      <c r="M424" s="42"/>
      <c r="N424" s="8" t="str">
        <f t="shared" si="170"/>
        <v/>
      </c>
      <c r="O424" s="15"/>
      <c r="P424" s="465"/>
      <c r="Q424" s="466"/>
      <c r="R424" s="467"/>
      <c r="S424" s="431"/>
      <c r="T424" s="431"/>
      <c r="U424" s="293"/>
      <c r="AK424" s="261">
        <f t="shared" si="171"/>
        <v>0</v>
      </c>
      <c r="AL424" s="261" t="str">
        <f t="shared" si="172"/>
        <v>00000</v>
      </c>
    </row>
    <row r="425" spans="1:38" s="20" customFormat="1" ht="18" hidden="1" customHeight="1" thickTop="1" thickBot="1">
      <c r="A425" s="459">
        <v>138</v>
      </c>
      <c r="B425" s="444" t="s">
        <v>47</v>
      </c>
      <c r="C425" s="434"/>
      <c r="D425" s="434" t="str">
        <f>IF(C425&gt;0,VLOOKUP(C425,男子登録情報!$A$1:$H$1688,3,0),"")</f>
        <v/>
      </c>
      <c r="E425" s="434" t="str">
        <f>IF(C425&gt;0,VLOOKUP(C425,男子登録情報!$A$1:$H$1688,4,0),"")</f>
        <v/>
      </c>
      <c r="F425" s="44" t="str">
        <f>IF(C425&gt;0,VLOOKUP(C425,男子登録情報!$A$1:$H$1688,8,0),"")</f>
        <v/>
      </c>
      <c r="G425" s="416" t="e">
        <f>IF(F426&gt;0,VLOOKUP(F426,男子登録情報!$N$2:$O$48,2,0),"")</f>
        <v>#N/A</v>
      </c>
      <c r="H425" s="416" t="str">
        <f t="shared" ref="H425" si="181">IF(C425&gt;0,TEXT(C425,"100000000"),"")</f>
        <v/>
      </c>
      <c r="I425" s="242"/>
      <c r="J425" s="5" t="s">
        <v>42</v>
      </c>
      <c r="K425" s="6"/>
      <c r="L425" s="7" t="str">
        <f>IF(K425&gt;0,VLOOKUP(K425,男子登録情報!$J$1:$K$21,2,0),"")</f>
        <v/>
      </c>
      <c r="M425" s="40"/>
      <c r="N425" s="8" t="str">
        <f t="shared" si="170"/>
        <v/>
      </c>
      <c r="O425" s="9"/>
      <c r="P425" s="447"/>
      <c r="Q425" s="448"/>
      <c r="R425" s="449"/>
      <c r="S425" s="429"/>
      <c r="T425" s="429"/>
      <c r="U425" s="293"/>
      <c r="AK425" s="261">
        <f t="shared" si="171"/>
        <v>0</v>
      </c>
      <c r="AL425" s="261" t="str">
        <f t="shared" si="172"/>
        <v>00000</v>
      </c>
    </row>
    <row r="426" spans="1:38" s="20" customFormat="1" ht="18" hidden="1" customHeight="1" thickBot="1">
      <c r="A426" s="460"/>
      <c r="B426" s="445"/>
      <c r="C426" s="435"/>
      <c r="D426" s="435"/>
      <c r="E426" s="435"/>
      <c r="F426" s="45" t="str">
        <f>IF(C425&gt;0,VLOOKUP(C425,男子登録情報!$A$1:$H$1688,5,0),"")</f>
        <v/>
      </c>
      <c r="G426" s="417"/>
      <c r="H426" s="417"/>
      <c r="I426" s="242"/>
      <c r="J426" s="10" t="s">
        <v>44</v>
      </c>
      <c r="K426" s="6"/>
      <c r="L426" s="7" t="str">
        <f>IF(K426&gt;0,VLOOKUP(K426,男子登録情報!$J$2:$K$21,2,0),"")</f>
        <v/>
      </c>
      <c r="M426" s="41"/>
      <c r="N426" s="8" t="str">
        <f t="shared" si="170"/>
        <v/>
      </c>
      <c r="O426" s="9"/>
      <c r="P426" s="462"/>
      <c r="Q426" s="463"/>
      <c r="R426" s="464"/>
      <c r="S426" s="430"/>
      <c r="T426" s="430"/>
      <c r="U426" s="293"/>
      <c r="AK426" s="261">
        <f t="shared" si="171"/>
        <v>0</v>
      </c>
      <c r="AL426" s="261" t="str">
        <f t="shared" si="172"/>
        <v>00000</v>
      </c>
    </row>
    <row r="427" spans="1:38" s="20" customFormat="1" ht="18" hidden="1" customHeight="1" thickBot="1">
      <c r="A427" s="461"/>
      <c r="B427" s="446" t="s">
        <v>45</v>
      </c>
      <c r="C427" s="440"/>
      <c r="D427" s="46"/>
      <c r="E427" s="46"/>
      <c r="F427" s="47"/>
      <c r="G427" s="418"/>
      <c r="H427" s="418"/>
      <c r="I427" s="243"/>
      <c r="J427" s="11" t="s">
        <v>46</v>
      </c>
      <c r="K427" s="12"/>
      <c r="L427" s="13" t="str">
        <f>IF(K427&gt;0,VLOOKUP(K427,男子登録情報!$J$2:$K$21,2,0),"")</f>
        <v/>
      </c>
      <c r="M427" s="42"/>
      <c r="N427" s="8" t="str">
        <f t="shared" si="170"/>
        <v/>
      </c>
      <c r="O427" s="15"/>
      <c r="P427" s="465"/>
      <c r="Q427" s="466"/>
      <c r="R427" s="467"/>
      <c r="S427" s="431"/>
      <c r="T427" s="431"/>
      <c r="U427" s="293"/>
      <c r="AK427" s="261">
        <f t="shared" si="171"/>
        <v>0</v>
      </c>
      <c r="AL427" s="261" t="str">
        <f t="shared" si="172"/>
        <v>00000</v>
      </c>
    </row>
    <row r="428" spans="1:38" s="20" customFormat="1" ht="18" hidden="1" customHeight="1" thickTop="1" thickBot="1">
      <c r="A428" s="459">
        <v>139</v>
      </c>
      <c r="B428" s="444" t="s">
        <v>47</v>
      </c>
      <c r="C428" s="434"/>
      <c r="D428" s="434" t="str">
        <f>IF(C428&gt;0,VLOOKUP(C428,男子登録情報!$A$1:$H$1688,3,0),"")</f>
        <v/>
      </c>
      <c r="E428" s="434" t="str">
        <f>IF(C428&gt;0,VLOOKUP(C428,男子登録情報!$A$1:$H$1688,4,0),"")</f>
        <v/>
      </c>
      <c r="F428" s="44" t="str">
        <f>IF(C428&gt;0,VLOOKUP(C428,男子登録情報!$A$1:$H$1688,8,0),"")</f>
        <v/>
      </c>
      <c r="G428" s="416" t="e">
        <f>IF(F429&gt;0,VLOOKUP(F429,男子登録情報!$N$2:$O$48,2,0),"")</f>
        <v>#N/A</v>
      </c>
      <c r="H428" s="416" t="str">
        <f t="shared" ref="H428" si="182">IF(C428&gt;0,TEXT(C428,"100000000"),"")</f>
        <v/>
      </c>
      <c r="I428" s="242"/>
      <c r="J428" s="5" t="s">
        <v>42</v>
      </c>
      <c r="K428" s="6"/>
      <c r="L428" s="7" t="str">
        <f>IF(K428&gt;0,VLOOKUP(K428,男子登録情報!$J$1:$K$21,2,0),"")</f>
        <v/>
      </c>
      <c r="M428" s="40"/>
      <c r="N428" s="8" t="str">
        <f t="shared" si="170"/>
        <v/>
      </c>
      <c r="O428" s="9"/>
      <c r="P428" s="447"/>
      <c r="Q428" s="448"/>
      <c r="R428" s="449"/>
      <c r="S428" s="429"/>
      <c r="T428" s="429"/>
      <c r="U428" s="293"/>
      <c r="AK428" s="261">
        <f t="shared" si="171"/>
        <v>0</v>
      </c>
      <c r="AL428" s="261" t="str">
        <f t="shared" si="172"/>
        <v>00000</v>
      </c>
    </row>
    <row r="429" spans="1:38" s="20" customFormat="1" ht="18" hidden="1" customHeight="1" thickBot="1">
      <c r="A429" s="460"/>
      <c r="B429" s="445"/>
      <c r="C429" s="435"/>
      <c r="D429" s="435"/>
      <c r="E429" s="435"/>
      <c r="F429" s="45" t="str">
        <f>IF(C428&gt;0,VLOOKUP(C428,男子登録情報!$A$1:$H$1688,5,0),"")</f>
        <v/>
      </c>
      <c r="G429" s="417"/>
      <c r="H429" s="417"/>
      <c r="I429" s="242"/>
      <c r="J429" s="10" t="s">
        <v>44</v>
      </c>
      <c r="K429" s="6"/>
      <c r="L429" s="7" t="str">
        <f>IF(K429&gt;0,VLOOKUP(K429,男子登録情報!$J$2:$K$21,2,0),"")</f>
        <v/>
      </c>
      <c r="M429" s="41"/>
      <c r="N429" s="8" t="str">
        <f t="shared" si="170"/>
        <v/>
      </c>
      <c r="O429" s="9"/>
      <c r="P429" s="462"/>
      <c r="Q429" s="463"/>
      <c r="R429" s="464"/>
      <c r="S429" s="430"/>
      <c r="T429" s="430"/>
      <c r="U429" s="293"/>
      <c r="AK429" s="261">
        <f t="shared" si="171"/>
        <v>0</v>
      </c>
      <c r="AL429" s="261" t="str">
        <f t="shared" si="172"/>
        <v>00000</v>
      </c>
    </row>
    <row r="430" spans="1:38" s="20" customFormat="1" ht="18" hidden="1" customHeight="1" thickBot="1">
      <c r="A430" s="461"/>
      <c r="B430" s="446" t="s">
        <v>45</v>
      </c>
      <c r="C430" s="440"/>
      <c r="D430" s="46"/>
      <c r="E430" s="46"/>
      <c r="F430" s="47"/>
      <c r="G430" s="418"/>
      <c r="H430" s="418"/>
      <c r="I430" s="243"/>
      <c r="J430" s="11" t="s">
        <v>46</v>
      </c>
      <c r="K430" s="12"/>
      <c r="L430" s="13" t="str">
        <f>IF(K430&gt;0,VLOOKUP(K430,男子登録情報!$J$2:$K$21,2,0),"")</f>
        <v/>
      </c>
      <c r="M430" s="42"/>
      <c r="N430" s="8" t="str">
        <f t="shared" si="170"/>
        <v/>
      </c>
      <c r="O430" s="15"/>
      <c r="P430" s="465"/>
      <c r="Q430" s="466"/>
      <c r="R430" s="467"/>
      <c r="S430" s="431"/>
      <c r="T430" s="431"/>
      <c r="U430" s="293"/>
      <c r="AK430" s="261">
        <f t="shared" si="171"/>
        <v>0</v>
      </c>
      <c r="AL430" s="261" t="str">
        <f t="shared" si="172"/>
        <v>00000</v>
      </c>
    </row>
    <row r="431" spans="1:38" s="20" customFormat="1" ht="18" hidden="1" customHeight="1" thickTop="1" thickBot="1">
      <c r="A431" s="459">
        <v>140</v>
      </c>
      <c r="B431" s="444" t="s">
        <v>47</v>
      </c>
      <c r="C431" s="434"/>
      <c r="D431" s="434" t="str">
        <f>IF(C431&gt;0,VLOOKUP(C431,男子登録情報!$A$1:$H$1688,3,0),"")</f>
        <v/>
      </c>
      <c r="E431" s="434" t="str">
        <f>IF(C431&gt;0,VLOOKUP(C431,男子登録情報!$A$1:$H$1688,4,0),"")</f>
        <v/>
      </c>
      <c r="F431" s="44" t="str">
        <f>IF(C431&gt;0,VLOOKUP(C431,男子登録情報!$A$1:$H$1688,8,0),"")</f>
        <v/>
      </c>
      <c r="G431" s="416" t="e">
        <f>IF(F432&gt;0,VLOOKUP(F432,男子登録情報!$N$2:$O$48,2,0),"")</f>
        <v>#N/A</v>
      </c>
      <c r="H431" s="416" t="str">
        <f t="shared" ref="H431" si="183">IF(C431&gt;0,TEXT(C431,"100000000"),"")</f>
        <v/>
      </c>
      <c r="I431" s="242"/>
      <c r="J431" s="5" t="s">
        <v>42</v>
      </c>
      <c r="K431" s="6"/>
      <c r="L431" s="7" t="str">
        <f>IF(K431&gt;0,VLOOKUP(K431,男子登録情報!$J$1:$K$21,2,0),"")</f>
        <v/>
      </c>
      <c r="M431" s="40"/>
      <c r="N431" s="8" t="str">
        <f t="shared" si="170"/>
        <v/>
      </c>
      <c r="O431" s="9"/>
      <c r="P431" s="447"/>
      <c r="Q431" s="448"/>
      <c r="R431" s="449"/>
      <c r="S431" s="429"/>
      <c r="T431" s="429"/>
      <c r="U431" s="293"/>
      <c r="AK431" s="261">
        <f t="shared" si="171"/>
        <v>0</v>
      </c>
      <c r="AL431" s="261" t="str">
        <f t="shared" si="172"/>
        <v>00000</v>
      </c>
    </row>
    <row r="432" spans="1:38" s="20" customFormat="1" ht="18" hidden="1" customHeight="1" thickBot="1">
      <c r="A432" s="460"/>
      <c r="B432" s="445"/>
      <c r="C432" s="435"/>
      <c r="D432" s="435"/>
      <c r="E432" s="435"/>
      <c r="F432" s="45" t="str">
        <f>IF(C431&gt;0,VLOOKUP(C431,男子登録情報!$A$1:$H$1688,5,0),"")</f>
        <v/>
      </c>
      <c r="G432" s="417"/>
      <c r="H432" s="417"/>
      <c r="I432" s="242"/>
      <c r="J432" s="10" t="s">
        <v>44</v>
      </c>
      <c r="K432" s="6"/>
      <c r="L432" s="7" t="str">
        <f>IF(K432&gt;0,VLOOKUP(K432,男子登録情報!$J$2:$K$21,2,0),"")</f>
        <v/>
      </c>
      <c r="M432" s="41"/>
      <c r="N432" s="8" t="str">
        <f t="shared" si="170"/>
        <v/>
      </c>
      <c r="O432" s="9"/>
      <c r="P432" s="462"/>
      <c r="Q432" s="463"/>
      <c r="R432" s="464"/>
      <c r="S432" s="430"/>
      <c r="T432" s="430"/>
      <c r="U432" s="293"/>
      <c r="AK432" s="261">
        <f t="shared" si="171"/>
        <v>0</v>
      </c>
      <c r="AL432" s="261" t="str">
        <f t="shared" si="172"/>
        <v>00000</v>
      </c>
    </row>
    <row r="433" spans="1:38" s="20" customFormat="1" ht="18" hidden="1" customHeight="1" thickBot="1">
      <c r="A433" s="461"/>
      <c r="B433" s="446" t="s">
        <v>45</v>
      </c>
      <c r="C433" s="440"/>
      <c r="D433" s="46"/>
      <c r="E433" s="46"/>
      <c r="F433" s="47"/>
      <c r="G433" s="418"/>
      <c r="H433" s="418"/>
      <c r="I433" s="243"/>
      <c r="J433" s="11" t="s">
        <v>46</v>
      </c>
      <c r="K433" s="12"/>
      <c r="L433" s="13" t="str">
        <f>IF(K433&gt;0,VLOOKUP(K433,男子登録情報!$J$2:$K$21,2,0),"")</f>
        <v/>
      </c>
      <c r="M433" s="42"/>
      <c r="N433" s="8" t="str">
        <f t="shared" si="170"/>
        <v/>
      </c>
      <c r="O433" s="15"/>
      <c r="P433" s="465"/>
      <c r="Q433" s="466"/>
      <c r="R433" s="467"/>
      <c r="S433" s="431"/>
      <c r="T433" s="431"/>
      <c r="U433" s="293"/>
      <c r="AK433" s="261">
        <f t="shared" si="171"/>
        <v>0</v>
      </c>
      <c r="AL433" s="261" t="str">
        <f t="shared" si="172"/>
        <v>00000</v>
      </c>
    </row>
    <row r="434" spans="1:38" s="20" customFormat="1" ht="18" hidden="1" customHeight="1" thickTop="1" thickBot="1">
      <c r="A434" s="459">
        <v>141</v>
      </c>
      <c r="B434" s="444" t="s">
        <v>47</v>
      </c>
      <c r="C434" s="434"/>
      <c r="D434" s="434" t="str">
        <f>IF(C434&gt;0,VLOOKUP(C434,男子登録情報!$A$1:$H$1688,3,0),"")</f>
        <v/>
      </c>
      <c r="E434" s="434" t="str">
        <f>IF(C434&gt;0,VLOOKUP(C434,男子登録情報!$A$1:$H$1688,4,0),"")</f>
        <v/>
      </c>
      <c r="F434" s="44" t="str">
        <f>IF(C434&gt;0,VLOOKUP(C434,男子登録情報!$A$1:$H$1688,8,0),"")</f>
        <v/>
      </c>
      <c r="G434" s="416" t="e">
        <f>IF(F435&gt;0,VLOOKUP(F435,男子登録情報!$N$2:$O$48,2,0),"")</f>
        <v>#N/A</v>
      </c>
      <c r="H434" s="416" t="str">
        <f t="shared" ref="H434" si="184">IF(C434&gt;0,TEXT(C434,"100000000"),"")</f>
        <v/>
      </c>
      <c r="I434" s="242"/>
      <c r="J434" s="5" t="s">
        <v>42</v>
      </c>
      <c r="K434" s="6"/>
      <c r="L434" s="7" t="str">
        <f>IF(K434&gt;0,VLOOKUP(K434,男子登録情報!$J$1:$K$21,2,0),"")</f>
        <v/>
      </c>
      <c r="M434" s="40"/>
      <c r="N434" s="8" t="str">
        <f t="shared" si="170"/>
        <v/>
      </c>
      <c r="O434" s="9"/>
      <c r="P434" s="447"/>
      <c r="Q434" s="448"/>
      <c r="R434" s="449"/>
      <c r="S434" s="429"/>
      <c r="T434" s="429"/>
      <c r="U434" s="293"/>
      <c r="AK434" s="261">
        <f t="shared" si="171"/>
        <v>0</v>
      </c>
      <c r="AL434" s="261" t="str">
        <f t="shared" si="172"/>
        <v>00000</v>
      </c>
    </row>
    <row r="435" spans="1:38" s="20" customFormat="1" ht="18" hidden="1" customHeight="1" thickBot="1">
      <c r="A435" s="460"/>
      <c r="B435" s="445"/>
      <c r="C435" s="435"/>
      <c r="D435" s="435"/>
      <c r="E435" s="435"/>
      <c r="F435" s="45" t="str">
        <f>IF(C434&gt;0,VLOOKUP(C434,男子登録情報!$A$1:$H$1688,5,0),"")</f>
        <v/>
      </c>
      <c r="G435" s="417"/>
      <c r="H435" s="417"/>
      <c r="I435" s="242"/>
      <c r="J435" s="10" t="s">
        <v>44</v>
      </c>
      <c r="K435" s="6"/>
      <c r="L435" s="7" t="str">
        <f>IF(K435&gt;0,VLOOKUP(K435,男子登録情報!$J$2:$K$21,2,0),"")</f>
        <v/>
      </c>
      <c r="M435" s="41"/>
      <c r="N435" s="8" t="str">
        <f t="shared" si="170"/>
        <v/>
      </c>
      <c r="O435" s="9"/>
      <c r="P435" s="462"/>
      <c r="Q435" s="463"/>
      <c r="R435" s="464"/>
      <c r="S435" s="430"/>
      <c r="T435" s="430"/>
      <c r="U435" s="293"/>
      <c r="AK435" s="261">
        <f t="shared" si="171"/>
        <v>0</v>
      </c>
      <c r="AL435" s="261" t="str">
        <f t="shared" si="172"/>
        <v>00000</v>
      </c>
    </row>
    <row r="436" spans="1:38" s="20" customFormat="1" ht="18" hidden="1" customHeight="1" thickBot="1">
      <c r="A436" s="461"/>
      <c r="B436" s="446" t="s">
        <v>45</v>
      </c>
      <c r="C436" s="440"/>
      <c r="D436" s="46"/>
      <c r="E436" s="46"/>
      <c r="F436" s="47"/>
      <c r="G436" s="418"/>
      <c r="H436" s="418"/>
      <c r="I436" s="243"/>
      <c r="J436" s="11" t="s">
        <v>46</v>
      </c>
      <c r="K436" s="12"/>
      <c r="L436" s="13" t="str">
        <f>IF(K436&gt;0,VLOOKUP(K436,男子登録情報!$J$2:$K$21,2,0),"")</f>
        <v/>
      </c>
      <c r="M436" s="42"/>
      <c r="N436" s="8" t="str">
        <f t="shared" si="170"/>
        <v/>
      </c>
      <c r="O436" s="15"/>
      <c r="P436" s="465"/>
      <c r="Q436" s="466"/>
      <c r="R436" s="467"/>
      <c r="S436" s="431"/>
      <c r="T436" s="431"/>
      <c r="U436" s="293"/>
      <c r="AK436" s="261">
        <f t="shared" si="171"/>
        <v>0</v>
      </c>
      <c r="AL436" s="261" t="str">
        <f t="shared" si="172"/>
        <v>00000</v>
      </c>
    </row>
    <row r="437" spans="1:38" s="20" customFormat="1" ht="18" hidden="1" customHeight="1" thickTop="1" thickBot="1">
      <c r="A437" s="459">
        <v>142</v>
      </c>
      <c r="B437" s="444" t="s">
        <v>47</v>
      </c>
      <c r="C437" s="434"/>
      <c r="D437" s="434" t="str">
        <f>IF(C437&gt;0,VLOOKUP(C437,男子登録情報!$A$1:$H$1688,3,0),"")</f>
        <v/>
      </c>
      <c r="E437" s="434" t="str">
        <f>IF(C437&gt;0,VLOOKUP(C437,男子登録情報!$A$1:$H$1688,4,0),"")</f>
        <v/>
      </c>
      <c r="F437" s="44" t="str">
        <f>IF(C437&gt;0,VLOOKUP(C437,男子登録情報!$A$1:$H$1688,8,0),"")</f>
        <v/>
      </c>
      <c r="G437" s="416" t="e">
        <f>IF(F438&gt;0,VLOOKUP(F438,男子登録情報!$N$2:$O$48,2,0),"")</f>
        <v>#N/A</v>
      </c>
      <c r="H437" s="416" t="str">
        <f t="shared" ref="H437" si="185">IF(C437&gt;0,TEXT(C437,"100000000"),"")</f>
        <v/>
      </c>
      <c r="I437" s="242"/>
      <c r="J437" s="5" t="s">
        <v>42</v>
      </c>
      <c r="K437" s="6"/>
      <c r="L437" s="7" t="str">
        <f>IF(K437&gt;0,VLOOKUP(K437,男子登録情報!$J$1:$K$21,2,0),"")</f>
        <v/>
      </c>
      <c r="M437" s="40"/>
      <c r="N437" s="8" t="str">
        <f t="shared" si="170"/>
        <v/>
      </c>
      <c r="O437" s="9"/>
      <c r="P437" s="447"/>
      <c r="Q437" s="448"/>
      <c r="R437" s="449"/>
      <c r="S437" s="429"/>
      <c r="T437" s="429"/>
      <c r="U437" s="293"/>
      <c r="AK437" s="261">
        <f t="shared" si="171"/>
        <v>0</v>
      </c>
      <c r="AL437" s="261" t="str">
        <f t="shared" si="172"/>
        <v>00000</v>
      </c>
    </row>
    <row r="438" spans="1:38" s="20" customFormat="1" ht="18" hidden="1" customHeight="1" thickBot="1">
      <c r="A438" s="460"/>
      <c r="B438" s="445"/>
      <c r="C438" s="435"/>
      <c r="D438" s="435"/>
      <c r="E438" s="435"/>
      <c r="F438" s="45" t="str">
        <f>IF(C437&gt;0,VLOOKUP(C437,男子登録情報!$A$1:$H$1688,5,0),"")</f>
        <v/>
      </c>
      <c r="G438" s="417"/>
      <c r="H438" s="417"/>
      <c r="I438" s="242"/>
      <c r="J438" s="10" t="s">
        <v>44</v>
      </c>
      <c r="K438" s="6"/>
      <c r="L438" s="7" t="str">
        <f>IF(K438&gt;0,VLOOKUP(K438,男子登録情報!$J$2:$K$21,2,0),"")</f>
        <v/>
      </c>
      <c r="M438" s="41"/>
      <c r="N438" s="8" t="str">
        <f t="shared" si="170"/>
        <v/>
      </c>
      <c r="O438" s="9"/>
      <c r="P438" s="462"/>
      <c r="Q438" s="463"/>
      <c r="R438" s="464"/>
      <c r="S438" s="430"/>
      <c r="T438" s="430"/>
      <c r="U438" s="293"/>
      <c r="AK438" s="261">
        <f t="shared" si="171"/>
        <v>0</v>
      </c>
      <c r="AL438" s="261" t="str">
        <f t="shared" si="172"/>
        <v>00000</v>
      </c>
    </row>
    <row r="439" spans="1:38" s="20" customFormat="1" ht="18" hidden="1" customHeight="1" thickBot="1">
      <c r="A439" s="461"/>
      <c r="B439" s="446" t="s">
        <v>45</v>
      </c>
      <c r="C439" s="440"/>
      <c r="D439" s="46"/>
      <c r="E439" s="46"/>
      <c r="F439" s="47"/>
      <c r="G439" s="418"/>
      <c r="H439" s="418"/>
      <c r="I439" s="243"/>
      <c r="J439" s="11" t="s">
        <v>46</v>
      </c>
      <c r="K439" s="12"/>
      <c r="L439" s="13" t="str">
        <f>IF(K439&gt;0,VLOOKUP(K439,男子登録情報!$J$2:$K$21,2,0),"")</f>
        <v/>
      </c>
      <c r="M439" s="42"/>
      <c r="N439" s="8" t="str">
        <f t="shared" si="170"/>
        <v/>
      </c>
      <c r="O439" s="15"/>
      <c r="P439" s="465"/>
      <c r="Q439" s="466"/>
      <c r="R439" s="467"/>
      <c r="S439" s="431"/>
      <c r="T439" s="431"/>
      <c r="U439" s="293"/>
      <c r="AK439" s="261">
        <f t="shared" si="171"/>
        <v>0</v>
      </c>
      <c r="AL439" s="261" t="str">
        <f t="shared" si="172"/>
        <v>00000</v>
      </c>
    </row>
    <row r="440" spans="1:38" s="20" customFormat="1" ht="18" hidden="1" customHeight="1" thickTop="1" thickBot="1">
      <c r="A440" s="459">
        <v>143</v>
      </c>
      <c r="B440" s="444" t="s">
        <v>47</v>
      </c>
      <c r="C440" s="434"/>
      <c r="D440" s="434" t="str">
        <f>IF(C440&gt;0,VLOOKUP(C440,男子登録情報!$A$1:$H$1688,3,0),"")</f>
        <v/>
      </c>
      <c r="E440" s="434" t="str">
        <f>IF(C440&gt;0,VLOOKUP(C440,男子登録情報!$A$1:$H$1688,4,0),"")</f>
        <v/>
      </c>
      <c r="F440" s="44" t="str">
        <f>IF(C440&gt;0,VLOOKUP(C440,男子登録情報!$A$1:$H$1688,8,0),"")</f>
        <v/>
      </c>
      <c r="G440" s="416" t="e">
        <f>IF(F441&gt;0,VLOOKUP(F441,男子登録情報!$N$2:$O$48,2,0),"")</f>
        <v>#N/A</v>
      </c>
      <c r="H440" s="416" t="str">
        <f t="shared" ref="H440" si="186">IF(C440&gt;0,TEXT(C440,"100000000"),"")</f>
        <v/>
      </c>
      <c r="I440" s="242"/>
      <c r="J440" s="5" t="s">
        <v>42</v>
      </c>
      <c r="K440" s="6"/>
      <c r="L440" s="7" t="str">
        <f>IF(K440&gt;0,VLOOKUP(K440,男子登録情報!$J$1:$K$21,2,0),"")</f>
        <v/>
      </c>
      <c r="M440" s="40"/>
      <c r="N440" s="8" t="str">
        <f t="shared" si="170"/>
        <v/>
      </c>
      <c r="O440" s="9"/>
      <c r="P440" s="447"/>
      <c r="Q440" s="448"/>
      <c r="R440" s="449"/>
      <c r="S440" s="429"/>
      <c r="T440" s="429"/>
      <c r="U440" s="293"/>
      <c r="AK440" s="261">
        <f t="shared" si="171"/>
        <v>0</v>
      </c>
      <c r="AL440" s="261" t="str">
        <f t="shared" si="172"/>
        <v>00000</v>
      </c>
    </row>
    <row r="441" spans="1:38" s="20" customFormat="1" ht="18" hidden="1" customHeight="1" thickBot="1">
      <c r="A441" s="460"/>
      <c r="B441" s="445"/>
      <c r="C441" s="435"/>
      <c r="D441" s="435"/>
      <c r="E441" s="435"/>
      <c r="F441" s="45" t="str">
        <f>IF(C440&gt;0,VLOOKUP(C440,男子登録情報!$A$1:$H$1688,5,0),"")</f>
        <v/>
      </c>
      <c r="G441" s="417"/>
      <c r="H441" s="417"/>
      <c r="I441" s="242"/>
      <c r="J441" s="10" t="s">
        <v>44</v>
      </c>
      <c r="K441" s="6"/>
      <c r="L441" s="7" t="str">
        <f>IF(K441&gt;0,VLOOKUP(K441,男子登録情報!$J$2:$K$21,2,0),"")</f>
        <v/>
      </c>
      <c r="M441" s="41"/>
      <c r="N441" s="8" t="str">
        <f t="shared" si="170"/>
        <v/>
      </c>
      <c r="O441" s="9"/>
      <c r="P441" s="462"/>
      <c r="Q441" s="463"/>
      <c r="R441" s="464"/>
      <c r="S441" s="430"/>
      <c r="T441" s="430"/>
      <c r="U441" s="293"/>
      <c r="AK441" s="261">
        <f t="shared" si="171"/>
        <v>0</v>
      </c>
      <c r="AL441" s="261" t="str">
        <f t="shared" si="172"/>
        <v>00000</v>
      </c>
    </row>
    <row r="442" spans="1:38" s="20" customFormat="1" ht="18" hidden="1" customHeight="1" thickBot="1">
      <c r="A442" s="461"/>
      <c r="B442" s="446" t="s">
        <v>45</v>
      </c>
      <c r="C442" s="440"/>
      <c r="D442" s="46"/>
      <c r="E442" s="46"/>
      <c r="F442" s="47"/>
      <c r="G442" s="418"/>
      <c r="H442" s="418"/>
      <c r="I442" s="243"/>
      <c r="J442" s="11" t="s">
        <v>46</v>
      </c>
      <c r="K442" s="12"/>
      <c r="L442" s="13" t="str">
        <f>IF(K442&gt;0,VLOOKUP(K442,男子登録情報!$J$2:$K$21,2,0),"")</f>
        <v/>
      </c>
      <c r="M442" s="42"/>
      <c r="N442" s="8" t="str">
        <f t="shared" si="170"/>
        <v/>
      </c>
      <c r="O442" s="15"/>
      <c r="P442" s="465"/>
      <c r="Q442" s="466"/>
      <c r="R442" s="467"/>
      <c r="S442" s="431"/>
      <c r="T442" s="431"/>
      <c r="U442" s="293"/>
      <c r="AK442" s="261">
        <f t="shared" si="171"/>
        <v>0</v>
      </c>
      <c r="AL442" s="261" t="str">
        <f t="shared" si="172"/>
        <v>00000</v>
      </c>
    </row>
    <row r="443" spans="1:38" s="20" customFormat="1" ht="18" hidden="1" customHeight="1" thickTop="1" thickBot="1">
      <c r="A443" s="459">
        <v>144</v>
      </c>
      <c r="B443" s="444" t="s">
        <v>47</v>
      </c>
      <c r="C443" s="434"/>
      <c r="D443" s="434" t="str">
        <f>IF(C443&gt;0,VLOOKUP(C443,男子登録情報!$A$1:$H$1688,3,0),"")</f>
        <v/>
      </c>
      <c r="E443" s="434" t="str">
        <f>IF(C443&gt;0,VLOOKUP(C443,男子登録情報!$A$1:$H$1688,4,0),"")</f>
        <v/>
      </c>
      <c r="F443" s="44" t="str">
        <f>IF(C443&gt;0,VLOOKUP(C443,男子登録情報!$A$1:$H$1688,8,0),"")</f>
        <v/>
      </c>
      <c r="G443" s="416" t="e">
        <f>IF(F444&gt;0,VLOOKUP(F444,男子登録情報!$N$2:$O$48,2,0),"")</f>
        <v>#N/A</v>
      </c>
      <c r="H443" s="416" t="str">
        <f t="shared" ref="H443" si="187">IF(C443&gt;0,TEXT(C443,"100000000"),"")</f>
        <v/>
      </c>
      <c r="I443" s="242"/>
      <c r="J443" s="5" t="s">
        <v>42</v>
      </c>
      <c r="K443" s="6"/>
      <c r="L443" s="7" t="str">
        <f>IF(K443&gt;0,VLOOKUP(K443,男子登録情報!$J$1:$K$21,2,0),"")</f>
        <v/>
      </c>
      <c r="M443" s="40"/>
      <c r="N443" s="8" t="str">
        <f t="shared" si="170"/>
        <v/>
      </c>
      <c r="O443" s="9"/>
      <c r="P443" s="447"/>
      <c r="Q443" s="448"/>
      <c r="R443" s="449"/>
      <c r="S443" s="429"/>
      <c r="T443" s="429"/>
      <c r="U443" s="293"/>
      <c r="AK443" s="261">
        <f t="shared" si="171"/>
        <v>0</v>
      </c>
      <c r="AL443" s="261" t="str">
        <f t="shared" si="172"/>
        <v>00000</v>
      </c>
    </row>
    <row r="444" spans="1:38" s="20" customFormat="1" ht="18" hidden="1" customHeight="1" thickBot="1">
      <c r="A444" s="460"/>
      <c r="B444" s="445"/>
      <c r="C444" s="435"/>
      <c r="D444" s="435"/>
      <c r="E444" s="435"/>
      <c r="F444" s="45" t="str">
        <f>IF(C443&gt;0,VLOOKUP(C443,男子登録情報!$A$1:$H$1688,5,0),"")</f>
        <v/>
      </c>
      <c r="G444" s="417"/>
      <c r="H444" s="417"/>
      <c r="I444" s="242"/>
      <c r="J444" s="10" t="s">
        <v>44</v>
      </c>
      <c r="K444" s="6"/>
      <c r="L444" s="7" t="str">
        <f>IF(K444&gt;0,VLOOKUP(K444,男子登録情報!$J$2:$K$21,2,0),"")</f>
        <v/>
      </c>
      <c r="M444" s="41"/>
      <c r="N444" s="8" t="str">
        <f t="shared" si="170"/>
        <v/>
      </c>
      <c r="O444" s="9"/>
      <c r="P444" s="462"/>
      <c r="Q444" s="463"/>
      <c r="R444" s="464"/>
      <c r="S444" s="430"/>
      <c r="T444" s="430"/>
      <c r="U444" s="293"/>
      <c r="AK444" s="261">
        <f t="shared" si="171"/>
        <v>0</v>
      </c>
      <c r="AL444" s="261" t="str">
        <f t="shared" si="172"/>
        <v>00000</v>
      </c>
    </row>
    <row r="445" spans="1:38" s="20" customFormat="1" ht="18" hidden="1" customHeight="1" thickBot="1">
      <c r="A445" s="461"/>
      <c r="B445" s="446" t="s">
        <v>45</v>
      </c>
      <c r="C445" s="440"/>
      <c r="D445" s="46"/>
      <c r="E445" s="46"/>
      <c r="F445" s="47"/>
      <c r="G445" s="418"/>
      <c r="H445" s="418"/>
      <c r="I445" s="243"/>
      <c r="J445" s="11" t="s">
        <v>46</v>
      </c>
      <c r="K445" s="12"/>
      <c r="L445" s="13" t="str">
        <f>IF(K445&gt;0,VLOOKUP(K445,男子登録情報!$J$2:$K$21,2,0),"")</f>
        <v/>
      </c>
      <c r="M445" s="42"/>
      <c r="N445" s="8" t="str">
        <f t="shared" si="170"/>
        <v/>
      </c>
      <c r="O445" s="15"/>
      <c r="P445" s="465"/>
      <c r="Q445" s="466"/>
      <c r="R445" s="467"/>
      <c r="S445" s="431"/>
      <c r="T445" s="431"/>
      <c r="U445" s="293"/>
      <c r="AK445" s="261">
        <f t="shared" si="171"/>
        <v>0</v>
      </c>
      <c r="AL445" s="261" t="str">
        <f t="shared" si="172"/>
        <v>00000</v>
      </c>
    </row>
    <row r="446" spans="1:38" s="20" customFormat="1" ht="18" hidden="1" customHeight="1" thickTop="1" thickBot="1">
      <c r="A446" s="459">
        <v>145</v>
      </c>
      <c r="B446" s="444" t="s">
        <v>47</v>
      </c>
      <c r="C446" s="434"/>
      <c r="D446" s="434" t="str">
        <f>IF(C446&gt;0,VLOOKUP(C446,男子登録情報!$A$1:$H$1688,3,0),"")</f>
        <v/>
      </c>
      <c r="E446" s="434" t="str">
        <f>IF(C446&gt;0,VLOOKUP(C446,男子登録情報!$A$1:$H$1688,4,0),"")</f>
        <v/>
      </c>
      <c r="F446" s="44" t="str">
        <f>IF(C446&gt;0,VLOOKUP(C446,男子登録情報!$A$1:$H$1688,8,0),"")</f>
        <v/>
      </c>
      <c r="G446" s="416" t="e">
        <f>IF(F447&gt;0,VLOOKUP(F447,男子登録情報!$N$2:$O$48,2,0),"")</f>
        <v>#N/A</v>
      </c>
      <c r="H446" s="416" t="str">
        <f t="shared" ref="H446" si="188">IF(C446&gt;0,TEXT(C446,"100000000"),"")</f>
        <v/>
      </c>
      <c r="I446" s="242"/>
      <c r="J446" s="5" t="s">
        <v>42</v>
      </c>
      <c r="K446" s="6"/>
      <c r="L446" s="7" t="str">
        <f>IF(K446&gt;0,VLOOKUP(K446,男子登録情報!$J$1:$K$21,2,0),"")</f>
        <v/>
      </c>
      <c r="M446" s="40"/>
      <c r="N446" s="8" t="str">
        <f t="shared" si="170"/>
        <v/>
      </c>
      <c r="O446" s="9"/>
      <c r="P446" s="447"/>
      <c r="Q446" s="448"/>
      <c r="R446" s="449"/>
      <c r="S446" s="429"/>
      <c r="T446" s="429"/>
      <c r="U446" s="293"/>
      <c r="AK446" s="261">
        <f t="shared" si="171"/>
        <v>0</v>
      </c>
      <c r="AL446" s="261" t="str">
        <f t="shared" si="172"/>
        <v>00000</v>
      </c>
    </row>
    <row r="447" spans="1:38" s="20" customFormat="1" ht="18" hidden="1" customHeight="1" thickBot="1">
      <c r="A447" s="460"/>
      <c r="B447" s="445"/>
      <c r="C447" s="435"/>
      <c r="D447" s="435"/>
      <c r="E447" s="435"/>
      <c r="F447" s="45" t="str">
        <f>IF(C446&gt;0,VLOOKUP(C446,男子登録情報!$A$1:$H$1688,5,0),"")</f>
        <v/>
      </c>
      <c r="G447" s="417"/>
      <c r="H447" s="417"/>
      <c r="I447" s="242"/>
      <c r="J447" s="10" t="s">
        <v>44</v>
      </c>
      <c r="K447" s="6"/>
      <c r="L447" s="7" t="str">
        <f>IF(K447&gt;0,VLOOKUP(K447,男子登録情報!$J$2:$K$21,2,0),"")</f>
        <v/>
      </c>
      <c r="M447" s="41"/>
      <c r="N447" s="8" t="str">
        <f t="shared" si="170"/>
        <v/>
      </c>
      <c r="O447" s="9"/>
      <c r="P447" s="462"/>
      <c r="Q447" s="463"/>
      <c r="R447" s="464"/>
      <c r="S447" s="430"/>
      <c r="T447" s="430"/>
      <c r="U447" s="293"/>
      <c r="AK447" s="261">
        <f t="shared" si="171"/>
        <v>0</v>
      </c>
      <c r="AL447" s="261" t="str">
        <f t="shared" si="172"/>
        <v>00000</v>
      </c>
    </row>
    <row r="448" spans="1:38" s="20" customFormat="1" ht="18" hidden="1" customHeight="1" thickBot="1">
      <c r="A448" s="461"/>
      <c r="B448" s="446" t="s">
        <v>45</v>
      </c>
      <c r="C448" s="440"/>
      <c r="D448" s="46"/>
      <c r="E448" s="46"/>
      <c r="F448" s="47"/>
      <c r="G448" s="418"/>
      <c r="H448" s="418"/>
      <c r="I448" s="243"/>
      <c r="J448" s="11" t="s">
        <v>46</v>
      </c>
      <c r="K448" s="12"/>
      <c r="L448" s="13" t="str">
        <f>IF(K448&gt;0,VLOOKUP(K448,男子登録情報!$J$2:$K$21,2,0),"")</f>
        <v/>
      </c>
      <c r="M448" s="42"/>
      <c r="N448" s="8" t="str">
        <f t="shared" si="170"/>
        <v/>
      </c>
      <c r="O448" s="15"/>
      <c r="P448" s="465"/>
      <c r="Q448" s="466"/>
      <c r="R448" s="467"/>
      <c r="S448" s="431"/>
      <c r="T448" s="431"/>
      <c r="U448" s="293"/>
      <c r="AK448" s="261">
        <f t="shared" si="171"/>
        <v>0</v>
      </c>
      <c r="AL448" s="261" t="str">
        <f t="shared" si="172"/>
        <v>00000</v>
      </c>
    </row>
    <row r="449" spans="1:38" s="20" customFormat="1" ht="18" hidden="1" customHeight="1" thickTop="1" thickBot="1">
      <c r="A449" s="459">
        <v>146</v>
      </c>
      <c r="B449" s="444" t="s">
        <v>47</v>
      </c>
      <c r="C449" s="434"/>
      <c r="D449" s="434" t="str">
        <f>IF(C449&gt;0,VLOOKUP(C449,男子登録情報!$A$1:$H$1688,3,0),"")</f>
        <v/>
      </c>
      <c r="E449" s="434" t="str">
        <f>IF(C449&gt;0,VLOOKUP(C449,男子登録情報!$A$1:$H$1688,4,0),"")</f>
        <v/>
      </c>
      <c r="F449" s="44" t="str">
        <f>IF(C449&gt;0,VLOOKUP(C449,男子登録情報!$A$1:$H$1688,8,0),"")</f>
        <v/>
      </c>
      <c r="G449" s="416" t="e">
        <f>IF(F450&gt;0,VLOOKUP(F450,男子登録情報!$N$2:$O$48,2,0),"")</f>
        <v>#N/A</v>
      </c>
      <c r="H449" s="416" t="str">
        <f t="shared" ref="H449" si="189">IF(C449&gt;0,TEXT(C449,"100000000"),"")</f>
        <v/>
      </c>
      <c r="I449" s="242"/>
      <c r="J449" s="5" t="s">
        <v>42</v>
      </c>
      <c r="K449" s="6"/>
      <c r="L449" s="7" t="str">
        <f>IF(K449&gt;0,VLOOKUP(K449,男子登録情報!$J$1:$K$21,2,0),"")</f>
        <v/>
      </c>
      <c r="M449" s="40"/>
      <c r="N449" s="8" t="str">
        <f t="shared" si="170"/>
        <v/>
      </c>
      <c r="O449" s="9"/>
      <c r="P449" s="447"/>
      <c r="Q449" s="448"/>
      <c r="R449" s="449"/>
      <c r="S449" s="429"/>
      <c r="T449" s="429"/>
      <c r="U449" s="293"/>
      <c r="AK449" s="261">
        <f t="shared" si="171"/>
        <v>0</v>
      </c>
      <c r="AL449" s="261" t="str">
        <f t="shared" si="172"/>
        <v>00000</v>
      </c>
    </row>
    <row r="450" spans="1:38" s="20" customFormat="1" ht="18" hidden="1" customHeight="1" thickBot="1">
      <c r="A450" s="460"/>
      <c r="B450" s="445"/>
      <c r="C450" s="435"/>
      <c r="D450" s="435"/>
      <c r="E450" s="435"/>
      <c r="F450" s="45" t="str">
        <f>IF(C449&gt;0,VLOOKUP(C449,男子登録情報!$A$1:$H$1688,5,0),"")</f>
        <v/>
      </c>
      <c r="G450" s="417"/>
      <c r="H450" s="417"/>
      <c r="I450" s="242"/>
      <c r="J450" s="10" t="s">
        <v>44</v>
      </c>
      <c r="K450" s="6"/>
      <c r="L450" s="7" t="str">
        <f>IF(K450&gt;0,VLOOKUP(K450,男子登録情報!$J$2:$K$21,2,0),"")</f>
        <v/>
      </c>
      <c r="M450" s="41"/>
      <c r="N450" s="8" t="str">
        <f t="shared" si="170"/>
        <v/>
      </c>
      <c r="O450" s="9"/>
      <c r="P450" s="462"/>
      <c r="Q450" s="463"/>
      <c r="R450" s="464"/>
      <c r="S450" s="430"/>
      <c r="T450" s="430"/>
      <c r="U450" s="293"/>
      <c r="AK450" s="261">
        <f t="shared" si="171"/>
        <v>0</v>
      </c>
      <c r="AL450" s="261" t="str">
        <f t="shared" si="172"/>
        <v>00000</v>
      </c>
    </row>
    <row r="451" spans="1:38" s="20" customFormat="1" ht="18" hidden="1" customHeight="1" thickBot="1">
      <c r="A451" s="461"/>
      <c r="B451" s="446" t="s">
        <v>45</v>
      </c>
      <c r="C451" s="440"/>
      <c r="D451" s="46"/>
      <c r="E451" s="46"/>
      <c r="F451" s="47"/>
      <c r="G451" s="418"/>
      <c r="H451" s="418"/>
      <c r="I451" s="243"/>
      <c r="J451" s="11" t="s">
        <v>46</v>
      </c>
      <c r="K451" s="12"/>
      <c r="L451" s="13" t="str">
        <f>IF(K451&gt;0,VLOOKUP(K451,男子登録情報!$J$2:$K$21,2,0),"")</f>
        <v/>
      </c>
      <c r="M451" s="42"/>
      <c r="N451" s="8" t="str">
        <f t="shared" si="170"/>
        <v/>
      </c>
      <c r="O451" s="15"/>
      <c r="P451" s="465"/>
      <c r="Q451" s="466"/>
      <c r="R451" s="467"/>
      <c r="S451" s="431"/>
      <c r="T451" s="431"/>
      <c r="U451" s="293"/>
      <c r="AK451" s="261">
        <f t="shared" si="171"/>
        <v>0</v>
      </c>
      <c r="AL451" s="261" t="str">
        <f t="shared" si="172"/>
        <v>00000</v>
      </c>
    </row>
    <row r="452" spans="1:38" s="20" customFormat="1" ht="18" hidden="1" customHeight="1" thickTop="1" thickBot="1">
      <c r="A452" s="459">
        <v>147</v>
      </c>
      <c r="B452" s="444" t="s">
        <v>47</v>
      </c>
      <c r="C452" s="434"/>
      <c r="D452" s="434" t="str">
        <f>IF(C452&gt;0,VLOOKUP(C452,男子登録情報!$A$1:$H$1688,3,0),"")</f>
        <v/>
      </c>
      <c r="E452" s="434" t="str">
        <f>IF(C452&gt;0,VLOOKUP(C452,男子登録情報!$A$1:$H$1688,4,0),"")</f>
        <v/>
      </c>
      <c r="F452" s="44" t="str">
        <f>IF(C452&gt;0,VLOOKUP(C452,男子登録情報!$A$1:$H$1688,8,0),"")</f>
        <v/>
      </c>
      <c r="G452" s="416" t="e">
        <f>IF(F453&gt;0,VLOOKUP(F453,男子登録情報!$N$2:$O$48,2,0),"")</f>
        <v>#N/A</v>
      </c>
      <c r="H452" s="416" t="str">
        <f t="shared" ref="H452" si="190">IF(C452&gt;0,TEXT(C452,"100000000"),"")</f>
        <v/>
      </c>
      <c r="I452" s="242"/>
      <c r="J452" s="5" t="s">
        <v>42</v>
      </c>
      <c r="K452" s="6"/>
      <c r="L452" s="7" t="str">
        <f>IF(K452&gt;0,VLOOKUP(K452,男子登録情報!$J$1:$K$21,2,0),"")</f>
        <v/>
      </c>
      <c r="M452" s="40"/>
      <c r="N452" s="8" t="str">
        <f t="shared" si="170"/>
        <v/>
      </c>
      <c r="O452" s="9"/>
      <c r="P452" s="447"/>
      <c r="Q452" s="448"/>
      <c r="R452" s="449"/>
      <c r="S452" s="429"/>
      <c r="T452" s="429"/>
      <c r="U452" s="293"/>
      <c r="AK452" s="261">
        <f t="shared" si="171"/>
        <v>0</v>
      </c>
      <c r="AL452" s="261" t="str">
        <f t="shared" si="172"/>
        <v>00000</v>
      </c>
    </row>
    <row r="453" spans="1:38" s="20" customFormat="1" ht="18" hidden="1" customHeight="1" thickBot="1">
      <c r="A453" s="460"/>
      <c r="B453" s="445"/>
      <c r="C453" s="435"/>
      <c r="D453" s="435"/>
      <c r="E453" s="435"/>
      <c r="F453" s="45" t="str">
        <f>IF(C452&gt;0,VLOOKUP(C452,男子登録情報!$A$1:$H$1688,5,0),"")</f>
        <v/>
      </c>
      <c r="G453" s="417"/>
      <c r="H453" s="417"/>
      <c r="I453" s="242"/>
      <c r="J453" s="10" t="s">
        <v>44</v>
      </c>
      <c r="K453" s="6"/>
      <c r="L453" s="7" t="str">
        <f>IF(K453&gt;0,VLOOKUP(K453,男子登録情報!$J$2:$K$21,2,0),"")</f>
        <v/>
      </c>
      <c r="M453" s="41"/>
      <c r="N453" s="8" t="str">
        <f t="shared" si="170"/>
        <v/>
      </c>
      <c r="O453" s="9"/>
      <c r="P453" s="462"/>
      <c r="Q453" s="463"/>
      <c r="R453" s="464"/>
      <c r="S453" s="430"/>
      <c r="T453" s="430"/>
      <c r="U453" s="293"/>
      <c r="AK453" s="261">
        <f t="shared" si="171"/>
        <v>0</v>
      </c>
      <c r="AL453" s="261" t="str">
        <f t="shared" si="172"/>
        <v>00000</v>
      </c>
    </row>
    <row r="454" spans="1:38" s="20" customFormat="1" ht="18" hidden="1" customHeight="1" thickBot="1">
      <c r="A454" s="461"/>
      <c r="B454" s="446" t="s">
        <v>45</v>
      </c>
      <c r="C454" s="440"/>
      <c r="D454" s="46"/>
      <c r="E454" s="46"/>
      <c r="F454" s="47"/>
      <c r="G454" s="418"/>
      <c r="H454" s="418"/>
      <c r="I454" s="243"/>
      <c r="J454" s="11" t="s">
        <v>46</v>
      </c>
      <c r="K454" s="12"/>
      <c r="L454" s="13" t="str">
        <f>IF(K454&gt;0,VLOOKUP(K454,男子登録情報!$J$2:$K$21,2,0),"")</f>
        <v/>
      </c>
      <c r="M454" s="42"/>
      <c r="N454" s="8" t="str">
        <f t="shared" si="170"/>
        <v/>
      </c>
      <c r="O454" s="15"/>
      <c r="P454" s="465"/>
      <c r="Q454" s="466"/>
      <c r="R454" s="467"/>
      <c r="S454" s="431"/>
      <c r="T454" s="431"/>
      <c r="U454" s="293"/>
      <c r="AK454" s="261">
        <f t="shared" si="171"/>
        <v>0</v>
      </c>
      <c r="AL454" s="261" t="str">
        <f t="shared" si="172"/>
        <v>00000</v>
      </c>
    </row>
    <row r="455" spans="1:38" s="20" customFormat="1" ht="18" hidden="1" customHeight="1" thickTop="1" thickBot="1">
      <c r="A455" s="459">
        <v>148</v>
      </c>
      <c r="B455" s="444" t="s">
        <v>47</v>
      </c>
      <c r="C455" s="434"/>
      <c r="D455" s="434" t="str">
        <f>IF(C455&gt;0,VLOOKUP(C455,男子登録情報!$A$1:$H$1688,3,0),"")</f>
        <v/>
      </c>
      <c r="E455" s="434" t="str">
        <f>IF(C455&gt;0,VLOOKUP(C455,男子登録情報!$A$1:$H$1688,4,0),"")</f>
        <v/>
      </c>
      <c r="F455" s="44" t="str">
        <f>IF(C455&gt;0,VLOOKUP(C455,男子登録情報!$A$1:$H$1688,8,0),"")</f>
        <v/>
      </c>
      <c r="G455" s="416" t="e">
        <f>IF(F456&gt;0,VLOOKUP(F456,男子登録情報!$N$2:$O$48,2,0),"")</f>
        <v>#N/A</v>
      </c>
      <c r="H455" s="416" t="str">
        <f t="shared" ref="H455" si="191">IF(C455&gt;0,TEXT(C455,"100000000"),"")</f>
        <v/>
      </c>
      <c r="I455" s="242"/>
      <c r="J455" s="5" t="s">
        <v>42</v>
      </c>
      <c r="K455" s="6"/>
      <c r="L455" s="7" t="str">
        <f>IF(K455&gt;0,VLOOKUP(K455,男子登録情報!$J$1:$K$21,2,0),"")</f>
        <v/>
      </c>
      <c r="M455" s="40"/>
      <c r="N455" s="8" t="str">
        <f t="shared" si="170"/>
        <v/>
      </c>
      <c r="O455" s="9"/>
      <c r="P455" s="447"/>
      <c r="Q455" s="448"/>
      <c r="R455" s="449"/>
      <c r="S455" s="429"/>
      <c r="T455" s="429"/>
      <c r="U455" s="293"/>
      <c r="AK455" s="261">
        <f t="shared" si="171"/>
        <v>0</v>
      </c>
      <c r="AL455" s="261" t="str">
        <f t="shared" si="172"/>
        <v>00000</v>
      </c>
    </row>
    <row r="456" spans="1:38" s="20" customFormat="1" ht="18" hidden="1" customHeight="1" thickBot="1">
      <c r="A456" s="460"/>
      <c r="B456" s="445"/>
      <c r="C456" s="435"/>
      <c r="D456" s="435"/>
      <c r="E456" s="435"/>
      <c r="F456" s="45" t="str">
        <f>IF(C455&gt;0,VLOOKUP(C455,男子登録情報!$A$1:$H$1688,5,0),"")</f>
        <v/>
      </c>
      <c r="G456" s="417"/>
      <c r="H456" s="417"/>
      <c r="I456" s="242"/>
      <c r="J456" s="10" t="s">
        <v>44</v>
      </c>
      <c r="K456" s="6"/>
      <c r="L456" s="7" t="str">
        <f>IF(K456&gt;0,VLOOKUP(K456,男子登録情報!$J$2:$K$21,2,0),"")</f>
        <v/>
      </c>
      <c r="M456" s="41"/>
      <c r="N456" s="8" t="str">
        <f t="shared" si="170"/>
        <v/>
      </c>
      <c r="O456" s="9"/>
      <c r="P456" s="462"/>
      <c r="Q456" s="463"/>
      <c r="R456" s="464"/>
      <c r="S456" s="430"/>
      <c r="T456" s="430"/>
      <c r="U456" s="293"/>
      <c r="AK456" s="261">
        <f t="shared" si="171"/>
        <v>0</v>
      </c>
      <c r="AL456" s="261" t="str">
        <f t="shared" si="172"/>
        <v>00000</v>
      </c>
    </row>
    <row r="457" spans="1:38" s="20" customFormat="1" ht="18" hidden="1" customHeight="1" thickBot="1">
      <c r="A457" s="461"/>
      <c r="B457" s="446" t="s">
        <v>45</v>
      </c>
      <c r="C457" s="440"/>
      <c r="D457" s="46"/>
      <c r="E457" s="46"/>
      <c r="F457" s="47"/>
      <c r="G457" s="418"/>
      <c r="H457" s="418"/>
      <c r="I457" s="243"/>
      <c r="J457" s="11" t="s">
        <v>46</v>
      </c>
      <c r="K457" s="12"/>
      <c r="L457" s="13" t="str">
        <f>IF(K457&gt;0,VLOOKUP(K457,男子登録情報!$J$2:$K$21,2,0),"")</f>
        <v/>
      </c>
      <c r="M457" s="42"/>
      <c r="N457" s="8" t="str">
        <f t="shared" si="170"/>
        <v/>
      </c>
      <c r="O457" s="15"/>
      <c r="P457" s="465"/>
      <c r="Q457" s="466"/>
      <c r="R457" s="467"/>
      <c r="S457" s="431"/>
      <c r="T457" s="431"/>
      <c r="U457" s="293"/>
      <c r="AK457" s="261">
        <f t="shared" si="171"/>
        <v>0</v>
      </c>
      <c r="AL457" s="261" t="str">
        <f t="shared" si="172"/>
        <v>00000</v>
      </c>
    </row>
    <row r="458" spans="1:38" s="20" customFormat="1" ht="18" hidden="1" customHeight="1" thickTop="1" thickBot="1">
      <c r="A458" s="459">
        <v>149</v>
      </c>
      <c r="B458" s="444" t="s">
        <v>47</v>
      </c>
      <c r="C458" s="434"/>
      <c r="D458" s="434" t="str">
        <f>IF(C458&gt;0,VLOOKUP(C458,男子登録情報!$A$1:$H$1688,3,0),"")</f>
        <v/>
      </c>
      <c r="E458" s="434" t="str">
        <f>IF(C458&gt;0,VLOOKUP(C458,男子登録情報!$A$1:$H$1688,4,0),"")</f>
        <v/>
      </c>
      <c r="F458" s="44" t="str">
        <f>IF(C458&gt;0,VLOOKUP(C458,男子登録情報!$A$1:$H$1688,8,0),"")</f>
        <v/>
      </c>
      <c r="G458" s="416" t="e">
        <f>IF(F459&gt;0,VLOOKUP(F459,男子登録情報!$N$2:$O$48,2,0),"")</f>
        <v>#N/A</v>
      </c>
      <c r="H458" s="416" t="str">
        <f t="shared" ref="H458" si="192">IF(C458&gt;0,TEXT(C458,"100000000"),"")</f>
        <v/>
      </c>
      <c r="I458" s="242"/>
      <c r="J458" s="5" t="s">
        <v>42</v>
      </c>
      <c r="K458" s="6"/>
      <c r="L458" s="7" t="str">
        <f>IF(K458&gt;0,VLOOKUP(K458,男子登録情報!$J$1:$K$21,2,0),"")</f>
        <v/>
      </c>
      <c r="M458" s="40"/>
      <c r="N458" s="8" t="str">
        <f t="shared" si="170"/>
        <v/>
      </c>
      <c r="O458" s="9"/>
      <c r="P458" s="447"/>
      <c r="Q458" s="448"/>
      <c r="R458" s="449"/>
      <c r="S458" s="429"/>
      <c r="T458" s="429"/>
      <c r="U458" s="293"/>
      <c r="AK458" s="261">
        <f t="shared" si="171"/>
        <v>0</v>
      </c>
      <c r="AL458" s="261" t="str">
        <f t="shared" si="172"/>
        <v>00000</v>
      </c>
    </row>
    <row r="459" spans="1:38" s="20" customFormat="1" ht="18" hidden="1" customHeight="1" thickBot="1">
      <c r="A459" s="460"/>
      <c r="B459" s="445"/>
      <c r="C459" s="435"/>
      <c r="D459" s="435"/>
      <c r="E459" s="435"/>
      <c r="F459" s="45" t="str">
        <f>IF(C458&gt;0,VLOOKUP(C458,男子登録情報!$A$1:$H$1688,5,0),"")</f>
        <v/>
      </c>
      <c r="G459" s="417"/>
      <c r="H459" s="417"/>
      <c r="I459" s="242"/>
      <c r="J459" s="10" t="s">
        <v>44</v>
      </c>
      <c r="K459" s="6"/>
      <c r="L459" s="7" t="str">
        <f>IF(K459&gt;0,VLOOKUP(K459,男子登録情報!$J$2:$K$21,2,0),"")</f>
        <v/>
      </c>
      <c r="M459" s="41"/>
      <c r="N459" s="8" t="str">
        <f t="shared" si="170"/>
        <v/>
      </c>
      <c r="O459" s="9"/>
      <c r="P459" s="462"/>
      <c r="Q459" s="463"/>
      <c r="R459" s="464"/>
      <c r="S459" s="430"/>
      <c r="T459" s="430"/>
      <c r="U459" s="293"/>
      <c r="AK459" s="261">
        <f t="shared" si="171"/>
        <v>0</v>
      </c>
      <c r="AL459" s="261" t="str">
        <f t="shared" si="172"/>
        <v>00000</v>
      </c>
    </row>
    <row r="460" spans="1:38" s="20" customFormat="1" ht="18" hidden="1" customHeight="1" thickBot="1">
      <c r="A460" s="461"/>
      <c r="B460" s="446" t="s">
        <v>45</v>
      </c>
      <c r="C460" s="440"/>
      <c r="D460" s="46"/>
      <c r="E460" s="46"/>
      <c r="F460" s="47"/>
      <c r="G460" s="418"/>
      <c r="H460" s="418"/>
      <c r="I460" s="243"/>
      <c r="J460" s="11" t="s">
        <v>46</v>
      </c>
      <c r="K460" s="12"/>
      <c r="L460" s="13" t="str">
        <f>IF(K460&gt;0,VLOOKUP(K460,男子登録情報!$J$2:$K$21,2,0),"")</f>
        <v/>
      </c>
      <c r="M460" s="42"/>
      <c r="N460" s="8" t="str">
        <f t="shared" si="170"/>
        <v/>
      </c>
      <c r="O460" s="15"/>
      <c r="P460" s="465"/>
      <c r="Q460" s="466"/>
      <c r="R460" s="467"/>
      <c r="S460" s="431"/>
      <c r="T460" s="431"/>
      <c r="U460" s="293"/>
      <c r="AK460" s="261">
        <f t="shared" si="171"/>
        <v>0</v>
      </c>
      <c r="AL460" s="261" t="str">
        <f t="shared" si="172"/>
        <v>00000</v>
      </c>
    </row>
    <row r="461" spans="1:38" s="20" customFormat="1" ht="18" hidden="1" customHeight="1" thickTop="1" thickBot="1">
      <c r="A461" s="459">
        <v>150</v>
      </c>
      <c r="B461" s="444" t="s">
        <v>47</v>
      </c>
      <c r="C461" s="434"/>
      <c r="D461" s="434" t="str">
        <f>IF(C461&gt;0,VLOOKUP(C461,男子登録情報!$A$1:$H$1688,3,0),"")</f>
        <v/>
      </c>
      <c r="E461" s="434" t="str">
        <f>IF(C461&gt;0,VLOOKUP(C461,男子登録情報!$A$1:$H$1688,4,0),"")</f>
        <v/>
      </c>
      <c r="F461" s="44" t="str">
        <f>IF(C461&gt;0,VLOOKUP(C461,男子登録情報!$A$1:$H$1688,8,0),"")</f>
        <v/>
      </c>
      <c r="G461" s="416" t="e">
        <f>IF(F462&gt;0,VLOOKUP(F462,男子登録情報!$N$2:$O$48,2,0),"")</f>
        <v>#N/A</v>
      </c>
      <c r="H461" s="416" t="str">
        <f t="shared" ref="H461" si="193">IF(C461&gt;0,TEXT(C461,"100000000"),"")</f>
        <v/>
      </c>
      <c r="I461" s="242"/>
      <c r="J461" s="5" t="s">
        <v>42</v>
      </c>
      <c r="K461" s="6"/>
      <c r="L461" s="7" t="str">
        <f>IF(K461&gt;0,VLOOKUP(K461,男子登録情報!$J$1:$K$21,2,0),"")</f>
        <v/>
      </c>
      <c r="M461" s="40"/>
      <c r="N461" s="8" t="str">
        <f t="shared" si="170"/>
        <v/>
      </c>
      <c r="O461" s="9"/>
      <c r="P461" s="447"/>
      <c r="Q461" s="448"/>
      <c r="R461" s="449"/>
      <c r="S461" s="429"/>
      <c r="T461" s="429"/>
      <c r="U461" s="293"/>
      <c r="AK461" s="261">
        <f t="shared" si="171"/>
        <v>0</v>
      </c>
      <c r="AL461" s="261" t="str">
        <f t="shared" si="172"/>
        <v>00000</v>
      </c>
    </row>
    <row r="462" spans="1:38" s="20" customFormat="1" ht="18" hidden="1" customHeight="1" thickBot="1">
      <c r="A462" s="460"/>
      <c r="B462" s="445"/>
      <c r="C462" s="435"/>
      <c r="D462" s="435"/>
      <c r="E462" s="435"/>
      <c r="F462" s="45" t="str">
        <f>IF(C461&gt;0,VLOOKUP(C461,男子登録情報!$A$1:$H$1688,5,0),"")</f>
        <v/>
      </c>
      <c r="G462" s="417"/>
      <c r="H462" s="417"/>
      <c r="I462" s="242"/>
      <c r="J462" s="10" t="s">
        <v>44</v>
      </c>
      <c r="K462" s="6"/>
      <c r="L462" s="7" t="str">
        <f>IF(K462&gt;0,VLOOKUP(K462,男子登録情報!$J$2:$K$21,2,0),"")</f>
        <v/>
      </c>
      <c r="M462" s="41"/>
      <c r="N462" s="8" t="str">
        <f t="shared" ref="N462:N463" si="194">IF(L462="","",LEFT(L462,5)&amp;" "&amp;IF(OR(LEFT(L462,3)*1&lt;70,LEFT(L462,3)*1&gt;100),REPT(0,7-LEN(M462)),REPT(0,5-LEN(M462)))&amp;M462)</f>
        <v/>
      </c>
      <c r="O462" s="9"/>
      <c r="P462" s="462"/>
      <c r="Q462" s="463"/>
      <c r="R462" s="464"/>
      <c r="S462" s="430"/>
      <c r="T462" s="430"/>
      <c r="U462" s="293"/>
      <c r="AK462" s="261">
        <f t="shared" si="171"/>
        <v>0</v>
      </c>
      <c r="AL462" s="261" t="str">
        <f t="shared" si="172"/>
        <v>00000</v>
      </c>
    </row>
    <row r="463" spans="1:38" s="20" customFormat="1" ht="18" hidden="1" customHeight="1" thickBot="1">
      <c r="A463" s="461"/>
      <c r="B463" s="446" t="s">
        <v>45</v>
      </c>
      <c r="C463" s="440"/>
      <c r="D463" s="46"/>
      <c r="E463" s="46"/>
      <c r="F463" s="47"/>
      <c r="G463" s="418"/>
      <c r="H463" s="418"/>
      <c r="I463" s="243"/>
      <c r="J463" s="11" t="s">
        <v>46</v>
      </c>
      <c r="K463" s="12"/>
      <c r="L463" s="13" t="str">
        <f>IF(K463&gt;0,VLOOKUP(K463,男子登録情報!$J$2:$K$21,2,0),"")</f>
        <v/>
      </c>
      <c r="M463" s="42"/>
      <c r="N463" s="8" t="str">
        <f t="shared" si="194"/>
        <v/>
      </c>
      <c r="O463" s="15"/>
      <c r="P463" s="465"/>
      <c r="Q463" s="466"/>
      <c r="R463" s="467"/>
      <c r="S463" s="431"/>
      <c r="T463" s="431"/>
      <c r="U463" s="293"/>
      <c r="AK463" s="261">
        <f t="shared" ref="AK463" si="195">IF(COUNTIF(J463,"*m*")&gt;0,IF(VALUE(AO463)&gt;59,1,0),0)</f>
        <v>0</v>
      </c>
      <c r="AL463" s="261" t="str">
        <f t="shared" ref="AL463" si="196">IF(COUNTIF(K463,"*m*")&gt;0,RIGHT(10000000+AS463,7),RIGHT(100000+AS463,5))</f>
        <v>00000</v>
      </c>
    </row>
    <row r="464" spans="1:38" ht="14.25" thickTop="1"/>
  </sheetData>
  <sheetProtection algorithmName="SHA-512" hashValue="OKudk7/ek5hh5jF508kec1w+cLlYmRQcEQOyXJHBc2BKTSQ816ycSdkpU2Kn3ph+KEIyjPLc1ylsoozMRuTpDA==" saltValue="I9XzElDG5mp1Eb+BZ5r5wQ==" spinCount="100000" sheet="1" objects="1" scenarios="1"/>
  <mergeCells count="2040">
    <mergeCell ref="B271:C271"/>
    <mergeCell ref="B268:C268"/>
    <mergeCell ref="B265:C265"/>
    <mergeCell ref="B262:C262"/>
    <mergeCell ref="B259:C259"/>
    <mergeCell ref="B256:C256"/>
    <mergeCell ref="B463:C463"/>
    <mergeCell ref="B460:C460"/>
    <mergeCell ref="B457:C457"/>
    <mergeCell ref="B454:C454"/>
    <mergeCell ref="B451:C451"/>
    <mergeCell ref="B448:C448"/>
    <mergeCell ref="B445:C445"/>
    <mergeCell ref="B442:C442"/>
    <mergeCell ref="B439:C439"/>
    <mergeCell ref="B436:C436"/>
    <mergeCell ref="B379:C379"/>
    <mergeCell ref="B376:C376"/>
    <mergeCell ref="B373:C373"/>
    <mergeCell ref="B370:C370"/>
    <mergeCell ref="B367:C367"/>
    <mergeCell ref="B364:C364"/>
    <mergeCell ref="B361:C361"/>
    <mergeCell ref="B427:C427"/>
    <mergeCell ref="B424:C424"/>
    <mergeCell ref="B421:C421"/>
    <mergeCell ref="B418:C418"/>
    <mergeCell ref="B415:C415"/>
    <mergeCell ref="B412:C412"/>
    <mergeCell ref="B409:C409"/>
    <mergeCell ref="B374:B375"/>
    <mergeCell ref="B455:B456"/>
    <mergeCell ref="B229:C229"/>
    <mergeCell ref="B310:C310"/>
    <mergeCell ref="B307:C307"/>
    <mergeCell ref="B346:C346"/>
    <mergeCell ref="B343:C343"/>
    <mergeCell ref="B340:C340"/>
    <mergeCell ref="B337:C337"/>
    <mergeCell ref="B334:C334"/>
    <mergeCell ref="B461:B462"/>
    <mergeCell ref="B46:C46"/>
    <mergeCell ref="B49:C49"/>
    <mergeCell ref="B70:C70"/>
    <mergeCell ref="B67:C67"/>
    <mergeCell ref="B64:C64"/>
    <mergeCell ref="B61:C61"/>
    <mergeCell ref="B58:C58"/>
    <mergeCell ref="B55:C55"/>
    <mergeCell ref="B142:C142"/>
    <mergeCell ref="B139:C139"/>
    <mergeCell ref="B136:C136"/>
    <mergeCell ref="B133:C133"/>
    <mergeCell ref="B130:C130"/>
    <mergeCell ref="B127:C127"/>
    <mergeCell ref="B124:C124"/>
    <mergeCell ref="B121:C121"/>
    <mergeCell ref="B118:C118"/>
    <mergeCell ref="B115:C115"/>
    <mergeCell ref="B112:C112"/>
    <mergeCell ref="B109:C109"/>
    <mergeCell ref="B106:C106"/>
    <mergeCell ref="B103:C103"/>
    <mergeCell ref="B100:C100"/>
    <mergeCell ref="B452:B453"/>
    <mergeCell ref="B449:B450"/>
    <mergeCell ref="B446:B447"/>
    <mergeCell ref="B443:B444"/>
    <mergeCell ref="B440:B441"/>
    <mergeCell ref="B437:B438"/>
    <mergeCell ref="B434:B435"/>
    <mergeCell ref="B397:C397"/>
    <mergeCell ref="B394:C394"/>
    <mergeCell ref="B391:C391"/>
    <mergeCell ref="B388:C388"/>
    <mergeCell ref="B433:C433"/>
    <mergeCell ref="B430:C430"/>
    <mergeCell ref="C458:C459"/>
    <mergeCell ref="B406:C406"/>
    <mergeCell ref="B400:C400"/>
    <mergeCell ref="B403:C403"/>
    <mergeCell ref="B413:B414"/>
    <mergeCell ref="B410:B411"/>
    <mergeCell ref="B407:B408"/>
    <mergeCell ref="B404:B405"/>
    <mergeCell ref="B401:B402"/>
    <mergeCell ref="B328:C328"/>
    <mergeCell ref="B325:C325"/>
    <mergeCell ref="B398:B399"/>
    <mergeCell ref="B395:B396"/>
    <mergeCell ref="B392:B393"/>
    <mergeCell ref="B389:B390"/>
    <mergeCell ref="B386:B387"/>
    <mergeCell ref="B419:B420"/>
    <mergeCell ref="B416:B417"/>
    <mergeCell ref="B326:B327"/>
    <mergeCell ref="B353:B354"/>
    <mergeCell ref="B350:B351"/>
    <mergeCell ref="B347:B348"/>
    <mergeCell ref="B344:B345"/>
    <mergeCell ref="B341:B342"/>
    <mergeCell ref="B368:B369"/>
    <mergeCell ref="B365:B366"/>
    <mergeCell ref="B362:B363"/>
    <mergeCell ref="B359:B360"/>
    <mergeCell ref="B356:B357"/>
    <mergeCell ref="B383:B384"/>
    <mergeCell ref="B380:B381"/>
    <mergeCell ref="B377:B378"/>
    <mergeCell ref="C347:C348"/>
    <mergeCell ref="B329:B330"/>
    <mergeCell ref="B331:C331"/>
    <mergeCell ref="C332:C333"/>
    <mergeCell ref="B241:C241"/>
    <mergeCell ref="B238:C238"/>
    <mergeCell ref="B235:C235"/>
    <mergeCell ref="B232:C232"/>
    <mergeCell ref="B253:C253"/>
    <mergeCell ref="B250:C250"/>
    <mergeCell ref="C275:C276"/>
    <mergeCell ref="B301:C301"/>
    <mergeCell ref="B298:C298"/>
    <mergeCell ref="B295:C295"/>
    <mergeCell ref="B292:C292"/>
    <mergeCell ref="B289:C289"/>
    <mergeCell ref="B286:C286"/>
    <mergeCell ref="B283:C283"/>
    <mergeCell ref="B371:B372"/>
    <mergeCell ref="B313:C313"/>
    <mergeCell ref="B275:B276"/>
    <mergeCell ref="B272:B273"/>
    <mergeCell ref="B269:B270"/>
    <mergeCell ref="B266:B267"/>
    <mergeCell ref="B263:B264"/>
    <mergeCell ref="B260:B261"/>
    <mergeCell ref="B257:B258"/>
    <mergeCell ref="B284:B285"/>
    <mergeCell ref="B290:B291"/>
    <mergeCell ref="B287:B288"/>
    <mergeCell ref="B302:B303"/>
    <mergeCell ref="B299:B300"/>
    <mergeCell ref="B296:B297"/>
    <mergeCell ref="B293:B294"/>
    <mergeCell ref="B277:C277"/>
    <mergeCell ref="B274:C274"/>
    <mergeCell ref="H146:H148"/>
    <mergeCell ref="H149:H151"/>
    <mergeCell ref="H77:H79"/>
    <mergeCell ref="H80:H82"/>
    <mergeCell ref="H83:H85"/>
    <mergeCell ref="H86:H88"/>
    <mergeCell ref="B203:B204"/>
    <mergeCell ref="B200:B201"/>
    <mergeCell ref="B197:B198"/>
    <mergeCell ref="B194:B195"/>
    <mergeCell ref="B221:B222"/>
    <mergeCell ref="B218:B219"/>
    <mergeCell ref="B196:C196"/>
    <mergeCell ref="B193:C193"/>
    <mergeCell ref="B190:C190"/>
    <mergeCell ref="B187:C187"/>
    <mergeCell ref="B184:C184"/>
    <mergeCell ref="B181:C181"/>
    <mergeCell ref="B178:C178"/>
    <mergeCell ref="B175:C175"/>
    <mergeCell ref="B205:C205"/>
    <mergeCell ref="B202:C202"/>
    <mergeCell ref="B199:C199"/>
    <mergeCell ref="B214:C214"/>
    <mergeCell ref="B211:C211"/>
    <mergeCell ref="B208:C208"/>
    <mergeCell ref="B220:C220"/>
    <mergeCell ref="B167:B168"/>
    <mergeCell ref="B164:B165"/>
    <mergeCell ref="B161:B162"/>
    <mergeCell ref="B158:B159"/>
    <mergeCell ref="B155:B156"/>
    <mergeCell ref="B152:B153"/>
    <mergeCell ref="B149:B150"/>
    <mergeCell ref="B146:B147"/>
    <mergeCell ref="B143:B144"/>
    <mergeCell ref="B140:B141"/>
    <mergeCell ref="B137:B138"/>
    <mergeCell ref="B134:B135"/>
    <mergeCell ref="B131:B132"/>
    <mergeCell ref="B125:B126"/>
    <mergeCell ref="B169:C169"/>
    <mergeCell ref="B166:C166"/>
    <mergeCell ref="B163:C163"/>
    <mergeCell ref="B160:C160"/>
    <mergeCell ref="B157:C157"/>
    <mergeCell ref="B154:C154"/>
    <mergeCell ref="B151:C151"/>
    <mergeCell ref="B148:C148"/>
    <mergeCell ref="B145:C145"/>
    <mergeCell ref="C125:C126"/>
    <mergeCell ref="P46:R46"/>
    <mergeCell ref="P92:R92"/>
    <mergeCell ref="P93:R93"/>
    <mergeCell ref="P94:R94"/>
    <mergeCell ref="P95:R95"/>
    <mergeCell ref="P96:R96"/>
    <mergeCell ref="P97:R97"/>
    <mergeCell ref="P98:R98"/>
    <mergeCell ref="P99:R99"/>
    <mergeCell ref="P100:R100"/>
    <mergeCell ref="C92:C93"/>
    <mergeCell ref="D92:D93"/>
    <mergeCell ref="E92:E93"/>
    <mergeCell ref="S92:S94"/>
    <mergeCell ref="S95:S97"/>
    <mergeCell ref="S98:S100"/>
    <mergeCell ref="P65:R65"/>
    <mergeCell ref="P66:R66"/>
    <mergeCell ref="P67:R67"/>
    <mergeCell ref="P68:R68"/>
    <mergeCell ref="P69:R69"/>
    <mergeCell ref="P70:R70"/>
    <mergeCell ref="P71:R71"/>
    <mergeCell ref="P72:R72"/>
    <mergeCell ref="P73:R73"/>
    <mergeCell ref="P83:R83"/>
    <mergeCell ref="P84:R84"/>
    <mergeCell ref="P85:R85"/>
    <mergeCell ref="P86:R86"/>
    <mergeCell ref="B73:C73"/>
    <mergeCell ref="H71:H73"/>
    <mergeCell ref="H74:H76"/>
    <mergeCell ref="A11:C11"/>
    <mergeCell ref="D11:S11"/>
    <mergeCell ref="I12:I13"/>
    <mergeCell ref="A10:C10"/>
    <mergeCell ref="T440:T442"/>
    <mergeCell ref="A443:A445"/>
    <mergeCell ref="C443:C444"/>
    <mergeCell ref="D443:D444"/>
    <mergeCell ref="E443:E444"/>
    <mergeCell ref="G443:G445"/>
    <mergeCell ref="S443:S445"/>
    <mergeCell ref="T443:T445"/>
    <mergeCell ref="P440:R440"/>
    <mergeCell ref="P441:R441"/>
    <mergeCell ref="P442:R442"/>
    <mergeCell ref="P443:R443"/>
    <mergeCell ref="P82:R82"/>
    <mergeCell ref="P37:R37"/>
    <mergeCell ref="C431:C432"/>
    <mergeCell ref="P91:R91"/>
    <mergeCell ref="P74:R74"/>
    <mergeCell ref="P75:R75"/>
    <mergeCell ref="P76:R76"/>
    <mergeCell ref="P77:R77"/>
    <mergeCell ref="P78:R78"/>
    <mergeCell ref="P79:R79"/>
    <mergeCell ref="P80:R80"/>
    <mergeCell ref="P81:R81"/>
    <mergeCell ref="P25:R25"/>
    <mergeCell ref="P63:R63"/>
    <mergeCell ref="P64:R64"/>
    <mergeCell ref="P49:R49"/>
    <mergeCell ref="A1:T3"/>
    <mergeCell ref="D5:E5"/>
    <mergeCell ref="D7:E7"/>
    <mergeCell ref="P13:R13"/>
    <mergeCell ref="P16:R16"/>
    <mergeCell ref="P19:R19"/>
    <mergeCell ref="P22:R22"/>
    <mergeCell ref="R5:R6"/>
    <mergeCell ref="R7:R8"/>
    <mergeCell ref="A437:A439"/>
    <mergeCell ref="C437:C438"/>
    <mergeCell ref="D437:D438"/>
    <mergeCell ref="E437:E438"/>
    <mergeCell ref="G437:G439"/>
    <mergeCell ref="S437:S439"/>
    <mergeCell ref="T437:T439"/>
    <mergeCell ref="P434:R434"/>
    <mergeCell ref="P435:R435"/>
    <mergeCell ref="P436:R436"/>
    <mergeCell ref="P437:R437"/>
    <mergeCell ref="P438:R438"/>
    <mergeCell ref="P439:R439"/>
    <mergeCell ref="H434:H436"/>
    <mergeCell ref="H437:H439"/>
    <mergeCell ref="A431:A433"/>
    <mergeCell ref="L12:L13"/>
    <mergeCell ref="M5:P5"/>
    <mergeCell ref="M7:P7"/>
    <mergeCell ref="A53:A55"/>
    <mergeCell ref="A56:A58"/>
    <mergeCell ref="C53:C54"/>
    <mergeCell ref="D53:D54"/>
    <mergeCell ref="A446:A448"/>
    <mergeCell ref="C446:C447"/>
    <mergeCell ref="D446:D447"/>
    <mergeCell ref="E446:E447"/>
    <mergeCell ref="G446:G448"/>
    <mergeCell ref="S446:S448"/>
    <mergeCell ref="T446:T448"/>
    <mergeCell ref="P446:R446"/>
    <mergeCell ref="P447:R447"/>
    <mergeCell ref="P448:R448"/>
    <mergeCell ref="H446:H448"/>
    <mergeCell ref="A440:A442"/>
    <mergeCell ref="C440:C441"/>
    <mergeCell ref="D440:D441"/>
    <mergeCell ref="E440:E441"/>
    <mergeCell ref="G440:G442"/>
    <mergeCell ref="S440:S442"/>
    <mergeCell ref="D431:D432"/>
    <mergeCell ref="E431:E432"/>
    <mergeCell ref="G431:G433"/>
    <mergeCell ref="S431:S433"/>
    <mergeCell ref="T431:T433"/>
    <mergeCell ref="P428:R428"/>
    <mergeCell ref="P429:R429"/>
    <mergeCell ref="P430:R430"/>
    <mergeCell ref="P431:R431"/>
    <mergeCell ref="P432:R432"/>
    <mergeCell ref="P433:R433"/>
    <mergeCell ref="H428:H430"/>
    <mergeCell ref="H431:H433"/>
    <mergeCell ref="A434:A436"/>
    <mergeCell ref="C434:C435"/>
    <mergeCell ref="D434:D435"/>
    <mergeCell ref="E434:E435"/>
    <mergeCell ref="G434:G436"/>
    <mergeCell ref="S434:S436"/>
    <mergeCell ref="T434:T436"/>
    <mergeCell ref="B428:B429"/>
    <mergeCell ref="B431:B432"/>
    <mergeCell ref="A422:A424"/>
    <mergeCell ref="C422:C423"/>
    <mergeCell ref="D422:D423"/>
    <mergeCell ref="E422:E423"/>
    <mergeCell ref="G422:G424"/>
    <mergeCell ref="S422:S424"/>
    <mergeCell ref="T422:T424"/>
    <mergeCell ref="P422:R422"/>
    <mergeCell ref="P423:R423"/>
    <mergeCell ref="P424:R424"/>
    <mergeCell ref="P425:R425"/>
    <mergeCell ref="P426:R426"/>
    <mergeCell ref="P427:R427"/>
    <mergeCell ref="H422:H424"/>
    <mergeCell ref="H425:H427"/>
    <mergeCell ref="A428:A430"/>
    <mergeCell ref="C428:C429"/>
    <mergeCell ref="D428:D429"/>
    <mergeCell ref="E428:E429"/>
    <mergeCell ref="G428:G430"/>
    <mergeCell ref="S428:S430"/>
    <mergeCell ref="T428:T430"/>
    <mergeCell ref="C425:C426"/>
    <mergeCell ref="D425:D426"/>
    <mergeCell ref="E425:E426"/>
    <mergeCell ref="G425:G427"/>
    <mergeCell ref="S425:S427"/>
    <mergeCell ref="T425:T427"/>
    <mergeCell ref="B422:B423"/>
    <mergeCell ref="B425:B426"/>
    <mergeCell ref="P407:R407"/>
    <mergeCell ref="P408:R408"/>
    <mergeCell ref="P409:R409"/>
    <mergeCell ref="H404:H406"/>
    <mergeCell ref="H407:H409"/>
    <mergeCell ref="A410:A412"/>
    <mergeCell ref="C410:C411"/>
    <mergeCell ref="D410:D411"/>
    <mergeCell ref="E410:E411"/>
    <mergeCell ref="G410:G412"/>
    <mergeCell ref="S410:S412"/>
    <mergeCell ref="T410:T412"/>
    <mergeCell ref="A413:A415"/>
    <mergeCell ref="C413:C414"/>
    <mergeCell ref="D413:D414"/>
    <mergeCell ref="E413:E414"/>
    <mergeCell ref="G413:G415"/>
    <mergeCell ref="S413:S415"/>
    <mergeCell ref="T413:T415"/>
    <mergeCell ref="P410:R410"/>
    <mergeCell ref="P411:R411"/>
    <mergeCell ref="P412:R412"/>
    <mergeCell ref="P413:R413"/>
    <mergeCell ref="P414:R414"/>
    <mergeCell ref="P415:R415"/>
    <mergeCell ref="H410:H412"/>
    <mergeCell ref="H413:H415"/>
    <mergeCell ref="A407:A409"/>
    <mergeCell ref="C407:C408"/>
    <mergeCell ref="D407:D408"/>
    <mergeCell ref="E407:E408"/>
    <mergeCell ref="G407:G409"/>
    <mergeCell ref="A401:A403"/>
    <mergeCell ref="C401:C402"/>
    <mergeCell ref="D401:D402"/>
    <mergeCell ref="E401:E402"/>
    <mergeCell ref="G401:G403"/>
    <mergeCell ref="S401:S403"/>
    <mergeCell ref="T401:T403"/>
    <mergeCell ref="P398:R398"/>
    <mergeCell ref="P399:R399"/>
    <mergeCell ref="P400:R400"/>
    <mergeCell ref="P401:R401"/>
    <mergeCell ref="P402:R402"/>
    <mergeCell ref="P403:R403"/>
    <mergeCell ref="H398:H400"/>
    <mergeCell ref="H401:H403"/>
    <mergeCell ref="A404:A406"/>
    <mergeCell ref="C404:C405"/>
    <mergeCell ref="D404:D405"/>
    <mergeCell ref="E404:E405"/>
    <mergeCell ref="G404:G406"/>
    <mergeCell ref="S404:S406"/>
    <mergeCell ref="T404:T406"/>
    <mergeCell ref="P404:R404"/>
    <mergeCell ref="P405:R405"/>
    <mergeCell ref="P406:R406"/>
    <mergeCell ref="S398:S400"/>
    <mergeCell ref="T398:T400"/>
    <mergeCell ref="D398:D399"/>
    <mergeCell ref="E398:E399"/>
    <mergeCell ref="G398:G400"/>
    <mergeCell ref="P389:R389"/>
    <mergeCell ref="P390:R390"/>
    <mergeCell ref="P391:R391"/>
    <mergeCell ref="H386:H388"/>
    <mergeCell ref="H389:H391"/>
    <mergeCell ref="A392:A394"/>
    <mergeCell ref="C392:C393"/>
    <mergeCell ref="D392:D393"/>
    <mergeCell ref="E392:E393"/>
    <mergeCell ref="G392:G394"/>
    <mergeCell ref="S392:S394"/>
    <mergeCell ref="T392:T394"/>
    <mergeCell ref="A395:A397"/>
    <mergeCell ref="C395:C396"/>
    <mergeCell ref="D395:D396"/>
    <mergeCell ref="E395:E396"/>
    <mergeCell ref="G395:G397"/>
    <mergeCell ref="S395:S397"/>
    <mergeCell ref="T395:T397"/>
    <mergeCell ref="P392:R392"/>
    <mergeCell ref="P393:R393"/>
    <mergeCell ref="P394:R394"/>
    <mergeCell ref="P395:R395"/>
    <mergeCell ref="P396:R396"/>
    <mergeCell ref="P397:R397"/>
    <mergeCell ref="H392:H394"/>
    <mergeCell ref="H395:H397"/>
    <mergeCell ref="S389:S391"/>
    <mergeCell ref="T389:T391"/>
    <mergeCell ref="A389:A391"/>
    <mergeCell ref="C389:C390"/>
    <mergeCell ref="D389:D390"/>
    <mergeCell ref="A383:A385"/>
    <mergeCell ref="C383:C384"/>
    <mergeCell ref="D383:D384"/>
    <mergeCell ref="E383:E384"/>
    <mergeCell ref="G383:G385"/>
    <mergeCell ref="S383:S385"/>
    <mergeCell ref="T383:T385"/>
    <mergeCell ref="P380:R380"/>
    <mergeCell ref="P381:R381"/>
    <mergeCell ref="P382:R382"/>
    <mergeCell ref="P383:R383"/>
    <mergeCell ref="P384:R384"/>
    <mergeCell ref="P385:R385"/>
    <mergeCell ref="H380:H382"/>
    <mergeCell ref="H383:H385"/>
    <mergeCell ref="A386:A388"/>
    <mergeCell ref="C386:C387"/>
    <mergeCell ref="D386:D387"/>
    <mergeCell ref="E386:E387"/>
    <mergeCell ref="G386:G388"/>
    <mergeCell ref="S386:S388"/>
    <mergeCell ref="T386:T388"/>
    <mergeCell ref="P386:R386"/>
    <mergeCell ref="P387:R387"/>
    <mergeCell ref="P388:R388"/>
    <mergeCell ref="G380:G382"/>
    <mergeCell ref="S380:S382"/>
    <mergeCell ref="T380:T382"/>
    <mergeCell ref="B385:C385"/>
    <mergeCell ref="B382:C382"/>
    <mergeCell ref="P371:R371"/>
    <mergeCell ref="P372:R372"/>
    <mergeCell ref="P373:R373"/>
    <mergeCell ref="H368:H370"/>
    <mergeCell ref="H371:H373"/>
    <mergeCell ref="A374:A376"/>
    <mergeCell ref="C374:C375"/>
    <mergeCell ref="D374:D375"/>
    <mergeCell ref="E374:E375"/>
    <mergeCell ref="G374:G376"/>
    <mergeCell ref="S374:S376"/>
    <mergeCell ref="T374:T376"/>
    <mergeCell ref="A377:A379"/>
    <mergeCell ref="C377:C378"/>
    <mergeCell ref="D377:D378"/>
    <mergeCell ref="E377:E378"/>
    <mergeCell ref="G377:G379"/>
    <mergeCell ref="S377:S379"/>
    <mergeCell ref="T377:T379"/>
    <mergeCell ref="P374:R374"/>
    <mergeCell ref="P375:R375"/>
    <mergeCell ref="P376:R376"/>
    <mergeCell ref="P377:R377"/>
    <mergeCell ref="P378:R378"/>
    <mergeCell ref="P379:R379"/>
    <mergeCell ref="H374:H376"/>
    <mergeCell ref="H377:H379"/>
    <mergeCell ref="A371:A373"/>
    <mergeCell ref="C371:C372"/>
    <mergeCell ref="D371:D372"/>
    <mergeCell ref="E371:E372"/>
    <mergeCell ref="G371:G373"/>
    <mergeCell ref="A365:A367"/>
    <mergeCell ref="C365:C366"/>
    <mergeCell ref="D365:D366"/>
    <mergeCell ref="E365:E366"/>
    <mergeCell ref="G365:G367"/>
    <mergeCell ref="S365:S367"/>
    <mergeCell ref="T365:T367"/>
    <mergeCell ref="P362:R362"/>
    <mergeCell ref="P363:R363"/>
    <mergeCell ref="P364:R364"/>
    <mergeCell ref="P365:R365"/>
    <mergeCell ref="P366:R366"/>
    <mergeCell ref="P367:R367"/>
    <mergeCell ref="H362:H364"/>
    <mergeCell ref="H365:H367"/>
    <mergeCell ref="A368:A370"/>
    <mergeCell ref="C368:C369"/>
    <mergeCell ref="D368:D369"/>
    <mergeCell ref="E368:E369"/>
    <mergeCell ref="G368:G370"/>
    <mergeCell ref="S368:S370"/>
    <mergeCell ref="T368:T370"/>
    <mergeCell ref="P368:R368"/>
    <mergeCell ref="P369:R369"/>
    <mergeCell ref="P370:R370"/>
    <mergeCell ref="P354:R354"/>
    <mergeCell ref="P355:R355"/>
    <mergeCell ref="H350:H352"/>
    <mergeCell ref="H353:H355"/>
    <mergeCell ref="A356:A358"/>
    <mergeCell ref="C356:C357"/>
    <mergeCell ref="D356:D357"/>
    <mergeCell ref="E356:E357"/>
    <mergeCell ref="G356:G358"/>
    <mergeCell ref="S356:S358"/>
    <mergeCell ref="T356:T358"/>
    <mergeCell ref="A359:A361"/>
    <mergeCell ref="C359:C360"/>
    <mergeCell ref="D359:D360"/>
    <mergeCell ref="E359:E360"/>
    <mergeCell ref="G359:G361"/>
    <mergeCell ref="S359:S361"/>
    <mergeCell ref="T359:T361"/>
    <mergeCell ref="P356:R356"/>
    <mergeCell ref="P357:R357"/>
    <mergeCell ref="P358:R358"/>
    <mergeCell ref="P359:R359"/>
    <mergeCell ref="P360:R360"/>
    <mergeCell ref="P361:R361"/>
    <mergeCell ref="H356:H358"/>
    <mergeCell ref="H359:H361"/>
    <mergeCell ref="B358:C358"/>
    <mergeCell ref="B355:C355"/>
    <mergeCell ref="B352:C352"/>
    <mergeCell ref="P346:R346"/>
    <mergeCell ref="P347:R347"/>
    <mergeCell ref="P348:R348"/>
    <mergeCell ref="P349:R349"/>
    <mergeCell ref="H344:H346"/>
    <mergeCell ref="H347:H349"/>
    <mergeCell ref="A350:A352"/>
    <mergeCell ref="C350:C351"/>
    <mergeCell ref="D350:D351"/>
    <mergeCell ref="E350:E351"/>
    <mergeCell ref="G350:G352"/>
    <mergeCell ref="S350:S352"/>
    <mergeCell ref="T350:T352"/>
    <mergeCell ref="P350:R350"/>
    <mergeCell ref="P351:R351"/>
    <mergeCell ref="P352:R352"/>
    <mergeCell ref="P353:R353"/>
    <mergeCell ref="B349:C349"/>
    <mergeCell ref="A353:A355"/>
    <mergeCell ref="C353:C354"/>
    <mergeCell ref="D353:D354"/>
    <mergeCell ref="E353:E354"/>
    <mergeCell ref="G353:G355"/>
    <mergeCell ref="S353:S355"/>
    <mergeCell ref="T353:T355"/>
    <mergeCell ref="A344:A346"/>
    <mergeCell ref="C344:C345"/>
    <mergeCell ref="D344:D345"/>
    <mergeCell ref="E344:E345"/>
    <mergeCell ref="G344:G346"/>
    <mergeCell ref="S344:S346"/>
    <mergeCell ref="T344:T346"/>
    <mergeCell ref="A341:A343"/>
    <mergeCell ref="C341:C342"/>
    <mergeCell ref="D341:D342"/>
    <mergeCell ref="E341:E342"/>
    <mergeCell ref="G341:G343"/>
    <mergeCell ref="S341:S343"/>
    <mergeCell ref="T341:T343"/>
    <mergeCell ref="P338:R338"/>
    <mergeCell ref="P339:R339"/>
    <mergeCell ref="P340:R340"/>
    <mergeCell ref="P341:R341"/>
    <mergeCell ref="P342:R342"/>
    <mergeCell ref="P343:R343"/>
    <mergeCell ref="H338:H340"/>
    <mergeCell ref="H341:H343"/>
    <mergeCell ref="A335:A337"/>
    <mergeCell ref="C335:C336"/>
    <mergeCell ref="D335:D336"/>
    <mergeCell ref="E335:E336"/>
    <mergeCell ref="G335:G337"/>
    <mergeCell ref="B338:B339"/>
    <mergeCell ref="B335:B336"/>
    <mergeCell ref="D332:D333"/>
    <mergeCell ref="E332:E333"/>
    <mergeCell ref="G332:G334"/>
    <mergeCell ref="S332:S334"/>
    <mergeCell ref="T332:T334"/>
    <mergeCell ref="P332:R332"/>
    <mergeCell ref="P333:R333"/>
    <mergeCell ref="P334:R334"/>
    <mergeCell ref="P335:R335"/>
    <mergeCell ref="P336:R336"/>
    <mergeCell ref="P337:R337"/>
    <mergeCell ref="H332:H334"/>
    <mergeCell ref="H335:H337"/>
    <mergeCell ref="A338:A340"/>
    <mergeCell ref="C338:C339"/>
    <mergeCell ref="D338:D339"/>
    <mergeCell ref="E338:E339"/>
    <mergeCell ref="G338:G340"/>
    <mergeCell ref="S338:S340"/>
    <mergeCell ref="T338:T340"/>
    <mergeCell ref="B332:B333"/>
    <mergeCell ref="P318:R318"/>
    <mergeCell ref="P319:R319"/>
    <mergeCell ref="H314:H316"/>
    <mergeCell ref="H317:H319"/>
    <mergeCell ref="A320:A322"/>
    <mergeCell ref="C320:C321"/>
    <mergeCell ref="D320:D321"/>
    <mergeCell ref="E320:E321"/>
    <mergeCell ref="G320:G322"/>
    <mergeCell ref="S320:S322"/>
    <mergeCell ref="T320:T322"/>
    <mergeCell ref="A323:A325"/>
    <mergeCell ref="C323:C324"/>
    <mergeCell ref="D323:D324"/>
    <mergeCell ref="E323:E324"/>
    <mergeCell ref="G323:G325"/>
    <mergeCell ref="S323:S325"/>
    <mergeCell ref="T323:T325"/>
    <mergeCell ref="P320:R320"/>
    <mergeCell ref="P321:R321"/>
    <mergeCell ref="P322:R322"/>
    <mergeCell ref="P323:R323"/>
    <mergeCell ref="P324:R324"/>
    <mergeCell ref="P325:R325"/>
    <mergeCell ref="H320:H322"/>
    <mergeCell ref="H323:H325"/>
    <mergeCell ref="B323:B324"/>
    <mergeCell ref="B320:B321"/>
    <mergeCell ref="B317:B318"/>
    <mergeCell ref="B314:B315"/>
    <mergeCell ref="B322:C322"/>
    <mergeCell ref="B319:C319"/>
    <mergeCell ref="P310:R310"/>
    <mergeCell ref="P311:R311"/>
    <mergeCell ref="P312:R312"/>
    <mergeCell ref="P313:R313"/>
    <mergeCell ref="H308:H310"/>
    <mergeCell ref="H311:H313"/>
    <mergeCell ref="A314:A316"/>
    <mergeCell ref="C314:C315"/>
    <mergeCell ref="D314:D315"/>
    <mergeCell ref="E314:E315"/>
    <mergeCell ref="G314:G316"/>
    <mergeCell ref="S314:S316"/>
    <mergeCell ref="T314:T316"/>
    <mergeCell ref="P314:R314"/>
    <mergeCell ref="P315:R315"/>
    <mergeCell ref="P316:R316"/>
    <mergeCell ref="P317:R317"/>
    <mergeCell ref="B311:B312"/>
    <mergeCell ref="B308:B309"/>
    <mergeCell ref="B316:C316"/>
    <mergeCell ref="A317:A319"/>
    <mergeCell ref="C317:C318"/>
    <mergeCell ref="D317:D318"/>
    <mergeCell ref="E317:E318"/>
    <mergeCell ref="G317:G319"/>
    <mergeCell ref="S317:S319"/>
    <mergeCell ref="T317:T319"/>
    <mergeCell ref="A308:A310"/>
    <mergeCell ref="C308:C309"/>
    <mergeCell ref="D308:D309"/>
    <mergeCell ref="E308:E309"/>
    <mergeCell ref="G308:G310"/>
    <mergeCell ref="A302:A304"/>
    <mergeCell ref="C302:C303"/>
    <mergeCell ref="D302:D303"/>
    <mergeCell ref="E302:E303"/>
    <mergeCell ref="G302:G304"/>
    <mergeCell ref="S302:S304"/>
    <mergeCell ref="T302:T304"/>
    <mergeCell ref="A305:A307"/>
    <mergeCell ref="C305:C306"/>
    <mergeCell ref="D305:D306"/>
    <mergeCell ref="E305:E306"/>
    <mergeCell ref="G305:G307"/>
    <mergeCell ref="S305:S307"/>
    <mergeCell ref="T305:T307"/>
    <mergeCell ref="P302:R302"/>
    <mergeCell ref="P303:R303"/>
    <mergeCell ref="P304:R304"/>
    <mergeCell ref="P305:R305"/>
    <mergeCell ref="P306:R306"/>
    <mergeCell ref="P307:R307"/>
    <mergeCell ref="H302:H304"/>
    <mergeCell ref="H305:H307"/>
    <mergeCell ref="B305:B306"/>
    <mergeCell ref="B304:C304"/>
    <mergeCell ref="P295:R295"/>
    <mergeCell ref="H290:H292"/>
    <mergeCell ref="H293:H295"/>
    <mergeCell ref="A296:A298"/>
    <mergeCell ref="C296:C297"/>
    <mergeCell ref="D296:D297"/>
    <mergeCell ref="E296:E297"/>
    <mergeCell ref="G296:G298"/>
    <mergeCell ref="S296:S298"/>
    <mergeCell ref="T296:T298"/>
    <mergeCell ref="P296:R296"/>
    <mergeCell ref="P297:R297"/>
    <mergeCell ref="P298:R298"/>
    <mergeCell ref="P299:R299"/>
    <mergeCell ref="P300:R300"/>
    <mergeCell ref="P301:R301"/>
    <mergeCell ref="H296:H298"/>
    <mergeCell ref="H299:H301"/>
    <mergeCell ref="A299:A301"/>
    <mergeCell ref="C299:C300"/>
    <mergeCell ref="D299:D300"/>
    <mergeCell ref="E299:E300"/>
    <mergeCell ref="G299:G301"/>
    <mergeCell ref="P282:R282"/>
    <mergeCell ref="P283:R283"/>
    <mergeCell ref="H278:H280"/>
    <mergeCell ref="H281:H283"/>
    <mergeCell ref="A284:A286"/>
    <mergeCell ref="C284:C285"/>
    <mergeCell ref="D284:D285"/>
    <mergeCell ref="E284:E285"/>
    <mergeCell ref="G284:G286"/>
    <mergeCell ref="S284:S286"/>
    <mergeCell ref="T284:T286"/>
    <mergeCell ref="A287:A289"/>
    <mergeCell ref="C287:C288"/>
    <mergeCell ref="D287:D288"/>
    <mergeCell ref="E287:E288"/>
    <mergeCell ref="G287:G289"/>
    <mergeCell ref="S287:S289"/>
    <mergeCell ref="T287:T289"/>
    <mergeCell ref="P284:R284"/>
    <mergeCell ref="P285:R285"/>
    <mergeCell ref="P286:R286"/>
    <mergeCell ref="P287:R287"/>
    <mergeCell ref="P288:R288"/>
    <mergeCell ref="P289:R289"/>
    <mergeCell ref="H284:H286"/>
    <mergeCell ref="H287:H289"/>
    <mergeCell ref="B281:B282"/>
    <mergeCell ref="B278:B279"/>
    <mergeCell ref="B280:C280"/>
    <mergeCell ref="P274:R274"/>
    <mergeCell ref="P275:R275"/>
    <mergeCell ref="P276:R276"/>
    <mergeCell ref="P277:R277"/>
    <mergeCell ref="H272:H274"/>
    <mergeCell ref="H275:H277"/>
    <mergeCell ref="A278:A280"/>
    <mergeCell ref="C278:C279"/>
    <mergeCell ref="D278:D279"/>
    <mergeCell ref="E278:E279"/>
    <mergeCell ref="G278:G280"/>
    <mergeCell ref="S278:S280"/>
    <mergeCell ref="T278:T280"/>
    <mergeCell ref="P278:R278"/>
    <mergeCell ref="P279:R279"/>
    <mergeCell ref="P280:R280"/>
    <mergeCell ref="P281:R281"/>
    <mergeCell ref="A281:A283"/>
    <mergeCell ref="C281:C282"/>
    <mergeCell ref="D281:D282"/>
    <mergeCell ref="E281:E282"/>
    <mergeCell ref="G281:G283"/>
    <mergeCell ref="S281:S283"/>
    <mergeCell ref="T281:T283"/>
    <mergeCell ref="A272:A274"/>
    <mergeCell ref="C272:C273"/>
    <mergeCell ref="D272:D273"/>
    <mergeCell ref="E272:E273"/>
    <mergeCell ref="G272:G274"/>
    <mergeCell ref="S272:S274"/>
    <mergeCell ref="T272:T274"/>
    <mergeCell ref="A275:A277"/>
    <mergeCell ref="P263:R263"/>
    <mergeCell ref="P264:R264"/>
    <mergeCell ref="P265:R265"/>
    <mergeCell ref="H260:H262"/>
    <mergeCell ref="H263:H265"/>
    <mergeCell ref="A266:A268"/>
    <mergeCell ref="C266:C267"/>
    <mergeCell ref="D266:D267"/>
    <mergeCell ref="E266:E267"/>
    <mergeCell ref="G266:G268"/>
    <mergeCell ref="S266:S268"/>
    <mergeCell ref="T266:T268"/>
    <mergeCell ref="A269:A271"/>
    <mergeCell ref="C269:C270"/>
    <mergeCell ref="D269:D270"/>
    <mergeCell ref="E269:E270"/>
    <mergeCell ref="G269:G271"/>
    <mergeCell ref="S269:S271"/>
    <mergeCell ref="T269:T271"/>
    <mergeCell ref="P266:R266"/>
    <mergeCell ref="P267:R267"/>
    <mergeCell ref="P268:R268"/>
    <mergeCell ref="P269:R269"/>
    <mergeCell ref="P270:R270"/>
    <mergeCell ref="P271:R271"/>
    <mergeCell ref="H266:H268"/>
    <mergeCell ref="H269:H271"/>
    <mergeCell ref="A263:A265"/>
    <mergeCell ref="C263:C264"/>
    <mergeCell ref="D263:D264"/>
    <mergeCell ref="E263:E264"/>
    <mergeCell ref="G263:G265"/>
    <mergeCell ref="P254:R254"/>
    <mergeCell ref="P255:R255"/>
    <mergeCell ref="P256:R256"/>
    <mergeCell ref="P257:R257"/>
    <mergeCell ref="P258:R258"/>
    <mergeCell ref="P259:R259"/>
    <mergeCell ref="H254:H256"/>
    <mergeCell ref="H257:H259"/>
    <mergeCell ref="A260:A262"/>
    <mergeCell ref="C260:C261"/>
    <mergeCell ref="D260:D261"/>
    <mergeCell ref="E260:E261"/>
    <mergeCell ref="G260:G262"/>
    <mergeCell ref="S260:S262"/>
    <mergeCell ref="T260:T262"/>
    <mergeCell ref="P260:R260"/>
    <mergeCell ref="P261:R261"/>
    <mergeCell ref="P262:R262"/>
    <mergeCell ref="B254:B255"/>
    <mergeCell ref="H242:H244"/>
    <mergeCell ref="H245:H247"/>
    <mergeCell ref="A248:A250"/>
    <mergeCell ref="C248:C249"/>
    <mergeCell ref="D248:D249"/>
    <mergeCell ref="E248:E249"/>
    <mergeCell ref="G248:G250"/>
    <mergeCell ref="S248:S250"/>
    <mergeCell ref="T248:T250"/>
    <mergeCell ref="A251:A253"/>
    <mergeCell ref="C251:C252"/>
    <mergeCell ref="D251:D252"/>
    <mergeCell ref="E251:E252"/>
    <mergeCell ref="G251:G253"/>
    <mergeCell ref="S251:S253"/>
    <mergeCell ref="T251:T253"/>
    <mergeCell ref="P248:R248"/>
    <mergeCell ref="P249:R249"/>
    <mergeCell ref="P250:R250"/>
    <mergeCell ref="P251:R251"/>
    <mergeCell ref="P252:R252"/>
    <mergeCell ref="P253:R253"/>
    <mergeCell ref="H248:H250"/>
    <mergeCell ref="H251:H253"/>
    <mergeCell ref="B251:B252"/>
    <mergeCell ref="B248:B249"/>
    <mergeCell ref="B245:B246"/>
    <mergeCell ref="B242:B243"/>
    <mergeCell ref="B247:C247"/>
    <mergeCell ref="B244:C244"/>
    <mergeCell ref="P238:R238"/>
    <mergeCell ref="P239:R239"/>
    <mergeCell ref="P240:R240"/>
    <mergeCell ref="P241:R241"/>
    <mergeCell ref="H236:H238"/>
    <mergeCell ref="H239:H241"/>
    <mergeCell ref="A242:A244"/>
    <mergeCell ref="C242:C243"/>
    <mergeCell ref="D242:D243"/>
    <mergeCell ref="E242:E243"/>
    <mergeCell ref="G242:G244"/>
    <mergeCell ref="S242:S244"/>
    <mergeCell ref="T242:T244"/>
    <mergeCell ref="P242:R242"/>
    <mergeCell ref="P243:R243"/>
    <mergeCell ref="P244:R244"/>
    <mergeCell ref="P245:R245"/>
    <mergeCell ref="B239:B240"/>
    <mergeCell ref="B236:B237"/>
    <mergeCell ref="A236:A238"/>
    <mergeCell ref="C236:C237"/>
    <mergeCell ref="D236:D237"/>
    <mergeCell ref="E236:E237"/>
    <mergeCell ref="G236:G238"/>
    <mergeCell ref="S236:S238"/>
    <mergeCell ref="T236:T238"/>
    <mergeCell ref="A239:A241"/>
    <mergeCell ref="C239:C240"/>
    <mergeCell ref="D239:D240"/>
    <mergeCell ref="E239:E240"/>
    <mergeCell ref="G239:G241"/>
    <mergeCell ref="S239:S241"/>
    <mergeCell ref="P229:R229"/>
    <mergeCell ref="H224:H226"/>
    <mergeCell ref="H227:H229"/>
    <mergeCell ref="A230:A232"/>
    <mergeCell ref="C230:C231"/>
    <mergeCell ref="D230:D231"/>
    <mergeCell ref="E230:E231"/>
    <mergeCell ref="G230:G232"/>
    <mergeCell ref="S230:S232"/>
    <mergeCell ref="T230:T232"/>
    <mergeCell ref="A233:A235"/>
    <mergeCell ref="C233:C234"/>
    <mergeCell ref="D233:D234"/>
    <mergeCell ref="E233:E234"/>
    <mergeCell ref="G233:G235"/>
    <mergeCell ref="S233:S235"/>
    <mergeCell ref="T233:T235"/>
    <mergeCell ref="P230:R230"/>
    <mergeCell ref="P231:R231"/>
    <mergeCell ref="P232:R232"/>
    <mergeCell ref="P233:R233"/>
    <mergeCell ref="P234:R234"/>
    <mergeCell ref="P235:R235"/>
    <mergeCell ref="H230:H232"/>
    <mergeCell ref="H233:H235"/>
    <mergeCell ref="A227:A229"/>
    <mergeCell ref="C227:C228"/>
    <mergeCell ref="D227:D228"/>
    <mergeCell ref="E227:E228"/>
    <mergeCell ref="G227:G229"/>
    <mergeCell ref="B233:B234"/>
    <mergeCell ref="B230:B231"/>
    <mergeCell ref="P222:R222"/>
    <mergeCell ref="P223:R223"/>
    <mergeCell ref="H218:H220"/>
    <mergeCell ref="H221:H223"/>
    <mergeCell ref="A224:A226"/>
    <mergeCell ref="C224:C225"/>
    <mergeCell ref="D224:D225"/>
    <mergeCell ref="E224:E225"/>
    <mergeCell ref="G224:G226"/>
    <mergeCell ref="S224:S226"/>
    <mergeCell ref="T224:T226"/>
    <mergeCell ref="P224:R224"/>
    <mergeCell ref="P225:R225"/>
    <mergeCell ref="P226:R226"/>
    <mergeCell ref="B223:C223"/>
    <mergeCell ref="P227:R227"/>
    <mergeCell ref="P228:R228"/>
    <mergeCell ref="B227:B228"/>
    <mergeCell ref="B224:B225"/>
    <mergeCell ref="B226:C226"/>
    <mergeCell ref="H206:H208"/>
    <mergeCell ref="H209:H211"/>
    <mergeCell ref="A212:A214"/>
    <mergeCell ref="C212:C213"/>
    <mergeCell ref="D212:D213"/>
    <mergeCell ref="E212:E213"/>
    <mergeCell ref="G212:G214"/>
    <mergeCell ref="S212:S214"/>
    <mergeCell ref="T212:T214"/>
    <mergeCell ref="A215:A217"/>
    <mergeCell ref="C215:C216"/>
    <mergeCell ref="D215:D216"/>
    <mergeCell ref="E215:E216"/>
    <mergeCell ref="G215:G217"/>
    <mergeCell ref="S215:S217"/>
    <mergeCell ref="T215:T217"/>
    <mergeCell ref="P212:R212"/>
    <mergeCell ref="P213:R213"/>
    <mergeCell ref="P214:R214"/>
    <mergeCell ref="P215:R215"/>
    <mergeCell ref="P216:R216"/>
    <mergeCell ref="P217:R217"/>
    <mergeCell ref="H212:H214"/>
    <mergeCell ref="H215:H217"/>
    <mergeCell ref="B217:C217"/>
    <mergeCell ref="B215:B216"/>
    <mergeCell ref="B212:B213"/>
    <mergeCell ref="B209:B210"/>
    <mergeCell ref="B206:B207"/>
    <mergeCell ref="P202:R202"/>
    <mergeCell ref="P203:R203"/>
    <mergeCell ref="P204:R204"/>
    <mergeCell ref="P205:R205"/>
    <mergeCell ref="H200:H202"/>
    <mergeCell ref="H203:H205"/>
    <mergeCell ref="A206:A208"/>
    <mergeCell ref="C206:C207"/>
    <mergeCell ref="D206:D207"/>
    <mergeCell ref="E206:E207"/>
    <mergeCell ref="G206:G208"/>
    <mergeCell ref="S206:S208"/>
    <mergeCell ref="T206:T208"/>
    <mergeCell ref="P206:R206"/>
    <mergeCell ref="P207:R207"/>
    <mergeCell ref="P208:R208"/>
    <mergeCell ref="P209:R209"/>
    <mergeCell ref="A200:A202"/>
    <mergeCell ref="C200:C201"/>
    <mergeCell ref="D200:D201"/>
    <mergeCell ref="E200:E201"/>
    <mergeCell ref="G200:G202"/>
    <mergeCell ref="S200:S202"/>
    <mergeCell ref="T200:T202"/>
    <mergeCell ref="A203:A205"/>
    <mergeCell ref="C203:C204"/>
    <mergeCell ref="D203:D204"/>
    <mergeCell ref="E203:E204"/>
    <mergeCell ref="G203:G205"/>
    <mergeCell ref="S203:S205"/>
    <mergeCell ref="T203:T205"/>
    <mergeCell ref="P200:R200"/>
    <mergeCell ref="A194:A196"/>
    <mergeCell ref="C194:C195"/>
    <mergeCell ref="D194:D195"/>
    <mergeCell ref="E194:E195"/>
    <mergeCell ref="G194:G196"/>
    <mergeCell ref="S194:S196"/>
    <mergeCell ref="T194:T196"/>
    <mergeCell ref="A197:A199"/>
    <mergeCell ref="C197:C198"/>
    <mergeCell ref="D197:D198"/>
    <mergeCell ref="E197:E198"/>
    <mergeCell ref="G197:G199"/>
    <mergeCell ref="S197:S199"/>
    <mergeCell ref="T197:T199"/>
    <mergeCell ref="P194:R194"/>
    <mergeCell ref="P195:R195"/>
    <mergeCell ref="P196:R196"/>
    <mergeCell ref="P197:R197"/>
    <mergeCell ref="P198:R198"/>
    <mergeCell ref="P199:R199"/>
    <mergeCell ref="H194:H196"/>
    <mergeCell ref="H197:H199"/>
    <mergeCell ref="H182:H184"/>
    <mergeCell ref="H185:H187"/>
    <mergeCell ref="A188:A190"/>
    <mergeCell ref="C188:C189"/>
    <mergeCell ref="D188:D189"/>
    <mergeCell ref="E188:E189"/>
    <mergeCell ref="G188:G190"/>
    <mergeCell ref="S188:S190"/>
    <mergeCell ref="T188:T190"/>
    <mergeCell ref="P188:R188"/>
    <mergeCell ref="P189:R189"/>
    <mergeCell ref="P190:R190"/>
    <mergeCell ref="P191:R191"/>
    <mergeCell ref="P192:R192"/>
    <mergeCell ref="P193:R193"/>
    <mergeCell ref="H188:H190"/>
    <mergeCell ref="H191:H193"/>
    <mergeCell ref="A191:A193"/>
    <mergeCell ref="C191:C192"/>
    <mergeCell ref="D191:D192"/>
    <mergeCell ref="E191:E192"/>
    <mergeCell ref="G191:G193"/>
    <mergeCell ref="B191:B192"/>
    <mergeCell ref="B188:B189"/>
    <mergeCell ref="B185:B186"/>
    <mergeCell ref="B182:B183"/>
    <mergeCell ref="H170:H172"/>
    <mergeCell ref="H173:H175"/>
    <mergeCell ref="A176:A178"/>
    <mergeCell ref="C176:C177"/>
    <mergeCell ref="D176:D177"/>
    <mergeCell ref="E176:E177"/>
    <mergeCell ref="G176:G178"/>
    <mergeCell ref="S176:S178"/>
    <mergeCell ref="T176:T178"/>
    <mergeCell ref="A179:A181"/>
    <mergeCell ref="C179:C180"/>
    <mergeCell ref="D179:D180"/>
    <mergeCell ref="E179:E180"/>
    <mergeCell ref="G179:G181"/>
    <mergeCell ref="S179:S181"/>
    <mergeCell ref="T179:T181"/>
    <mergeCell ref="P176:R176"/>
    <mergeCell ref="P177:R177"/>
    <mergeCell ref="P178:R178"/>
    <mergeCell ref="P179:R179"/>
    <mergeCell ref="P180:R180"/>
    <mergeCell ref="P181:R181"/>
    <mergeCell ref="H176:H178"/>
    <mergeCell ref="H179:H181"/>
    <mergeCell ref="B172:C172"/>
    <mergeCell ref="B170:B171"/>
    <mergeCell ref="B179:B180"/>
    <mergeCell ref="B176:B177"/>
    <mergeCell ref="B173:B174"/>
    <mergeCell ref="P166:R166"/>
    <mergeCell ref="P167:R167"/>
    <mergeCell ref="P168:R168"/>
    <mergeCell ref="P169:R169"/>
    <mergeCell ref="H164:H166"/>
    <mergeCell ref="H167:H169"/>
    <mergeCell ref="A170:A172"/>
    <mergeCell ref="C170:C171"/>
    <mergeCell ref="D170:D171"/>
    <mergeCell ref="E170:E171"/>
    <mergeCell ref="G170:G172"/>
    <mergeCell ref="S170:S172"/>
    <mergeCell ref="T170:T172"/>
    <mergeCell ref="P170:R170"/>
    <mergeCell ref="P171:R171"/>
    <mergeCell ref="P172:R172"/>
    <mergeCell ref="P173:R173"/>
    <mergeCell ref="A164:A166"/>
    <mergeCell ref="C164:C165"/>
    <mergeCell ref="D164:D165"/>
    <mergeCell ref="E164:E165"/>
    <mergeCell ref="G164:G166"/>
    <mergeCell ref="S164:S166"/>
    <mergeCell ref="T164:T166"/>
    <mergeCell ref="A167:A169"/>
    <mergeCell ref="C167:C168"/>
    <mergeCell ref="D167:D168"/>
    <mergeCell ref="E167:E168"/>
    <mergeCell ref="G167:G169"/>
    <mergeCell ref="S167:S169"/>
    <mergeCell ref="T167:T169"/>
    <mergeCell ref="P164:R164"/>
    <mergeCell ref="A158:A160"/>
    <mergeCell ref="C158:C159"/>
    <mergeCell ref="D158:D159"/>
    <mergeCell ref="E158:E159"/>
    <mergeCell ref="G158:G160"/>
    <mergeCell ref="S158:S160"/>
    <mergeCell ref="T158:T160"/>
    <mergeCell ref="A161:A163"/>
    <mergeCell ref="C161:C162"/>
    <mergeCell ref="D161:D162"/>
    <mergeCell ref="E161:E162"/>
    <mergeCell ref="G161:G163"/>
    <mergeCell ref="S161:S163"/>
    <mergeCell ref="T161:T163"/>
    <mergeCell ref="P158:R158"/>
    <mergeCell ref="P159:R159"/>
    <mergeCell ref="P160:R160"/>
    <mergeCell ref="P161:R161"/>
    <mergeCell ref="P162:R162"/>
    <mergeCell ref="P163:R163"/>
    <mergeCell ref="H158:H160"/>
    <mergeCell ref="H161:H163"/>
    <mergeCell ref="A152:A154"/>
    <mergeCell ref="C152:C153"/>
    <mergeCell ref="D152:D153"/>
    <mergeCell ref="E152:E153"/>
    <mergeCell ref="G152:G154"/>
    <mergeCell ref="S152:S154"/>
    <mergeCell ref="T152:T154"/>
    <mergeCell ref="P152:R152"/>
    <mergeCell ref="P153:R153"/>
    <mergeCell ref="P154:R154"/>
    <mergeCell ref="P155:R155"/>
    <mergeCell ref="P156:R156"/>
    <mergeCell ref="P157:R157"/>
    <mergeCell ref="H152:H154"/>
    <mergeCell ref="H155:H157"/>
    <mergeCell ref="A155:A157"/>
    <mergeCell ref="C155:C156"/>
    <mergeCell ref="D155:D156"/>
    <mergeCell ref="E155:E156"/>
    <mergeCell ref="G155:G157"/>
    <mergeCell ref="A134:A136"/>
    <mergeCell ref="C134:C135"/>
    <mergeCell ref="D134:D135"/>
    <mergeCell ref="E134:E135"/>
    <mergeCell ref="G134:G136"/>
    <mergeCell ref="S134:S136"/>
    <mergeCell ref="A140:A142"/>
    <mergeCell ref="C140:C141"/>
    <mergeCell ref="D140:D141"/>
    <mergeCell ref="E140:E141"/>
    <mergeCell ref="G140:G142"/>
    <mergeCell ref="S140:S142"/>
    <mergeCell ref="T140:T142"/>
    <mergeCell ref="A143:A145"/>
    <mergeCell ref="C143:C144"/>
    <mergeCell ref="D143:D144"/>
    <mergeCell ref="E143:E144"/>
    <mergeCell ref="G143:G145"/>
    <mergeCell ref="S143:S145"/>
    <mergeCell ref="T143:T145"/>
    <mergeCell ref="P140:R140"/>
    <mergeCell ref="P141:R141"/>
    <mergeCell ref="P142:R142"/>
    <mergeCell ref="P143:R143"/>
    <mergeCell ref="P144:R144"/>
    <mergeCell ref="P145:R145"/>
    <mergeCell ref="H140:H142"/>
    <mergeCell ref="H143:H145"/>
    <mergeCell ref="P124:R124"/>
    <mergeCell ref="P125:R125"/>
    <mergeCell ref="P126:R126"/>
    <mergeCell ref="P127:R127"/>
    <mergeCell ref="H122:H124"/>
    <mergeCell ref="H125:H127"/>
    <mergeCell ref="P137:R137"/>
    <mergeCell ref="B128:B129"/>
    <mergeCell ref="A128:A130"/>
    <mergeCell ref="C128:C129"/>
    <mergeCell ref="D128:D129"/>
    <mergeCell ref="E128:E129"/>
    <mergeCell ref="G128:G130"/>
    <mergeCell ref="S128:S130"/>
    <mergeCell ref="T128:T130"/>
    <mergeCell ref="A131:A133"/>
    <mergeCell ref="C131:C132"/>
    <mergeCell ref="D131:D132"/>
    <mergeCell ref="E131:E132"/>
    <mergeCell ref="G131:G133"/>
    <mergeCell ref="S131:S133"/>
    <mergeCell ref="T131:T133"/>
    <mergeCell ref="H134:H136"/>
    <mergeCell ref="H137:H139"/>
    <mergeCell ref="P128:R128"/>
    <mergeCell ref="P129:R129"/>
    <mergeCell ref="P130:R130"/>
    <mergeCell ref="P131:R131"/>
    <mergeCell ref="P132:R132"/>
    <mergeCell ref="P133:R133"/>
    <mergeCell ref="H128:H130"/>
    <mergeCell ref="H131:H133"/>
    <mergeCell ref="S113:S115"/>
    <mergeCell ref="T113:T115"/>
    <mergeCell ref="S119:S121"/>
    <mergeCell ref="P120:R120"/>
    <mergeCell ref="P121:R121"/>
    <mergeCell ref="A119:A121"/>
    <mergeCell ref="C119:C120"/>
    <mergeCell ref="D119:D120"/>
    <mergeCell ref="E119:E120"/>
    <mergeCell ref="G119:G121"/>
    <mergeCell ref="T119:T121"/>
    <mergeCell ref="B119:B120"/>
    <mergeCell ref="T134:T136"/>
    <mergeCell ref="P134:R134"/>
    <mergeCell ref="P135:R135"/>
    <mergeCell ref="P136:R136"/>
    <mergeCell ref="B122:B123"/>
    <mergeCell ref="A122:A124"/>
    <mergeCell ref="C122:C123"/>
    <mergeCell ref="D122:D123"/>
    <mergeCell ref="E122:E123"/>
    <mergeCell ref="G122:G124"/>
    <mergeCell ref="S122:S124"/>
    <mergeCell ref="T122:T124"/>
    <mergeCell ref="A125:A127"/>
    <mergeCell ref="D125:D126"/>
    <mergeCell ref="E125:E126"/>
    <mergeCell ref="G125:G127"/>
    <mergeCell ref="S125:S127"/>
    <mergeCell ref="T125:T127"/>
    <mergeCell ref="P122:R122"/>
    <mergeCell ref="P123:R123"/>
    <mergeCell ref="T101:T103"/>
    <mergeCell ref="B107:B108"/>
    <mergeCell ref="B104:B105"/>
    <mergeCell ref="B101:B102"/>
    <mergeCell ref="P110:R110"/>
    <mergeCell ref="P111:R111"/>
    <mergeCell ref="P112:R112"/>
    <mergeCell ref="P113:R113"/>
    <mergeCell ref="P114:R114"/>
    <mergeCell ref="P115:R115"/>
    <mergeCell ref="H113:H115"/>
    <mergeCell ref="A116:A118"/>
    <mergeCell ref="C116:C117"/>
    <mergeCell ref="D116:D117"/>
    <mergeCell ref="E116:E117"/>
    <mergeCell ref="G116:G118"/>
    <mergeCell ref="S116:S118"/>
    <mergeCell ref="T116:T118"/>
    <mergeCell ref="P116:R116"/>
    <mergeCell ref="P117:R117"/>
    <mergeCell ref="P118:R118"/>
    <mergeCell ref="S110:S112"/>
    <mergeCell ref="T110:T112"/>
    <mergeCell ref="H110:H112"/>
    <mergeCell ref="H116:H118"/>
    <mergeCell ref="B116:B117"/>
    <mergeCell ref="B113:B114"/>
    <mergeCell ref="B110:B111"/>
    <mergeCell ref="A113:A115"/>
    <mergeCell ref="C113:C114"/>
    <mergeCell ref="D113:D114"/>
    <mergeCell ref="E113:E114"/>
    <mergeCell ref="T104:T106"/>
    <mergeCell ref="T98:T100"/>
    <mergeCell ref="P87:R87"/>
    <mergeCell ref="P88:R88"/>
    <mergeCell ref="P89:R89"/>
    <mergeCell ref="P90:R90"/>
    <mergeCell ref="E80:E81"/>
    <mergeCell ref="A74:A76"/>
    <mergeCell ref="C74:C75"/>
    <mergeCell ref="D74:D75"/>
    <mergeCell ref="E74:E75"/>
    <mergeCell ref="A71:A73"/>
    <mergeCell ref="P58:R58"/>
    <mergeCell ref="P59:R59"/>
    <mergeCell ref="P60:R60"/>
    <mergeCell ref="P61:R61"/>
    <mergeCell ref="A107:A109"/>
    <mergeCell ref="C107:C108"/>
    <mergeCell ref="D107:D108"/>
    <mergeCell ref="E107:E108"/>
    <mergeCell ref="S107:S109"/>
    <mergeCell ref="T107:T109"/>
    <mergeCell ref="A101:A103"/>
    <mergeCell ref="C101:C102"/>
    <mergeCell ref="D101:D102"/>
    <mergeCell ref="E101:E102"/>
    <mergeCell ref="P101:R101"/>
    <mergeCell ref="P102:R102"/>
    <mergeCell ref="P103:R103"/>
    <mergeCell ref="P104:R104"/>
    <mergeCell ref="P105:R105"/>
    <mergeCell ref="P106:R106"/>
    <mergeCell ref="S104:S106"/>
    <mergeCell ref="A77:A79"/>
    <mergeCell ref="C77:C78"/>
    <mergeCell ref="D77:D78"/>
    <mergeCell ref="E77:E78"/>
    <mergeCell ref="A47:A49"/>
    <mergeCell ref="A50:A52"/>
    <mergeCell ref="B52:C52"/>
    <mergeCell ref="P56:R56"/>
    <mergeCell ref="P57:R57"/>
    <mergeCell ref="P55:R55"/>
    <mergeCell ref="B97:C97"/>
    <mergeCell ref="B94:C94"/>
    <mergeCell ref="B91:C91"/>
    <mergeCell ref="D98:D99"/>
    <mergeCell ref="E98:E99"/>
    <mergeCell ref="B98:B99"/>
    <mergeCell ref="D71:D72"/>
    <mergeCell ref="E71:E72"/>
    <mergeCell ref="H68:H70"/>
    <mergeCell ref="S101:S103"/>
    <mergeCell ref="B85:C85"/>
    <mergeCell ref="B82:C82"/>
    <mergeCell ref="B79:C79"/>
    <mergeCell ref="B76:C76"/>
    <mergeCell ref="A83:A85"/>
    <mergeCell ref="C83:C84"/>
    <mergeCell ref="A68:A70"/>
    <mergeCell ref="C68:C69"/>
    <mergeCell ref="D68:D69"/>
    <mergeCell ref="D83:D84"/>
    <mergeCell ref="E68:E69"/>
    <mergeCell ref="B47:B48"/>
    <mergeCell ref="B50:B51"/>
    <mergeCell ref="B53:B54"/>
    <mergeCell ref="B56:B57"/>
    <mergeCell ref="B59:B60"/>
    <mergeCell ref="B62:B63"/>
    <mergeCell ref="B65:B66"/>
    <mergeCell ref="B68:B69"/>
    <mergeCell ref="B74:B75"/>
    <mergeCell ref="B71:B72"/>
    <mergeCell ref="A29:A31"/>
    <mergeCell ref="A32:A34"/>
    <mergeCell ref="C29:C30"/>
    <mergeCell ref="D29:D30"/>
    <mergeCell ref="A12:A13"/>
    <mergeCell ref="A23:A25"/>
    <mergeCell ref="A26:A28"/>
    <mergeCell ref="C23:C24"/>
    <mergeCell ref="D23:D24"/>
    <mergeCell ref="A17:A19"/>
    <mergeCell ref="A20:A22"/>
    <mergeCell ref="G14:G16"/>
    <mergeCell ref="C14:C15"/>
    <mergeCell ref="D14:D15"/>
    <mergeCell ref="E14:E15"/>
    <mergeCell ref="A14:A16"/>
    <mergeCell ref="E23:E24"/>
    <mergeCell ref="C26:C27"/>
    <mergeCell ref="D26:D27"/>
    <mergeCell ref="E26:E27"/>
    <mergeCell ref="C17:C18"/>
    <mergeCell ref="D17:D18"/>
    <mergeCell ref="E17:E18"/>
    <mergeCell ref="C20:C21"/>
    <mergeCell ref="D20:D21"/>
    <mergeCell ref="C32:C33"/>
    <mergeCell ref="G20:G22"/>
    <mergeCell ref="G23:G25"/>
    <mergeCell ref="G26:G28"/>
    <mergeCell ref="G29:G31"/>
    <mergeCell ref="G32:G34"/>
    <mergeCell ref="B32:B33"/>
    <mergeCell ref="T92:T94"/>
    <mergeCell ref="T95:T97"/>
    <mergeCell ref="T65:T67"/>
    <mergeCell ref="T68:T70"/>
    <mergeCell ref="T71:T73"/>
    <mergeCell ref="S77:S79"/>
    <mergeCell ref="S80:S82"/>
    <mergeCell ref="T74:T76"/>
    <mergeCell ref="S14:S16"/>
    <mergeCell ref="T14:T16"/>
    <mergeCell ref="S17:S19"/>
    <mergeCell ref="S20:S22"/>
    <mergeCell ref="S23:S25"/>
    <mergeCell ref="S26:S28"/>
    <mergeCell ref="S29:S31"/>
    <mergeCell ref="S32:S34"/>
    <mergeCell ref="S71:S73"/>
    <mergeCell ref="S74:S76"/>
    <mergeCell ref="T89:T91"/>
    <mergeCell ref="S89:S91"/>
    <mergeCell ref="S83:S85"/>
    <mergeCell ref="S86:S88"/>
    <mergeCell ref="S35:S37"/>
    <mergeCell ref="S38:S40"/>
    <mergeCell ref="S41:S43"/>
    <mergeCell ref="S44:S46"/>
    <mergeCell ref="S47:S49"/>
    <mergeCell ref="S50:S52"/>
    <mergeCell ref="S53:S55"/>
    <mergeCell ref="S56:S58"/>
    <mergeCell ref="S59:S61"/>
    <mergeCell ref="T77:T79"/>
    <mergeCell ref="T80:T82"/>
    <mergeCell ref="T83:T85"/>
    <mergeCell ref="T86:T88"/>
    <mergeCell ref="T44:T46"/>
    <mergeCell ref="T47:T49"/>
    <mergeCell ref="T50:T52"/>
    <mergeCell ref="T53:T55"/>
    <mergeCell ref="T56:T58"/>
    <mergeCell ref="T59:T61"/>
    <mergeCell ref="T62:T64"/>
    <mergeCell ref="S62:S64"/>
    <mergeCell ref="S65:S67"/>
    <mergeCell ref="S68:S70"/>
    <mergeCell ref="E389:E390"/>
    <mergeCell ref="G389:G391"/>
    <mergeCell ref="A380:A382"/>
    <mergeCell ref="C380:C381"/>
    <mergeCell ref="D380:D381"/>
    <mergeCell ref="E380:E381"/>
    <mergeCell ref="C71:C72"/>
    <mergeCell ref="A98:A100"/>
    <mergeCell ref="C98:C99"/>
    <mergeCell ref="S371:S373"/>
    <mergeCell ref="T371:T373"/>
    <mergeCell ref="A362:A364"/>
    <mergeCell ref="C362:C363"/>
    <mergeCell ref="D362:D363"/>
    <mergeCell ref="E362:E363"/>
    <mergeCell ref="G362:G364"/>
    <mergeCell ref="S362:S364"/>
    <mergeCell ref="T362:T364"/>
    <mergeCell ref="A347:A349"/>
    <mergeCell ref="A35:A37"/>
    <mergeCell ref="A38:A40"/>
    <mergeCell ref="C35:C36"/>
    <mergeCell ref="D35:D36"/>
    <mergeCell ref="A110:A112"/>
    <mergeCell ref="C110:C111"/>
    <mergeCell ref="D110:D111"/>
    <mergeCell ref="E110:E111"/>
    <mergeCell ref="G110:G112"/>
    <mergeCell ref="D44:D45"/>
    <mergeCell ref="E44:E45"/>
    <mergeCell ref="E35:E36"/>
    <mergeCell ref="D38:D39"/>
    <mergeCell ref="B35:B36"/>
    <mergeCell ref="B37:C37"/>
    <mergeCell ref="B38:B39"/>
    <mergeCell ref="B40:C40"/>
    <mergeCell ref="B41:B42"/>
    <mergeCell ref="B43:C43"/>
    <mergeCell ref="A41:A43"/>
    <mergeCell ref="A44:A46"/>
    <mergeCell ref="C41:C42"/>
    <mergeCell ref="D41:D42"/>
    <mergeCell ref="E59:E60"/>
    <mergeCell ref="C62:C63"/>
    <mergeCell ref="D62:D63"/>
    <mergeCell ref="E62:E63"/>
    <mergeCell ref="E53:E54"/>
    <mergeCell ref="C56:C57"/>
    <mergeCell ref="D56:D57"/>
    <mergeCell ref="E56:E57"/>
    <mergeCell ref="E47:E48"/>
    <mergeCell ref="D458:D459"/>
    <mergeCell ref="E458:E459"/>
    <mergeCell ref="G458:G460"/>
    <mergeCell ref="H458:H460"/>
    <mergeCell ref="P458:R458"/>
    <mergeCell ref="S458:S460"/>
    <mergeCell ref="T458:T460"/>
    <mergeCell ref="P459:R459"/>
    <mergeCell ref="H449:H451"/>
    <mergeCell ref="P449:R449"/>
    <mergeCell ref="S449:S451"/>
    <mergeCell ref="T449:T451"/>
    <mergeCell ref="P450:R450"/>
    <mergeCell ref="P451:R451"/>
    <mergeCell ref="A452:A454"/>
    <mergeCell ref="C452:C453"/>
    <mergeCell ref="D452:D453"/>
    <mergeCell ref="E452:E453"/>
    <mergeCell ref="G452:G454"/>
    <mergeCell ref="H452:H454"/>
    <mergeCell ref="P452:R452"/>
    <mergeCell ref="S452:S454"/>
    <mergeCell ref="T452:T454"/>
    <mergeCell ref="P453:R453"/>
    <mergeCell ref="P454:R454"/>
    <mergeCell ref="P460:R460"/>
    <mergeCell ref="A449:A451"/>
    <mergeCell ref="C449:C450"/>
    <mergeCell ref="D449:D450"/>
    <mergeCell ref="E449:E450"/>
    <mergeCell ref="G449:G451"/>
    <mergeCell ref="B458:B459"/>
    <mergeCell ref="S407:S409"/>
    <mergeCell ref="T407:T409"/>
    <mergeCell ref="A398:A400"/>
    <mergeCell ref="C398:C399"/>
    <mergeCell ref="A461:A463"/>
    <mergeCell ref="C461:C462"/>
    <mergeCell ref="D461:D462"/>
    <mergeCell ref="E461:E462"/>
    <mergeCell ref="G461:G463"/>
    <mergeCell ref="H461:H463"/>
    <mergeCell ref="P461:R461"/>
    <mergeCell ref="S461:S463"/>
    <mergeCell ref="T461:T463"/>
    <mergeCell ref="P462:R462"/>
    <mergeCell ref="P463:R463"/>
    <mergeCell ref="A455:A457"/>
    <mergeCell ref="C455:C456"/>
    <mergeCell ref="D455:D456"/>
    <mergeCell ref="E455:E456"/>
    <mergeCell ref="G455:G457"/>
    <mergeCell ref="H455:H457"/>
    <mergeCell ref="P455:R455"/>
    <mergeCell ref="S455:S457"/>
    <mergeCell ref="T455:T457"/>
    <mergeCell ref="P456:R456"/>
    <mergeCell ref="P457:R457"/>
    <mergeCell ref="A458:A460"/>
    <mergeCell ref="P444:R444"/>
    <mergeCell ref="P445:R445"/>
    <mergeCell ref="H440:H442"/>
    <mergeCell ref="H443:H445"/>
    <mergeCell ref="A425:A427"/>
    <mergeCell ref="A416:A418"/>
    <mergeCell ref="C416:C417"/>
    <mergeCell ref="D416:D417"/>
    <mergeCell ref="E416:E417"/>
    <mergeCell ref="G416:G418"/>
    <mergeCell ref="S416:S418"/>
    <mergeCell ref="T416:T418"/>
    <mergeCell ref="A419:A421"/>
    <mergeCell ref="C419:C420"/>
    <mergeCell ref="D419:D420"/>
    <mergeCell ref="E419:E420"/>
    <mergeCell ref="G419:G421"/>
    <mergeCell ref="S419:S421"/>
    <mergeCell ref="T419:T421"/>
    <mergeCell ref="P416:R416"/>
    <mergeCell ref="P417:R417"/>
    <mergeCell ref="P418:R418"/>
    <mergeCell ref="P419:R419"/>
    <mergeCell ref="P420:R420"/>
    <mergeCell ref="P421:R421"/>
    <mergeCell ref="H416:H418"/>
    <mergeCell ref="H419:H421"/>
    <mergeCell ref="D347:D348"/>
    <mergeCell ref="E347:E348"/>
    <mergeCell ref="G347:G349"/>
    <mergeCell ref="S347:S349"/>
    <mergeCell ref="T347:T349"/>
    <mergeCell ref="P344:R344"/>
    <mergeCell ref="P345:R345"/>
    <mergeCell ref="S335:S337"/>
    <mergeCell ref="T335:T337"/>
    <mergeCell ref="A326:A328"/>
    <mergeCell ref="C326:C327"/>
    <mergeCell ref="D326:D327"/>
    <mergeCell ref="E326:E327"/>
    <mergeCell ref="G326:G328"/>
    <mergeCell ref="S326:S328"/>
    <mergeCell ref="T326:T328"/>
    <mergeCell ref="A329:A331"/>
    <mergeCell ref="C329:C330"/>
    <mergeCell ref="D329:D330"/>
    <mergeCell ref="E329:E330"/>
    <mergeCell ref="G329:G331"/>
    <mergeCell ref="S329:S331"/>
    <mergeCell ref="T329:T331"/>
    <mergeCell ref="P326:R326"/>
    <mergeCell ref="P327:R327"/>
    <mergeCell ref="P328:R328"/>
    <mergeCell ref="P329:R329"/>
    <mergeCell ref="P330:R330"/>
    <mergeCell ref="P331:R331"/>
    <mergeCell ref="H326:H328"/>
    <mergeCell ref="H329:H331"/>
    <mergeCell ref="A332:A334"/>
    <mergeCell ref="S308:S310"/>
    <mergeCell ref="T308:T310"/>
    <mergeCell ref="A311:A313"/>
    <mergeCell ref="C311:C312"/>
    <mergeCell ref="D311:D312"/>
    <mergeCell ref="E311:E312"/>
    <mergeCell ref="G311:G313"/>
    <mergeCell ref="S311:S313"/>
    <mergeCell ref="T311:T313"/>
    <mergeCell ref="P308:R308"/>
    <mergeCell ref="P309:R309"/>
    <mergeCell ref="S299:S301"/>
    <mergeCell ref="T299:T301"/>
    <mergeCell ref="A290:A292"/>
    <mergeCell ref="C290:C291"/>
    <mergeCell ref="D290:D291"/>
    <mergeCell ref="E290:E291"/>
    <mergeCell ref="G290:G292"/>
    <mergeCell ref="S290:S292"/>
    <mergeCell ref="T290:T292"/>
    <mergeCell ref="A293:A295"/>
    <mergeCell ref="C293:C294"/>
    <mergeCell ref="D293:D294"/>
    <mergeCell ref="E293:E294"/>
    <mergeCell ref="G293:G295"/>
    <mergeCell ref="S293:S295"/>
    <mergeCell ref="T293:T295"/>
    <mergeCell ref="P290:R290"/>
    <mergeCell ref="P291:R291"/>
    <mergeCell ref="P292:R292"/>
    <mergeCell ref="P293:R293"/>
    <mergeCell ref="P294:R294"/>
    <mergeCell ref="D275:D276"/>
    <mergeCell ref="E275:E276"/>
    <mergeCell ref="G275:G277"/>
    <mergeCell ref="S275:S277"/>
    <mergeCell ref="T275:T277"/>
    <mergeCell ref="P272:R272"/>
    <mergeCell ref="P273:R273"/>
    <mergeCell ref="S263:S265"/>
    <mergeCell ref="T263:T265"/>
    <mergeCell ref="A254:A256"/>
    <mergeCell ref="C254:C255"/>
    <mergeCell ref="D254:D255"/>
    <mergeCell ref="E254:E255"/>
    <mergeCell ref="G254:G256"/>
    <mergeCell ref="S254:S256"/>
    <mergeCell ref="T254:T256"/>
    <mergeCell ref="A245:A247"/>
    <mergeCell ref="C245:C246"/>
    <mergeCell ref="D245:D246"/>
    <mergeCell ref="E245:E246"/>
    <mergeCell ref="G245:G247"/>
    <mergeCell ref="S245:S247"/>
    <mergeCell ref="T245:T247"/>
    <mergeCell ref="P246:R246"/>
    <mergeCell ref="P247:R247"/>
    <mergeCell ref="A257:A259"/>
    <mergeCell ref="C257:C258"/>
    <mergeCell ref="D257:D258"/>
    <mergeCell ref="E257:E258"/>
    <mergeCell ref="G257:G259"/>
    <mergeCell ref="S257:S259"/>
    <mergeCell ref="T257:T259"/>
    <mergeCell ref="T239:T241"/>
    <mergeCell ref="P236:R236"/>
    <mergeCell ref="P237:R237"/>
    <mergeCell ref="S227:S229"/>
    <mergeCell ref="T227:T229"/>
    <mergeCell ref="A218:A220"/>
    <mergeCell ref="C218:C219"/>
    <mergeCell ref="D218:D219"/>
    <mergeCell ref="E218:E219"/>
    <mergeCell ref="G218:G220"/>
    <mergeCell ref="S218:S220"/>
    <mergeCell ref="T218:T220"/>
    <mergeCell ref="A209:A211"/>
    <mergeCell ref="C209:C210"/>
    <mergeCell ref="D209:D210"/>
    <mergeCell ref="E209:E210"/>
    <mergeCell ref="G209:G211"/>
    <mergeCell ref="S209:S211"/>
    <mergeCell ref="T209:T211"/>
    <mergeCell ref="P210:R210"/>
    <mergeCell ref="P211:R211"/>
    <mergeCell ref="A221:A223"/>
    <mergeCell ref="C221:C222"/>
    <mergeCell ref="D221:D222"/>
    <mergeCell ref="E221:E222"/>
    <mergeCell ref="G221:G223"/>
    <mergeCell ref="S221:S223"/>
    <mergeCell ref="T221:T223"/>
    <mergeCell ref="P218:R218"/>
    <mergeCell ref="P219:R219"/>
    <mergeCell ref="P220:R220"/>
    <mergeCell ref="P221:R221"/>
    <mergeCell ref="P201:R201"/>
    <mergeCell ref="S191:S193"/>
    <mergeCell ref="T191:T193"/>
    <mergeCell ref="A182:A184"/>
    <mergeCell ref="C182:C183"/>
    <mergeCell ref="D182:D183"/>
    <mergeCell ref="E182:E183"/>
    <mergeCell ref="G182:G184"/>
    <mergeCell ref="S182:S184"/>
    <mergeCell ref="T182:T184"/>
    <mergeCell ref="A173:A175"/>
    <mergeCell ref="C173:C174"/>
    <mergeCell ref="D173:D174"/>
    <mergeCell ref="E173:E174"/>
    <mergeCell ref="G173:G175"/>
    <mergeCell ref="S173:S175"/>
    <mergeCell ref="T173:T175"/>
    <mergeCell ref="P174:R174"/>
    <mergeCell ref="P175:R175"/>
    <mergeCell ref="A185:A187"/>
    <mergeCell ref="C185:C186"/>
    <mergeCell ref="D185:D186"/>
    <mergeCell ref="E185:E186"/>
    <mergeCell ref="G185:G187"/>
    <mergeCell ref="S185:S187"/>
    <mergeCell ref="T185:T187"/>
    <mergeCell ref="P182:R182"/>
    <mergeCell ref="P183:R183"/>
    <mergeCell ref="P184:R184"/>
    <mergeCell ref="P185:R185"/>
    <mergeCell ref="P186:R186"/>
    <mergeCell ref="P187:R187"/>
    <mergeCell ref="P165:R165"/>
    <mergeCell ref="S155:S157"/>
    <mergeCell ref="T155:T157"/>
    <mergeCell ref="A146:A148"/>
    <mergeCell ref="C146:C147"/>
    <mergeCell ref="D146:D147"/>
    <mergeCell ref="E146:E147"/>
    <mergeCell ref="G146:G148"/>
    <mergeCell ref="S146:S148"/>
    <mergeCell ref="T146:T148"/>
    <mergeCell ref="A137:A139"/>
    <mergeCell ref="C137:C138"/>
    <mergeCell ref="D137:D138"/>
    <mergeCell ref="E137:E138"/>
    <mergeCell ref="G137:G139"/>
    <mergeCell ref="S137:S139"/>
    <mergeCell ref="T137:T139"/>
    <mergeCell ref="P138:R138"/>
    <mergeCell ref="P139:R139"/>
    <mergeCell ref="A149:A151"/>
    <mergeCell ref="C149:C150"/>
    <mergeCell ref="D149:D150"/>
    <mergeCell ref="E149:E150"/>
    <mergeCell ref="G149:G151"/>
    <mergeCell ref="S149:S151"/>
    <mergeCell ref="T149:T151"/>
    <mergeCell ref="P146:R146"/>
    <mergeCell ref="P147:R147"/>
    <mergeCell ref="P148:R148"/>
    <mergeCell ref="P149:R149"/>
    <mergeCell ref="P150:R150"/>
    <mergeCell ref="P151:R151"/>
    <mergeCell ref="A92:A94"/>
    <mergeCell ref="A89:A91"/>
    <mergeCell ref="C89:C90"/>
    <mergeCell ref="D89:D90"/>
    <mergeCell ref="E89:E90"/>
    <mergeCell ref="A86:A88"/>
    <mergeCell ref="C86:C87"/>
    <mergeCell ref="D86:D87"/>
    <mergeCell ref="E86:E87"/>
    <mergeCell ref="A104:A106"/>
    <mergeCell ref="C104:C105"/>
    <mergeCell ref="D104:D105"/>
    <mergeCell ref="E104:E105"/>
    <mergeCell ref="A95:A97"/>
    <mergeCell ref="C95:C96"/>
    <mergeCell ref="D95:D96"/>
    <mergeCell ref="E95:E96"/>
    <mergeCell ref="B89:B90"/>
    <mergeCell ref="B86:B87"/>
    <mergeCell ref="B95:B96"/>
    <mergeCell ref="B88:C88"/>
    <mergeCell ref="B92:B93"/>
    <mergeCell ref="M44:M45"/>
    <mergeCell ref="O44:O45"/>
    <mergeCell ref="P44:R45"/>
    <mergeCell ref="M47:M48"/>
    <mergeCell ref="O47:O48"/>
    <mergeCell ref="P47:R48"/>
    <mergeCell ref="M50:M51"/>
    <mergeCell ref="O50:O51"/>
    <mergeCell ref="P50:R51"/>
    <mergeCell ref="M53:M54"/>
    <mergeCell ref="O53:O54"/>
    <mergeCell ref="P53:R54"/>
    <mergeCell ref="E83:E84"/>
    <mergeCell ref="A80:A82"/>
    <mergeCell ref="C80:C81"/>
    <mergeCell ref="D80:D81"/>
    <mergeCell ref="G71:G73"/>
    <mergeCell ref="G74:G76"/>
    <mergeCell ref="G77:G79"/>
    <mergeCell ref="G80:G82"/>
    <mergeCell ref="G83:G85"/>
    <mergeCell ref="H56:H58"/>
    <mergeCell ref="H59:H61"/>
    <mergeCell ref="A59:A61"/>
    <mergeCell ref="A62:A64"/>
    <mergeCell ref="C59:C60"/>
    <mergeCell ref="D59:D60"/>
    <mergeCell ref="A65:A67"/>
    <mergeCell ref="C65:C66"/>
    <mergeCell ref="B83:B84"/>
    <mergeCell ref="B80:B81"/>
    <mergeCell ref="B77:B78"/>
    <mergeCell ref="P119:R119"/>
    <mergeCell ref="G104:G106"/>
    <mergeCell ref="G107:G109"/>
    <mergeCell ref="H107:H109"/>
    <mergeCell ref="G68:G70"/>
    <mergeCell ref="P52:R52"/>
    <mergeCell ref="G59:G61"/>
    <mergeCell ref="G62:G64"/>
    <mergeCell ref="G65:G67"/>
    <mergeCell ref="H101:H103"/>
    <mergeCell ref="H104:H106"/>
    <mergeCell ref="H95:H97"/>
    <mergeCell ref="H98:H100"/>
    <mergeCell ref="H119:H121"/>
    <mergeCell ref="P62:R62"/>
    <mergeCell ref="H53:H55"/>
    <mergeCell ref="H62:H64"/>
    <mergeCell ref="H65:H67"/>
    <mergeCell ref="G86:G88"/>
    <mergeCell ref="G89:G91"/>
    <mergeCell ref="G92:G94"/>
    <mergeCell ref="G95:G97"/>
    <mergeCell ref="G98:G100"/>
    <mergeCell ref="G101:G103"/>
    <mergeCell ref="H89:H91"/>
    <mergeCell ref="H92:H94"/>
    <mergeCell ref="P107:R107"/>
    <mergeCell ref="P108:R108"/>
    <mergeCell ref="P109:R109"/>
    <mergeCell ref="G113:G115"/>
    <mergeCell ref="B34:C34"/>
    <mergeCell ref="B44:B45"/>
    <mergeCell ref="G53:G55"/>
    <mergeCell ref="G56:G58"/>
    <mergeCell ref="C50:C51"/>
    <mergeCell ref="D50:D51"/>
    <mergeCell ref="E50:E51"/>
    <mergeCell ref="D19:F19"/>
    <mergeCell ref="D22:F22"/>
    <mergeCell ref="D25:F25"/>
    <mergeCell ref="D28:F28"/>
    <mergeCell ref="D31:F31"/>
    <mergeCell ref="D34:F34"/>
    <mergeCell ref="B16:C16"/>
    <mergeCell ref="B14:B15"/>
    <mergeCell ref="D16:F16"/>
    <mergeCell ref="C44:C45"/>
    <mergeCell ref="C38:C39"/>
    <mergeCell ref="B17:B18"/>
    <mergeCell ref="B19:C19"/>
    <mergeCell ref="B20:B21"/>
    <mergeCell ref="B22:C22"/>
    <mergeCell ref="B23:B24"/>
    <mergeCell ref="B25:C25"/>
    <mergeCell ref="B26:B27"/>
    <mergeCell ref="B28:C28"/>
    <mergeCell ref="B29:B30"/>
    <mergeCell ref="B31:C31"/>
    <mergeCell ref="E20:E21"/>
    <mergeCell ref="E29:E30"/>
    <mergeCell ref="E38:E39"/>
    <mergeCell ref="H35:H37"/>
    <mergeCell ref="H38:H40"/>
    <mergeCell ref="H44:H46"/>
    <mergeCell ref="H47:H49"/>
    <mergeCell ref="H50:H52"/>
    <mergeCell ref="D37:F37"/>
    <mergeCell ref="D40:F40"/>
    <mergeCell ref="D43:F43"/>
    <mergeCell ref="G35:G37"/>
    <mergeCell ref="G38:G40"/>
    <mergeCell ref="G41:G43"/>
    <mergeCell ref="G44:G46"/>
    <mergeCell ref="G47:G49"/>
    <mergeCell ref="G50:G52"/>
    <mergeCell ref="C47:C48"/>
    <mergeCell ref="D47:D48"/>
    <mergeCell ref="D65:D66"/>
    <mergeCell ref="E65:E66"/>
    <mergeCell ref="E41:E42"/>
    <mergeCell ref="S5:S6"/>
    <mergeCell ref="S7:S8"/>
    <mergeCell ref="T17:T19"/>
    <mergeCell ref="T20:T22"/>
    <mergeCell ref="T23:T25"/>
    <mergeCell ref="T26:T28"/>
    <mergeCell ref="T29:T31"/>
    <mergeCell ref="T32:T34"/>
    <mergeCell ref="T35:T37"/>
    <mergeCell ref="T38:T40"/>
    <mergeCell ref="T41:T43"/>
    <mergeCell ref="H41:H43"/>
    <mergeCell ref="P31:R31"/>
    <mergeCell ref="P34:R34"/>
    <mergeCell ref="D32:D33"/>
    <mergeCell ref="E32:E33"/>
    <mergeCell ref="J12:K13"/>
    <mergeCell ref="D12:D13"/>
    <mergeCell ref="E12:E13"/>
    <mergeCell ref="F12:F13"/>
    <mergeCell ref="P28:R28"/>
    <mergeCell ref="M41:M42"/>
    <mergeCell ref="O41:O42"/>
    <mergeCell ref="P41:R42"/>
    <mergeCell ref="I41:I43"/>
    <mergeCell ref="H14:H16"/>
    <mergeCell ref="H17:H19"/>
    <mergeCell ref="H20:H22"/>
    <mergeCell ref="H23:H25"/>
    <mergeCell ref="H26:H28"/>
    <mergeCell ref="H29:H31"/>
    <mergeCell ref="H32:H34"/>
    <mergeCell ref="B12:C12"/>
    <mergeCell ref="B13:C13"/>
    <mergeCell ref="M14:M15"/>
    <mergeCell ref="O14:O15"/>
    <mergeCell ref="P14:R15"/>
    <mergeCell ref="O20:O21"/>
    <mergeCell ref="P20:R21"/>
    <mergeCell ref="O23:O24"/>
    <mergeCell ref="P23:R24"/>
    <mergeCell ref="M26:M27"/>
    <mergeCell ref="O26:O27"/>
    <mergeCell ref="P26:R27"/>
    <mergeCell ref="O29:O30"/>
    <mergeCell ref="P29:R30"/>
    <mergeCell ref="M29:M30"/>
    <mergeCell ref="X14:X16"/>
    <mergeCell ref="X17:X19"/>
    <mergeCell ref="X20:X22"/>
    <mergeCell ref="G17:G19"/>
    <mergeCell ref="I32:I34"/>
    <mergeCell ref="I35:I37"/>
    <mergeCell ref="I38:I40"/>
    <mergeCell ref="M17:M18"/>
    <mergeCell ref="M20:M21"/>
    <mergeCell ref="M23:M24"/>
    <mergeCell ref="O17:O18"/>
    <mergeCell ref="P17:R18"/>
    <mergeCell ref="X35:X37"/>
    <mergeCell ref="X38:X40"/>
    <mergeCell ref="X41:X43"/>
    <mergeCell ref="AD14:AD16"/>
    <mergeCell ref="AD17:AD19"/>
    <mergeCell ref="X12:AD12"/>
    <mergeCell ref="AD20:AD22"/>
    <mergeCell ref="AD23:AD25"/>
    <mergeCell ref="AD26:AD28"/>
    <mergeCell ref="AD29:AD31"/>
    <mergeCell ref="AD32:AD34"/>
    <mergeCell ref="AD35:AD37"/>
    <mergeCell ref="AD38:AD40"/>
    <mergeCell ref="AD41:AD43"/>
    <mergeCell ref="P40:R40"/>
    <mergeCell ref="P43:R43"/>
    <mergeCell ref="X44:X46"/>
    <mergeCell ref="X47:X49"/>
    <mergeCell ref="X50:X52"/>
    <mergeCell ref="X53:X55"/>
    <mergeCell ref="AD44:AD46"/>
    <mergeCell ref="AD47:AD49"/>
    <mergeCell ref="AD50:AD52"/>
    <mergeCell ref="AD53:AD55"/>
    <mergeCell ref="X23:X25"/>
    <mergeCell ref="X26:X28"/>
    <mergeCell ref="X29:X31"/>
    <mergeCell ref="X32:X34"/>
    <mergeCell ref="AL12:AR12"/>
    <mergeCell ref="S12:S13"/>
    <mergeCell ref="D10:S10"/>
    <mergeCell ref="A9:S9"/>
    <mergeCell ref="M32:M33"/>
    <mergeCell ref="O32:O33"/>
    <mergeCell ref="P32:R33"/>
    <mergeCell ref="M35:M36"/>
    <mergeCell ref="O35:O36"/>
    <mergeCell ref="P35:R36"/>
    <mergeCell ref="M38:M39"/>
    <mergeCell ref="O38:O39"/>
    <mergeCell ref="P38:R39"/>
    <mergeCell ref="M12:R12"/>
    <mergeCell ref="I14:I16"/>
    <mergeCell ref="I17:I19"/>
    <mergeCell ref="I20:I22"/>
    <mergeCell ref="I23:I25"/>
    <mergeCell ref="I26:I28"/>
    <mergeCell ref="I29:I31"/>
  </mergeCells>
  <phoneticPr fontId="1"/>
  <dataValidations count="2">
    <dataValidation imeMode="halfAlpha" allowBlank="1" showInputMessage="1" showErrorMessage="1" sqref="F46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M14 M16:M17 M19:M20 M22:M23 M25:M26 M28:M29 M31:M32 M34:M35 M37:M38 M40:M41 M43:M44 M46:M47 M49:M50 M52:M53 M55:M463"/>
    <dataValidation imeMode="halfKatakana" allowBlank="1" showInputMessage="1" showErrorMessage="1" sqref="E14:E15 E17:E18 E20:E21 E23:E24 E26:E27 E29:E30 E32:E33 E35:E36 E38:E39 E41:E42 E44:E45 E47:E48 E50:E51 E53:E54 E56:E57 E59:E60 E62:E63 E65:E66 E68:E69 E71:E72 E74:E75 E77:E78 E80:E81 E83:E84 E86:E87 E89:E90 E92:E93 E95:E96 E98:E99 E101:E102 E104:E105 E107:E108 E110:E111 E113:E114 E116:E117 E119:E120 E122:E123 E125:E126 E128:E129 E131:E132 E134:E135 E137:E138 E140:E141 E143:E144 E146:E147 E149:E150 E152:E153 E155:E156 E158:E159 E161:E162 E164:E165 E167:E168 E170:E171 E173:E174 E176:E177 E179:E180 E182:E183 E185:E186 E188:E189 E191:E192 E194:E195 E197:E198 E200:E201 E203:E204 E206:E207 E209:E210 E212:E213 E215:E216 E218:E219 E221:E222 E224:E225 E227:E228 E230:E231 E233:E234 E236:E237 E239:E240 E242:E243 E245:E246 E248:E249 E251:E252 E254:E255 E257:E258 E260:E261 E263:E264 E266:E267 E269:E270 E272:E273 E275:E276 E278:E279 E281:E282 E284:E285 E287:E288 E290:E291 E293:E294 E296:E297 E299:E300 E302:E303 E305:E306 E308:E309 E311:E312 E314:E315 E317:E318 E320:E321 E323:E324 E326:E327 E329:E330 E332:E333 E335:E336 E338:E339 E341:E342 E344:E345 E347:E348 E350:E351 E353:E354 E356:E357 E359:E360 E362:E363 E365:E366 E368:E369 E371:E372 E374:E375 E377:E378 E380:E381 E383:E384 E386:E387 E389:E390 E392:E393 E395:E396 E398:E399 E401:E402 E404:E405 E407:E408 E410:E411 E413:E414 E416:E417 E419:E420 E422:E423 E425:E426 E428:E429 E431:E432 E434:E435 E437:E438 E440:E441 E443:E444 E446:E447 E449:E450 E452:E453 E455:E456 E458:E459 E461:E462"/>
  </dataValidations>
  <pageMargins left="0.70866141732283472" right="0.70866141732283472" top="0.74803149606299213" bottom="0.74803149606299213" header="0.31496062992125984" footer="0.31496062992125984"/>
  <pageSetup paperSize="9" scale="55" fitToHeight="0" orientation="portrait" horizontalDpi="4294967293" verticalDpi="1200" r:id="rId1"/>
  <rowBreaks count="1" manualBreakCount="1">
    <brk id="43" max="1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男子登録情報!$J$1:$J$21</xm:f>
          </x14:formula1>
          <xm:sqref>K14:K463</xm:sqref>
        </x14:dataValidation>
        <x14:dataValidation type="list" allowBlank="1" showInputMessage="1" showErrorMessage="1">
          <x14:formula1>
            <xm:f>男子登録情報!$L$1:$L$2</xm:f>
          </x14:formula1>
          <xm:sqref>S14:U463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208"/>
  <sheetViews>
    <sheetView zoomScale="75" zoomScaleNormal="75" workbookViewId="0">
      <selection activeCell="E4" sqref="E4"/>
    </sheetView>
  </sheetViews>
  <sheetFormatPr defaultRowHeight="13.5"/>
  <cols>
    <col min="1" max="1" width="27.25" style="24" bestFit="1" customWidth="1"/>
    <col min="2" max="2" width="35" style="24" bestFit="1" customWidth="1"/>
    <col min="3" max="3" width="11.625" style="24" bestFit="1" customWidth="1"/>
    <col min="4" max="4" width="13.875" style="24" bestFit="1" customWidth="1"/>
    <col min="5" max="6" width="9" style="24"/>
    <col min="7" max="7" width="21.375" style="24" bestFit="1" customWidth="1"/>
    <col min="8" max="8" width="6.25" style="24" bestFit="1" customWidth="1"/>
    <col min="9" max="9" width="6.5" style="24" bestFit="1" customWidth="1"/>
    <col min="10" max="10" width="36.125" style="24" bestFit="1" customWidth="1"/>
    <col min="11" max="17" width="9" style="24"/>
  </cols>
  <sheetData>
    <row r="1" spans="1:17">
      <c r="A1" s="24" t="s">
        <v>1</v>
      </c>
      <c r="B1" s="24" t="s">
        <v>232</v>
      </c>
      <c r="C1" s="24" t="s">
        <v>2</v>
      </c>
      <c r="D1" s="24" t="s">
        <v>3</v>
      </c>
    </row>
    <row r="2" spans="1:17" ht="14.25" thickBot="1">
      <c r="A2" s="21"/>
      <c r="B2" s="21"/>
      <c r="C2" s="21"/>
      <c r="D2" s="21"/>
    </row>
    <row r="3" spans="1:17">
      <c r="A3" t="s">
        <v>233</v>
      </c>
      <c r="B3" t="s">
        <v>3383</v>
      </c>
      <c r="C3" s="24">
        <v>490001</v>
      </c>
      <c r="D3" t="s">
        <v>234</v>
      </c>
      <c r="E3" s="24" t="s">
        <v>188</v>
      </c>
      <c r="G3" s="881" t="s">
        <v>235</v>
      </c>
      <c r="H3" s="882"/>
      <c r="I3" s="882"/>
      <c r="J3" s="883"/>
    </row>
    <row r="4" spans="1:17" ht="14.25" thickBot="1">
      <c r="A4" t="s">
        <v>236</v>
      </c>
      <c r="B4" t="s">
        <v>3377</v>
      </c>
      <c r="C4" s="24">
        <v>490002</v>
      </c>
      <c r="D4" t="s">
        <v>237</v>
      </c>
      <c r="E4" s="24" t="s">
        <v>238</v>
      </c>
      <c r="G4" s="27" t="s">
        <v>239</v>
      </c>
      <c r="H4" s="28" t="s">
        <v>240</v>
      </c>
      <c r="I4" s="28" t="s">
        <v>241</v>
      </c>
      <c r="J4" s="29" t="s">
        <v>242</v>
      </c>
      <c r="N4" s="24" t="s">
        <v>243</v>
      </c>
      <c r="O4" s="24" t="s">
        <v>244</v>
      </c>
      <c r="P4" s="24" t="s">
        <v>245</v>
      </c>
      <c r="Q4" s="24" t="s">
        <v>246</v>
      </c>
    </row>
    <row r="5" spans="1:17" ht="15" thickTop="1" thickBot="1">
      <c r="A5" t="s">
        <v>247</v>
      </c>
      <c r="B5" t="s">
        <v>3378</v>
      </c>
      <c r="C5" s="24">
        <v>490003</v>
      </c>
      <c r="D5" t="s">
        <v>248</v>
      </c>
      <c r="G5" s="30"/>
      <c r="H5" s="31" t="s">
        <v>244</v>
      </c>
      <c r="I5" s="31" t="s">
        <v>403</v>
      </c>
      <c r="J5" s="32" t="s">
        <v>5043</v>
      </c>
      <c r="N5" s="24" t="s">
        <v>250</v>
      </c>
      <c r="O5" s="24">
        <v>2015</v>
      </c>
      <c r="P5" s="24" t="s">
        <v>251</v>
      </c>
      <c r="Q5" s="24" t="s">
        <v>252</v>
      </c>
    </row>
    <row r="6" spans="1:17">
      <c r="A6" t="s">
        <v>253</v>
      </c>
      <c r="B6" t="s">
        <v>3379</v>
      </c>
      <c r="C6" s="24">
        <v>490004</v>
      </c>
      <c r="D6" t="s">
        <v>254</v>
      </c>
      <c r="N6" s="24" t="s">
        <v>255</v>
      </c>
      <c r="O6" s="24">
        <v>2016</v>
      </c>
      <c r="P6" s="24" t="s">
        <v>256</v>
      </c>
      <c r="Q6" s="24" t="s">
        <v>257</v>
      </c>
    </row>
    <row r="7" spans="1:17">
      <c r="A7" t="s">
        <v>258</v>
      </c>
      <c r="B7" t="s">
        <v>3380</v>
      </c>
      <c r="C7" s="24">
        <v>490005</v>
      </c>
      <c r="D7" t="s">
        <v>259</v>
      </c>
      <c r="O7" s="24">
        <v>2017</v>
      </c>
      <c r="P7" s="24" t="s">
        <v>260</v>
      </c>
      <c r="Q7" s="24" t="s">
        <v>261</v>
      </c>
    </row>
    <row r="8" spans="1:17">
      <c r="A8" t="s">
        <v>262</v>
      </c>
      <c r="B8" t="s">
        <v>3381</v>
      </c>
      <c r="C8" s="24">
        <v>490006</v>
      </c>
      <c r="D8" t="s">
        <v>263</v>
      </c>
      <c r="O8" s="24">
        <v>2018</v>
      </c>
      <c r="P8" s="24" t="s">
        <v>264</v>
      </c>
      <c r="Q8" s="24" t="s">
        <v>265</v>
      </c>
    </row>
    <row r="9" spans="1:17">
      <c r="A9" t="s">
        <v>266</v>
      </c>
      <c r="B9" t="s">
        <v>3382</v>
      </c>
      <c r="C9" s="24">
        <v>490007</v>
      </c>
      <c r="D9" t="s">
        <v>267</v>
      </c>
      <c r="O9" s="24">
        <v>2019</v>
      </c>
      <c r="P9" s="24" t="s">
        <v>268</v>
      </c>
      <c r="Q9" s="24" t="s">
        <v>269</v>
      </c>
    </row>
    <row r="10" spans="1:17">
      <c r="A10" t="s">
        <v>270</v>
      </c>
      <c r="B10" t="s">
        <v>3384</v>
      </c>
      <c r="C10" s="24">
        <v>490008</v>
      </c>
      <c r="D10" t="s">
        <v>271</v>
      </c>
      <c r="O10" s="24">
        <v>2020</v>
      </c>
      <c r="P10" s="24" t="s">
        <v>272</v>
      </c>
      <c r="Q10" s="24" t="s">
        <v>273</v>
      </c>
    </row>
    <row r="11" spans="1:17">
      <c r="A11" t="s">
        <v>276</v>
      </c>
      <c r="B11" t="s">
        <v>3387</v>
      </c>
      <c r="C11" s="24">
        <v>490009</v>
      </c>
      <c r="D11" t="s">
        <v>277</v>
      </c>
      <c r="O11" s="24">
        <v>2021</v>
      </c>
      <c r="P11" s="24" t="s">
        <v>274</v>
      </c>
      <c r="Q11" s="24" t="s">
        <v>275</v>
      </c>
    </row>
    <row r="12" spans="1:17">
      <c r="A12" t="s">
        <v>4407</v>
      </c>
      <c r="B12" t="s">
        <v>4988</v>
      </c>
      <c r="C12" s="24">
        <v>490010</v>
      </c>
      <c r="D12" t="s">
        <v>4989</v>
      </c>
      <c r="O12" s="24">
        <v>2022</v>
      </c>
      <c r="P12" s="24" t="s">
        <v>278</v>
      </c>
      <c r="Q12" s="24" t="s">
        <v>279</v>
      </c>
    </row>
    <row r="13" spans="1:17">
      <c r="A13" t="s">
        <v>4990</v>
      </c>
      <c r="B13" t="s">
        <v>3385</v>
      </c>
      <c r="C13" s="24">
        <v>490011</v>
      </c>
      <c r="D13" t="s">
        <v>4991</v>
      </c>
      <c r="O13" s="24">
        <v>2023</v>
      </c>
      <c r="P13" s="24" t="s">
        <v>281</v>
      </c>
      <c r="Q13" s="24" t="s">
        <v>282</v>
      </c>
    </row>
    <row r="14" spans="1:17">
      <c r="A14" t="s">
        <v>286</v>
      </c>
      <c r="B14" t="s">
        <v>3386</v>
      </c>
      <c r="C14" s="24">
        <v>490012</v>
      </c>
      <c r="D14" t="s">
        <v>3418</v>
      </c>
      <c r="O14" s="24">
        <v>2024</v>
      </c>
      <c r="P14" s="24" t="s">
        <v>284</v>
      </c>
      <c r="Q14" s="24" t="s">
        <v>285</v>
      </c>
    </row>
    <row r="15" spans="1:17">
      <c r="A15" t="s">
        <v>289</v>
      </c>
      <c r="B15" t="s">
        <v>3388</v>
      </c>
      <c r="C15" s="24">
        <v>490013</v>
      </c>
      <c r="D15" t="s">
        <v>290</v>
      </c>
      <c r="O15" s="24">
        <v>2025</v>
      </c>
      <c r="P15" s="24" t="s">
        <v>287</v>
      </c>
      <c r="Q15" s="24" t="s">
        <v>288</v>
      </c>
    </row>
    <row r="16" spans="1:17">
      <c r="A16" t="s">
        <v>292</v>
      </c>
      <c r="B16" t="s">
        <v>3389</v>
      </c>
      <c r="C16" s="24">
        <v>490014</v>
      </c>
      <c r="D16" t="s">
        <v>4992</v>
      </c>
      <c r="O16" s="24">
        <v>2026</v>
      </c>
      <c r="P16" s="24" t="s">
        <v>291</v>
      </c>
      <c r="Q16" s="24" t="s">
        <v>4958</v>
      </c>
    </row>
    <row r="17" spans="1:17">
      <c r="A17" t="s">
        <v>294</v>
      </c>
      <c r="B17" t="s">
        <v>3390</v>
      </c>
      <c r="C17" s="24">
        <v>490015</v>
      </c>
      <c r="D17" t="s">
        <v>4993</v>
      </c>
      <c r="O17" s="24">
        <v>2027</v>
      </c>
      <c r="P17" s="24" t="s">
        <v>293</v>
      </c>
      <c r="Q17" s="24" t="s">
        <v>5043</v>
      </c>
    </row>
    <row r="18" spans="1:17">
      <c r="A18" t="s">
        <v>296</v>
      </c>
      <c r="B18" t="s">
        <v>4994</v>
      </c>
      <c r="C18" s="24">
        <v>490016</v>
      </c>
      <c r="D18" t="s">
        <v>297</v>
      </c>
      <c r="O18" s="24">
        <v>2028</v>
      </c>
      <c r="P18" s="24" t="s">
        <v>295</v>
      </c>
    </row>
    <row r="19" spans="1:17">
      <c r="A19" t="s">
        <v>299</v>
      </c>
      <c r="B19" t="s">
        <v>3391</v>
      </c>
      <c r="C19" s="24">
        <v>490017</v>
      </c>
      <c r="D19" t="s">
        <v>300</v>
      </c>
      <c r="O19" s="24">
        <v>2029</v>
      </c>
      <c r="P19" s="24" t="s">
        <v>298</v>
      </c>
    </row>
    <row r="20" spans="1:17">
      <c r="A20" t="s">
        <v>302</v>
      </c>
      <c r="B20" t="s">
        <v>3394</v>
      </c>
      <c r="C20" s="24">
        <v>490018</v>
      </c>
      <c r="D20" t="s">
        <v>303</v>
      </c>
      <c r="O20" s="24">
        <v>2030</v>
      </c>
      <c r="P20" s="24" t="s">
        <v>301</v>
      </c>
    </row>
    <row r="21" spans="1:17">
      <c r="A21" t="s">
        <v>305</v>
      </c>
      <c r="B21" t="s">
        <v>3392</v>
      </c>
      <c r="C21" s="24">
        <v>490019</v>
      </c>
      <c r="D21" t="s">
        <v>306</v>
      </c>
      <c r="O21" s="24">
        <v>2031</v>
      </c>
      <c r="P21" s="24" t="s">
        <v>304</v>
      </c>
    </row>
    <row r="22" spans="1:17">
      <c r="A22" t="s">
        <v>308</v>
      </c>
      <c r="B22" t="s">
        <v>3393</v>
      </c>
      <c r="C22" s="24">
        <v>490020</v>
      </c>
      <c r="D22" t="s">
        <v>309</v>
      </c>
      <c r="O22" s="24">
        <v>2032</v>
      </c>
      <c r="P22" s="24" t="s">
        <v>307</v>
      </c>
    </row>
    <row r="23" spans="1:17">
      <c r="A23" t="s">
        <v>311</v>
      </c>
      <c r="B23" t="s">
        <v>3395</v>
      </c>
      <c r="C23" s="24">
        <v>490021</v>
      </c>
      <c r="D23" t="s">
        <v>312</v>
      </c>
      <c r="O23" s="24">
        <v>2033</v>
      </c>
      <c r="P23" s="24" t="s">
        <v>310</v>
      </c>
    </row>
    <row r="24" spans="1:17">
      <c r="A24" s="24" t="s">
        <v>5026</v>
      </c>
      <c r="B24" s="230" t="s">
        <v>5027</v>
      </c>
      <c r="C24" s="24">
        <v>490022</v>
      </c>
      <c r="D24" s="24" t="s">
        <v>5028</v>
      </c>
      <c r="O24" s="24">
        <v>2034</v>
      </c>
      <c r="P24" s="24" t="s">
        <v>313</v>
      </c>
    </row>
    <row r="25" spans="1:17">
      <c r="A25" t="s">
        <v>314</v>
      </c>
      <c r="B25" t="s">
        <v>3396</v>
      </c>
      <c r="C25" s="24">
        <v>490023</v>
      </c>
      <c r="D25" t="s">
        <v>4995</v>
      </c>
      <c r="O25" s="24">
        <v>2035</v>
      </c>
      <c r="P25" s="24" t="s">
        <v>315</v>
      </c>
    </row>
    <row r="26" spans="1:17">
      <c r="A26" t="s">
        <v>316</v>
      </c>
      <c r="B26" t="s">
        <v>3397</v>
      </c>
      <c r="C26" s="24">
        <v>490024</v>
      </c>
      <c r="D26" t="s">
        <v>317</v>
      </c>
      <c r="O26" s="24">
        <v>2036</v>
      </c>
      <c r="P26" s="24" t="s">
        <v>318</v>
      </c>
    </row>
    <row r="27" spans="1:17">
      <c r="A27" t="s">
        <v>319</v>
      </c>
      <c r="B27" t="s">
        <v>3399</v>
      </c>
      <c r="C27" s="24">
        <v>490025</v>
      </c>
      <c r="D27" t="s">
        <v>320</v>
      </c>
      <c r="O27" s="24">
        <v>2037</v>
      </c>
      <c r="P27" s="24" t="s">
        <v>321</v>
      </c>
    </row>
    <row r="28" spans="1:17">
      <c r="A28" t="s">
        <v>322</v>
      </c>
      <c r="B28" t="s">
        <v>3398</v>
      </c>
      <c r="C28" s="24">
        <v>490026</v>
      </c>
      <c r="D28" t="s">
        <v>323</v>
      </c>
      <c r="O28" s="24">
        <v>2038</v>
      </c>
      <c r="P28" s="24" t="s">
        <v>324</v>
      </c>
    </row>
    <row r="29" spans="1:17">
      <c r="A29" t="s">
        <v>325</v>
      </c>
      <c r="B29" t="s">
        <v>3401</v>
      </c>
      <c r="C29" s="24">
        <v>490027</v>
      </c>
      <c r="D29" t="s">
        <v>326</v>
      </c>
      <c r="O29" s="24">
        <v>2039</v>
      </c>
      <c r="P29" s="24" t="s">
        <v>327</v>
      </c>
    </row>
    <row r="30" spans="1:17">
      <c r="A30" t="s">
        <v>328</v>
      </c>
      <c r="B30" t="s">
        <v>3400</v>
      </c>
      <c r="C30" s="24">
        <v>490028</v>
      </c>
      <c r="D30" t="s">
        <v>329</v>
      </c>
      <c r="O30" s="24">
        <v>2040</v>
      </c>
      <c r="P30" s="24" t="s">
        <v>330</v>
      </c>
    </row>
    <row r="31" spans="1:17">
      <c r="A31" t="s">
        <v>331</v>
      </c>
      <c r="B31" t="s">
        <v>3402</v>
      </c>
      <c r="C31" s="24">
        <v>490029</v>
      </c>
      <c r="D31" t="s">
        <v>332</v>
      </c>
      <c r="O31" s="24">
        <v>2041</v>
      </c>
      <c r="P31" s="24" t="s">
        <v>333</v>
      </c>
    </row>
    <row r="32" spans="1:17">
      <c r="A32" t="s">
        <v>4996</v>
      </c>
      <c r="B32" t="s">
        <v>3403</v>
      </c>
      <c r="C32" s="24">
        <v>490030</v>
      </c>
      <c r="D32" t="s">
        <v>4997</v>
      </c>
      <c r="O32" s="24">
        <v>2042</v>
      </c>
      <c r="P32" s="24" t="s">
        <v>335</v>
      </c>
    </row>
    <row r="33" spans="1:16">
      <c r="A33" t="s">
        <v>336</v>
      </c>
      <c r="B33" t="s">
        <v>3404</v>
      </c>
      <c r="C33" s="24">
        <v>490031</v>
      </c>
      <c r="D33" t="s">
        <v>337</v>
      </c>
      <c r="O33" s="24">
        <v>2043</v>
      </c>
      <c r="P33" s="24" t="s">
        <v>338</v>
      </c>
    </row>
    <row r="34" spans="1:16">
      <c r="A34" t="s">
        <v>3419</v>
      </c>
      <c r="B34" t="s">
        <v>3405</v>
      </c>
      <c r="C34" s="24">
        <v>490032</v>
      </c>
      <c r="D34" t="s">
        <v>4998</v>
      </c>
      <c r="O34" s="24">
        <v>2044</v>
      </c>
      <c r="P34" s="24" t="s">
        <v>340</v>
      </c>
    </row>
    <row r="35" spans="1:16">
      <c r="A35" t="s">
        <v>339</v>
      </c>
      <c r="B35" t="s">
        <v>3406</v>
      </c>
      <c r="C35" s="24">
        <v>490033</v>
      </c>
      <c r="D35" t="s">
        <v>4999</v>
      </c>
      <c r="O35" s="24">
        <v>2045</v>
      </c>
      <c r="P35" s="24" t="s">
        <v>341</v>
      </c>
    </row>
    <row r="36" spans="1:16">
      <c r="A36" t="s">
        <v>5000</v>
      </c>
      <c r="B36" t="s">
        <v>3407</v>
      </c>
      <c r="C36" s="24">
        <v>490034</v>
      </c>
      <c r="D36" t="s">
        <v>5001</v>
      </c>
      <c r="O36" s="24">
        <v>2046</v>
      </c>
      <c r="P36" s="24" t="s">
        <v>342</v>
      </c>
    </row>
    <row r="37" spans="1:16">
      <c r="A37" t="s">
        <v>343</v>
      </c>
      <c r="B37" t="s">
        <v>3411</v>
      </c>
      <c r="C37" s="24">
        <v>490035</v>
      </c>
      <c r="D37" t="s">
        <v>5002</v>
      </c>
      <c r="O37" s="24">
        <v>2047</v>
      </c>
      <c r="P37" s="24" t="s">
        <v>344</v>
      </c>
    </row>
    <row r="38" spans="1:16">
      <c r="A38" t="s">
        <v>5003</v>
      </c>
      <c r="B38" t="s">
        <v>3408</v>
      </c>
      <c r="C38" s="24">
        <v>490036</v>
      </c>
      <c r="D38" t="s">
        <v>5004</v>
      </c>
      <c r="O38" s="24">
        <v>2048</v>
      </c>
      <c r="P38" s="24" t="s">
        <v>345</v>
      </c>
    </row>
    <row r="39" spans="1:16">
      <c r="A39" t="s">
        <v>5005</v>
      </c>
      <c r="B39" t="s">
        <v>3409</v>
      </c>
      <c r="C39" s="24">
        <v>490037</v>
      </c>
      <c r="D39" t="s">
        <v>5006</v>
      </c>
      <c r="O39" s="24">
        <v>2049</v>
      </c>
      <c r="P39" s="24" t="s">
        <v>347</v>
      </c>
    </row>
    <row r="40" spans="1:16">
      <c r="A40" t="s">
        <v>5007</v>
      </c>
      <c r="B40" t="s">
        <v>5008</v>
      </c>
      <c r="C40" s="24">
        <v>490038</v>
      </c>
      <c r="D40" t="s">
        <v>5009</v>
      </c>
      <c r="O40" s="24">
        <v>2050</v>
      </c>
      <c r="P40" s="24" t="s">
        <v>348</v>
      </c>
    </row>
    <row r="41" spans="1:16">
      <c r="A41" t="s">
        <v>3374</v>
      </c>
      <c r="B41" t="s">
        <v>5010</v>
      </c>
      <c r="C41" s="24">
        <v>490039</v>
      </c>
      <c r="D41" t="s">
        <v>5011</v>
      </c>
      <c r="P41" s="24" t="s">
        <v>350</v>
      </c>
    </row>
    <row r="42" spans="1:16">
      <c r="A42" t="s">
        <v>5012</v>
      </c>
      <c r="B42" t="s">
        <v>3410</v>
      </c>
      <c r="C42" s="24">
        <v>490040</v>
      </c>
      <c r="D42" t="s">
        <v>5013</v>
      </c>
      <c r="P42" s="24" t="s">
        <v>351</v>
      </c>
    </row>
    <row r="43" spans="1:16">
      <c r="A43" t="s">
        <v>5014</v>
      </c>
      <c r="B43" t="s">
        <v>3412</v>
      </c>
      <c r="C43" s="24">
        <v>490041</v>
      </c>
      <c r="D43" t="s">
        <v>355</v>
      </c>
      <c r="P43" s="24" t="s">
        <v>353</v>
      </c>
    </row>
    <row r="44" spans="1:16">
      <c r="A44" t="s">
        <v>5015</v>
      </c>
      <c r="B44" t="s">
        <v>3413</v>
      </c>
      <c r="C44" s="24">
        <v>490042</v>
      </c>
      <c r="D44" t="s">
        <v>5016</v>
      </c>
      <c r="P44" s="24" t="s">
        <v>356</v>
      </c>
    </row>
    <row r="45" spans="1:16">
      <c r="A45" t="s">
        <v>5017</v>
      </c>
      <c r="B45" t="s">
        <v>3414</v>
      </c>
      <c r="C45" s="24">
        <v>490043</v>
      </c>
      <c r="D45" t="s">
        <v>5018</v>
      </c>
      <c r="P45" s="24" t="s">
        <v>358</v>
      </c>
    </row>
    <row r="46" spans="1:16">
      <c r="A46" t="s">
        <v>5019</v>
      </c>
      <c r="B46" t="s">
        <v>3415</v>
      </c>
      <c r="C46" s="24">
        <v>490044</v>
      </c>
      <c r="D46" t="s">
        <v>361</v>
      </c>
      <c r="P46" s="24" t="s">
        <v>359</v>
      </c>
    </row>
    <row r="47" spans="1:16">
      <c r="A47" t="s">
        <v>5020</v>
      </c>
      <c r="B47" t="s">
        <v>5021</v>
      </c>
      <c r="C47" s="24">
        <v>490045</v>
      </c>
      <c r="D47" t="s">
        <v>5022</v>
      </c>
      <c r="P47" s="24" t="s">
        <v>362</v>
      </c>
    </row>
    <row r="48" spans="1:16">
      <c r="A48" t="s">
        <v>364</v>
      </c>
      <c r="B48" t="s">
        <v>3416</v>
      </c>
      <c r="C48" s="24">
        <v>490046</v>
      </c>
      <c r="D48" t="s">
        <v>365</v>
      </c>
      <c r="P48" s="24" t="s">
        <v>363</v>
      </c>
    </row>
    <row r="49" spans="1:16">
      <c r="A49" s="24" t="s">
        <v>5031</v>
      </c>
      <c r="B49" s="230" t="s">
        <v>5029</v>
      </c>
      <c r="C49" s="24">
        <v>490047</v>
      </c>
      <c r="D49" s="230" t="s">
        <v>5030</v>
      </c>
      <c r="P49" s="24" t="s">
        <v>366</v>
      </c>
    </row>
    <row r="50" spans="1:16">
      <c r="A50" s="24" t="s">
        <v>5023</v>
      </c>
      <c r="B50" s="230" t="s">
        <v>3417</v>
      </c>
      <c r="C50" s="24">
        <v>490048</v>
      </c>
      <c r="D50" s="24" t="s">
        <v>5024</v>
      </c>
      <c r="P50" s="24" t="s">
        <v>369</v>
      </c>
    </row>
    <row r="51" spans="1:16">
      <c r="A51" s="24" t="s">
        <v>367</v>
      </c>
      <c r="B51" s="230" t="s">
        <v>5025</v>
      </c>
      <c r="C51" s="24">
        <v>490049</v>
      </c>
      <c r="D51" s="24" t="s">
        <v>368</v>
      </c>
      <c r="P51" s="24" t="s">
        <v>370</v>
      </c>
    </row>
    <row r="52" spans="1:16">
      <c r="A52" s="24" t="s">
        <v>5044</v>
      </c>
      <c r="B52" s="24" t="s">
        <v>5045</v>
      </c>
      <c r="C52" s="24">
        <v>490050</v>
      </c>
      <c r="D52" s="24" t="s">
        <v>5046</v>
      </c>
      <c r="P52" s="24" t="s">
        <v>371</v>
      </c>
    </row>
    <row r="53" spans="1:16">
      <c r="B53" s="25"/>
      <c r="P53" s="24" t="s">
        <v>372</v>
      </c>
    </row>
    <row r="54" spans="1:16">
      <c r="B54" s="25"/>
      <c r="P54" s="24" t="s">
        <v>373</v>
      </c>
    </row>
    <row r="55" spans="1:16">
      <c r="B55" s="25"/>
      <c r="P55" s="24" t="s">
        <v>374</v>
      </c>
    </row>
    <row r="56" spans="1:16">
      <c r="B56" s="25"/>
      <c r="P56" s="24" t="s">
        <v>375</v>
      </c>
    </row>
    <row r="57" spans="1:16">
      <c r="B57" s="25"/>
      <c r="P57" s="24" t="s">
        <v>376</v>
      </c>
    </row>
    <row r="58" spans="1:16">
      <c r="B58" s="25"/>
      <c r="P58" s="24" t="s">
        <v>377</v>
      </c>
    </row>
    <row r="59" spans="1:16">
      <c r="B59" s="25"/>
      <c r="P59" s="24" t="s">
        <v>378</v>
      </c>
    </row>
    <row r="60" spans="1:16">
      <c r="A60" s="25"/>
      <c r="B60" s="25"/>
      <c r="C60" s="25"/>
      <c r="D60" s="25"/>
      <c r="P60" s="24" t="s">
        <v>379</v>
      </c>
    </row>
    <row r="61" spans="1:16">
      <c r="A61" s="25"/>
      <c r="B61" s="25"/>
      <c r="C61" s="25"/>
      <c r="D61" s="25"/>
      <c r="P61" s="24" t="s">
        <v>380</v>
      </c>
    </row>
    <row r="62" spans="1:16">
      <c r="A62" s="25"/>
      <c r="B62" s="25"/>
      <c r="C62" s="25"/>
      <c r="D62" s="25"/>
      <c r="P62" s="24" t="s">
        <v>381</v>
      </c>
    </row>
    <row r="63" spans="1:16">
      <c r="A63" s="25"/>
      <c r="B63" s="25"/>
      <c r="C63" s="25"/>
      <c r="D63" s="25"/>
      <c r="P63" s="24" t="s">
        <v>382</v>
      </c>
    </row>
    <row r="64" spans="1:16">
      <c r="A64" s="25"/>
      <c r="B64" s="25"/>
      <c r="C64" s="25"/>
      <c r="D64" s="25"/>
      <c r="P64" s="24" t="s">
        <v>383</v>
      </c>
    </row>
    <row r="65" spans="1:16">
      <c r="A65" s="25"/>
      <c r="B65" s="25"/>
      <c r="C65" s="25"/>
      <c r="D65" s="25"/>
      <c r="P65" s="24" t="s">
        <v>384</v>
      </c>
    </row>
    <row r="66" spans="1:16">
      <c r="A66" s="25"/>
      <c r="B66" s="25"/>
      <c r="C66" s="25"/>
      <c r="D66" s="25"/>
      <c r="P66" s="24" t="s">
        <v>385</v>
      </c>
    </row>
    <row r="67" spans="1:16">
      <c r="A67" s="25"/>
      <c r="B67" s="25"/>
      <c r="C67" s="25"/>
      <c r="D67" s="25"/>
      <c r="P67" s="24" t="s">
        <v>386</v>
      </c>
    </row>
    <row r="68" spans="1:16">
      <c r="A68" s="25"/>
      <c r="B68" s="25"/>
      <c r="C68" s="25"/>
      <c r="D68" s="25"/>
      <c r="P68" s="24" t="s">
        <v>387</v>
      </c>
    </row>
    <row r="69" spans="1:16">
      <c r="A69" s="25"/>
      <c r="B69" s="25"/>
      <c r="C69" s="25"/>
      <c r="D69" s="25"/>
      <c r="P69" s="24" t="s">
        <v>388</v>
      </c>
    </row>
    <row r="70" spans="1:16">
      <c r="A70" s="25"/>
      <c r="B70" s="25"/>
      <c r="C70" s="25"/>
      <c r="D70" s="25"/>
      <c r="P70" s="24" t="s">
        <v>389</v>
      </c>
    </row>
    <row r="71" spans="1:16">
      <c r="A71" s="25"/>
      <c r="B71" s="25"/>
      <c r="C71" s="25"/>
      <c r="D71" s="25"/>
      <c r="P71" s="24" t="s">
        <v>390</v>
      </c>
    </row>
    <row r="72" spans="1:16">
      <c r="A72" s="25"/>
      <c r="B72" s="25"/>
      <c r="C72" s="25"/>
      <c r="D72" s="25"/>
      <c r="P72" s="24" t="s">
        <v>391</v>
      </c>
    </row>
    <row r="73" spans="1:16">
      <c r="A73" s="25"/>
      <c r="B73" s="25"/>
      <c r="C73" s="25"/>
      <c r="D73" s="25"/>
      <c r="P73" s="24" t="s">
        <v>392</v>
      </c>
    </row>
    <row r="74" spans="1:16">
      <c r="A74" s="25"/>
      <c r="B74" s="25"/>
      <c r="C74" s="25"/>
      <c r="D74" s="25"/>
      <c r="P74" s="24" t="s">
        <v>393</v>
      </c>
    </row>
    <row r="75" spans="1:16">
      <c r="A75" s="25"/>
      <c r="B75" s="25"/>
      <c r="C75" s="25"/>
      <c r="D75" s="25"/>
      <c r="P75" s="24" t="s">
        <v>394</v>
      </c>
    </row>
    <row r="76" spans="1:16">
      <c r="A76" s="25"/>
      <c r="B76" s="25"/>
      <c r="C76" s="25"/>
      <c r="D76" s="25"/>
      <c r="P76" s="24" t="s">
        <v>395</v>
      </c>
    </row>
    <row r="77" spans="1:16">
      <c r="A77" s="25"/>
      <c r="B77" s="25"/>
      <c r="C77" s="25"/>
      <c r="D77" s="25"/>
      <c r="P77" s="24" t="s">
        <v>396</v>
      </c>
    </row>
    <row r="78" spans="1:16">
      <c r="A78" s="25"/>
      <c r="B78" s="25"/>
      <c r="C78" s="25"/>
      <c r="D78" s="25"/>
      <c r="P78" s="24" t="s">
        <v>397</v>
      </c>
    </row>
    <row r="79" spans="1:16">
      <c r="A79" s="25"/>
      <c r="B79" s="25"/>
      <c r="C79" s="25"/>
      <c r="D79" s="25"/>
      <c r="P79" s="24" t="s">
        <v>398</v>
      </c>
    </row>
    <row r="80" spans="1:16">
      <c r="A80" s="25"/>
      <c r="B80" s="25"/>
      <c r="C80" s="25"/>
      <c r="D80" s="25"/>
      <c r="P80" s="24" t="s">
        <v>399</v>
      </c>
    </row>
    <row r="81" spans="1:16">
      <c r="A81" s="25"/>
      <c r="B81" s="25"/>
      <c r="C81" s="25"/>
      <c r="D81" s="25"/>
      <c r="P81" s="24" t="s">
        <v>400</v>
      </c>
    </row>
    <row r="82" spans="1:16">
      <c r="A82" s="25"/>
      <c r="B82" s="25"/>
      <c r="C82" s="25"/>
      <c r="D82" s="25"/>
      <c r="P82" s="24" t="s">
        <v>249</v>
      </c>
    </row>
    <row r="83" spans="1:16">
      <c r="A83" s="25"/>
      <c r="B83" s="25"/>
      <c r="C83" s="25"/>
      <c r="D83" s="25"/>
      <c r="P83" s="24" t="s">
        <v>401</v>
      </c>
    </row>
    <row r="84" spans="1:16">
      <c r="A84" s="25"/>
      <c r="B84" s="25"/>
      <c r="C84" s="25"/>
      <c r="D84" s="25"/>
      <c r="P84" s="24" t="s">
        <v>402</v>
      </c>
    </row>
    <row r="85" spans="1:16">
      <c r="A85" s="25"/>
      <c r="B85" s="25"/>
      <c r="C85" s="25"/>
      <c r="D85" s="25"/>
      <c r="P85" s="24" t="s">
        <v>403</v>
      </c>
    </row>
    <row r="86" spans="1:16">
      <c r="A86" s="25"/>
      <c r="B86" s="25"/>
      <c r="C86" s="25"/>
      <c r="D86" s="25"/>
      <c r="P86" s="24" t="s">
        <v>404</v>
      </c>
    </row>
    <row r="87" spans="1:16">
      <c r="A87" s="25"/>
      <c r="B87" s="25"/>
      <c r="C87" s="25"/>
      <c r="D87" s="25"/>
      <c r="P87" s="24" t="s">
        <v>405</v>
      </c>
    </row>
    <row r="88" spans="1:16">
      <c r="A88" s="25"/>
      <c r="B88" s="25"/>
      <c r="C88" s="25"/>
      <c r="D88" s="25"/>
      <c r="P88" s="24" t="s">
        <v>406</v>
      </c>
    </row>
    <row r="89" spans="1:16">
      <c r="A89" s="25"/>
      <c r="B89" s="25"/>
      <c r="C89" s="25"/>
      <c r="D89" s="25"/>
      <c r="P89" s="24" t="s">
        <v>407</v>
      </c>
    </row>
    <row r="90" spans="1:16">
      <c r="A90" s="25"/>
      <c r="B90" s="25"/>
      <c r="C90" s="25"/>
      <c r="D90" s="25"/>
      <c r="P90" s="24" t="s">
        <v>408</v>
      </c>
    </row>
    <row r="91" spans="1:16">
      <c r="A91" s="25"/>
      <c r="B91" s="25"/>
      <c r="C91" s="25"/>
      <c r="D91" s="25"/>
      <c r="P91" s="24" t="s">
        <v>409</v>
      </c>
    </row>
    <row r="92" spans="1:16">
      <c r="A92" s="25"/>
      <c r="B92" s="25"/>
      <c r="C92" s="25"/>
      <c r="D92" s="25"/>
      <c r="P92" s="24" t="s">
        <v>410</v>
      </c>
    </row>
    <row r="93" spans="1:16">
      <c r="A93" s="25"/>
      <c r="B93" s="25"/>
      <c r="C93" s="25"/>
      <c r="D93" s="25"/>
      <c r="P93" s="24" t="s">
        <v>411</v>
      </c>
    </row>
    <row r="94" spans="1:16">
      <c r="A94" s="25"/>
      <c r="B94" s="25"/>
      <c r="C94" s="25"/>
      <c r="D94" s="25"/>
      <c r="P94" s="24" t="s">
        <v>412</v>
      </c>
    </row>
    <row r="95" spans="1:16">
      <c r="A95" s="21"/>
      <c r="B95" s="21"/>
      <c r="C95" s="21"/>
      <c r="D95" s="21"/>
      <c r="P95" s="24" t="s">
        <v>413</v>
      </c>
    </row>
    <row r="96" spans="1:16">
      <c r="A96" s="21"/>
      <c r="B96" s="21"/>
      <c r="C96" s="21"/>
      <c r="D96" s="21"/>
      <c r="P96" s="24" t="s">
        <v>414</v>
      </c>
    </row>
    <row r="97" spans="1:16">
      <c r="A97" s="21"/>
      <c r="B97" s="21"/>
      <c r="C97" s="21"/>
      <c r="D97" s="21"/>
      <c r="P97" s="24" t="s">
        <v>415</v>
      </c>
    </row>
    <row r="98" spans="1:16">
      <c r="A98" s="21"/>
      <c r="B98" s="21"/>
      <c r="C98" s="21"/>
      <c r="D98" s="21"/>
      <c r="P98" s="24" t="s">
        <v>416</v>
      </c>
    </row>
    <row r="99" spans="1:16">
      <c r="A99" s="21"/>
      <c r="B99" s="21"/>
      <c r="C99" s="21"/>
      <c r="D99" s="21"/>
      <c r="P99" s="24" t="s">
        <v>417</v>
      </c>
    </row>
    <row r="100" spans="1:16">
      <c r="A100" s="21"/>
      <c r="B100" s="21"/>
      <c r="C100" s="21"/>
      <c r="D100" s="21"/>
      <c r="P100" s="24" t="s">
        <v>418</v>
      </c>
    </row>
    <row r="101" spans="1:16">
      <c r="A101" s="21"/>
      <c r="B101" s="21"/>
      <c r="C101" s="21"/>
      <c r="D101" s="21"/>
      <c r="P101" s="24" t="s">
        <v>419</v>
      </c>
    </row>
    <row r="102" spans="1:16">
      <c r="A102" s="21"/>
      <c r="B102" s="21"/>
      <c r="C102" s="21"/>
      <c r="D102" s="21"/>
      <c r="P102" s="24" t="s">
        <v>420</v>
      </c>
    </row>
    <row r="103" spans="1:16">
      <c r="A103" s="21"/>
      <c r="B103" s="21"/>
      <c r="C103" s="21"/>
      <c r="D103" s="21"/>
      <c r="P103" s="24" t="s">
        <v>421</v>
      </c>
    </row>
    <row r="104" spans="1:16">
      <c r="A104" s="21"/>
      <c r="B104" s="21"/>
      <c r="C104" s="21"/>
      <c r="D104" s="21"/>
      <c r="P104" s="24" t="s">
        <v>422</v>
      </c>
    </row>
    <row r="105" spans="1:16">
      <c r="A105" s="21"/>
      <c r="B105" s="21"/>
      <c r="C105" s="21"/>
      <c r="D105" s="21"/>
      <c r="P105" s="24" t="s">
        <v>423</v>
      </c>
    </row>
    <row r="106" spans="1:16">
      <c r="A106" s="21"/>
      <c r="B106" s="21"/>
      <c r="C106" s="21"/>
      <c r="D106" s="21"/>
      <c r="P106" s="24" t="s">
        <v>424</v>
      </c>
    </row>
    <row r="107" spans="1:16">
      <c r="A107" s="21"/>
      <c r="B107" s="21"/>
      <c r="C107" s="21"/>
      <c r="D107" s="21"/>
      <c r="P107" s="24" t="s">
        <v>425</v>
      </c>
    </row>
    <row r="108" spans="1:16">
      <c r="A108" s="21"/>
      <c r="B108" s="21"/>
      <c r="C108" s="21"/>
      <c r="D108" s="21"/>
      <c r="P108" s="24" t="s">
        <v>426</v>
      </c>
    </row>
    <row r="109" spans="1:16">
      <c r="A109" s="21"/>
      <c r="B109" s="21"/>
      <c r="C109" s="21"/>
      <c r="D109" s="21"/>
      <c r="P109" s="24" t="s">
        <v>427</v>
      </c>
    </row>
    <row r="110" spans="1:16">
      <c r="A110" s="21"/>
      <c r="B110" s="21"/>
      <c r="C110" s="21"/>
      <c r="D110" s="21"/>
      <c r="P110" s="24" t="s">
        <v>428</v>
      </c>
    </row>
    <row r="111" spans="1:16">
      <c r="A111" s="21"/>
      <c r="B111" s="21"/>
      <c r="C111" s="21"/>
      <c r="D111" s="21"/>
      <c r="P111" s="24" t="s">
        <v>429</v>
      </c>
    </row>
    <row r="112" spans="1:16">
      <c r="A112" s="21"/>
      <c r="B112" s="21"/>
      <c r="C112" s="21"/>
      <c r="D112" s="21"/>
      <c r="P112" s="24" t="s">
        <v>430</v>
      </c>
    </row>
    <row r="113" spans="1:16">
      <c r="A113" s="21"/>
      <c r="B113" s="21"/>
      <c r="C113" s="21"/>
      <c r="D113" s="21"/>
      <c r="P113" s="24" t="s">
        <v>431</v>
      </c>
    </row>
    <row r="114" spans="1:16">
      <c r="A114" s="21"/>
      <c r="B114" s="21"/>
      <c r="C114" s="21"/>
      <c r="D114" s="21"/>
      <c r="P114" s="24" t="s">
        <v>432</v>
      </c>
    </row>
    <row r="115" spans="1:16">
      <c r="A115" s="21"/>
      <c r="B115" s="21"/>
      <c r="C115" s="21"/>
      <c r="D115" s="21"/>
      <c r="P115" s="24" t="s">
        <v>433</v>
      </c>
    </row>
    <row r="116" spans="1:16">
      <c r="A116" s="21"/>
      <c r="B116" s="21"/>
      <c r="C116" s="21"/>
      <c r="D116" s="21"/>
      <c r="P116" s="24" t="s">
        <v>434</v>
      </c>
    </row>
    <row r="117" spans="1:16">
      <c r="A117" s="21"/>
      <c r="B117" s="21"/>
      <c r="C117" s="21"/>
      <c r="D117" s="21"/>
      <c r="P117" s="24" t="s">
        <v>435</v>
      </c>
    </row>
    <row r="118" spans="1:16">
      <c r="A118" s="21"/>
      <c r="B118" s="21"/>
      <c r="C118" s="21"/>
      <c r="D118" s="21"/>
      <c r="P118" s="24" t="s">
        <v>436</v>
      </c>
    </row>
    <row r="119" spans="1:16">
      <c r="A119" s="21"/>
      <c r="B119" s="21"/>
      <c r="C119" s="21"/>
      <c r="D119" s="21"/>
      <c r="P119" s="24" t="s">
        <v>437</v>
      </c>
    </row>
    <row r="120" spans="1:16">
      <c r="A120" s="21"/>
      <c r="B120" s="21"/>
      <c r="C120" s="21"/>
      <c r="D120" s="21"/>
      <c r="P120" s="24" t="s">
        <v>438</v>
      </c>
    </row>
    <row r="121" spans="1:16">
      <c r="A121" s="21"/>
      <c r="B121" s="21"/>
      <c r="C121" s="21"/>
      <c r="D121" s="21"/>
      <c r="P121" s="24" t="s">
        <v>439</v>
      </c>
    </row>
    <row r="122" spans="1:16">
      <c r="A122" s="21"/>
      <c r="B122" s="21"/>
      <c r="C122" s="21"/>
      <c r="D122" s="21"/>
      <c r="P122" s="24" t="s">
        <v>440</v>
      </c>
    </row>
    <row r="123" spans="1:16">
      <c r="A123" s="21"/>
      <c r="B123" s="21"/>
      <c r="C123" s="21"/>
      <c r="D123" s="21"/>
      <c r="P123" s="24" t="s">
        <v>441</v>
      </c>
    </row>
    <row r="124" spans="1:16">
      <c r="A124" s="21"/>
      <c r="B124" s="21"/>
      <c r="C124" s="21"/>
      <c r="D124" s="21"/>
      <c r="P124" s="24" t="s">
        <v>442</v>
      </c>
    </row>
    <row r="125" spans="1:16">
      <c r="A125" s="21"/>
      <c r="B125" s="21"/>
      <c r="C125" s="21"/>
      <c r="D125" s="21"/>
      <c r="P125" s="24" t="s">
        <v>443</v>
      </c>
    </row>
    <row r="126" spans="1:16">
      <c r="A126" s="21"/>
      <c r="B126" s="21"/>
      <c r="C126" s="21"/>
      <c r="D126" s="21"/>
      <c r="P126" s="24" t="s">
        <v>444</v>
      </c>
    </row>
    <row r="127" spans="1:16">
      <c r="A127" s="21"/>
      <c r="B127" s="21"/>
      <c r="C127" s="21"/>
      <c r="D127" s="21"/>
      <c r="P127" s="24" t="s">
        <v>445</v>
      </c>
    </row>
    <row r="128" spans="1:16">
      <c r="A128" s="21"/>
      <c r="B128" s="21"/>
      <c r="C128" s="21"/>
      <c r="D128" s="21"/>
      <c r="P128" s="24" t="s">
        <v>446</v>
      </c>
    </row>
    <row r="129" spans="1:16">
      <c r="A129" s="21"/>
      <c r="B129" s="21"/>
      <c r="C129" s="21"/>
      <c r="D129" s="21"/>
      <c r="P129" s="24" t="s">
        <v>447</v>
      </c>
    </row>
    <row r="130" spans="1:16">
      <c r="A130" s="21"/>
      <c r="B130" s="21"/>
      <c r="C130" s="21"/>
      <c r="D130" s="21"/>
      <c r="P130" s="24" t="s">
        <v>448</v>
      </c>
    </row>
    <row r="131" spans="1:16">
      <c r="A131" s="21"/>
      <c r="B131" s="21"/>
      <c r="C131" s="21"/>
      <c r="D131" s="21"/>
      <c r="P131" s="24" t="s">
        <v>449</v>
      </c>
    </row>
    <row r="132" spans="1:16">
      <c r="A132" s="21"/>
      <c r="B132" s="21"/>
      <c r="C132" s="21"/>
      <c r="D132" s="21"/>
      <c r="P132" s="24" t="s">
        <v>450</v>
      </c>
    </row>
    <row r="133" spans="1:16">
      <c r="A133" s="21"/>
      <c r="B133" s="21"/>
      <c r="C133" s="21"/>
      <c r="D133" s="21"/>
      <c r="P133" s="24" t="s">
        <v>451</v>
      </c>
    </row>
    <row r="134" spans="1:16">
      <c r="A134" s="21"/>
      <c r="B134" s="21"/>
      <c r="C134" s="21"/>
      <c r="D134" s="21"/>
      <c r="P134" s="24" t="s">
        <v>452</v>
      </c>
    </row>
    <row r="135" spans="1:16">
      <c r="A135" s="21"/>
      <c r="B135" s="21"/>
      <c r="C135" s="21"/>
      <c r="D135" s="21"/>
      <c r="P135" s="24" t="s">
        <v>453</v>
      </c>
    </row>
    <row r="136" spans="1:16">
      <c r="A136" s="21"/>
      <c r="B136" s="21"/>
      <c r="C136" s="21"/>
      <c r="D136" s="21"/>
      <c r="P136" s="24" t="s">
        <v>454</v>
      </c>
    </row>
    <row r="137" spans="1:16">
      <c r="A137" s="21"/>
      <c r="B137" s="21"/>
      <c r="C137" s="21"/>
      <c r="D137" s="21"/>
      <c r="P137" s="24" t="s">
        <v>455</v>
      </c>
    </row>
    <row r="138" spans="1:16">
      <c r="A138" s="21"/>
      <c r="B138" s="21"/>
      <c r="C138" s="21"/>
      <c r="D138" s="21"/>
      <c r="P138" s="24" t="s">
        <v>456</v>
      </c>
    </row>
    <row r="139" spans="1:16">
      <c r="A139" s="21"/>
      <c r="B139" s="21"/>
      <c r="C139" s="21"/>
      <c r="D139" s="21"/>
      <c r="P139" s="24" t="s">
        <v>457</v>
      </c>
    </row>
    <row r="140" spans="1:16">
      <c r="A140" s="21"/>
      <c r="B140" s="21"/>
      <c r="C140" s="21"/>
      <c r="D140" s="21"/>
      <c r="P140" s="24" t="s">
        <v>458</v>
      </c>
    </row>
    <row r="141" spans="1:16">
      <c r="A141" s="21"/>
      <c r="B141" s="21"/>
      <c r="C141" s="21"/>
      <c r="D141" s="21"/>
      <c r="P141" s="24" t="s">
        <v>459</v>
      </c>
    </row>
    <row r="142" spans="1:16">
      <c r="A142" s="21"/>
      <c r="B142" s="21"/>
      <c r="C142" s="21"/>
      <c r="D142" s="21"/>
      <c r="P142" s="24" t="s">
        <v>460</v>
      </c>
    </row>
    <row r="143" spans="1:16">
      <c r="A143" s="21"/>
      <c r="B143" s="21"/>
      <c r="C143" s="21"/>
      <c r="D143" s="21"/>
      <c r="P143" s="24" t="s">
        <v>461</v>
      </c>
    </row>
    <row r="144" spans="1:16">
      <c r="A144" s="21"/>
      <c r="B144" s="21"/>
      <c r="C144" s="21"/>
      <c r="D144" s="21"/>
      <c r="P144" s="24" t="s">
        <v>462</v>
      </c>
    </row>
    <row r="145" spans="1:16">
      <c r="A145" s="21"/>
      <c r="B145" s="21"/>
      <c r="C145" s="21"/>
      <c r="D145" s="21"/>
      <c r="P145" s="24" t="s">
        <v>463</v>
      </c>
    </row>
    <row r="146" spans="1:16">
      <c r="A146" s="21"/>
      <c r="B146" s="21"/>
      <c r="C146" s="21"/>
      <c r="D146" s="21"/>
      <c r="P146" s="24" t="s">
        <v>464</v>
      </c>
    </row>
    <row r="147" spans="1:16">
      <c r="A147" s="21"/>
      <c r="B147" s="21"/>
      <c r="C147" s="21"/>
      <c r="D147" s="21"/>
      <c r="P147" s="24" t="s">
        <v>465</v>
      </c>
    </row>
    <row r="148" spans="1:16">
      <c r="A148" s="21"/>
      <c r="B148" s="21"/>
      <c r="C148" s="21"/>
      <c r="D148" s="21"/>
      <c r="P148" s="24" t="s">
        <v>466</v>
      </c>
    </row>
    <row r="149" spans="1:16">
      <c r="A149" s="21"/>
      <c r="B149" s="21"/>
      <c r="C149" s="21"/>
      <c r="D149" s="21"/>
      <c r="P149" s="24" t="s">
        <v>467</v>
      </c>
    </row>
    <row r="150" spans="1:16">
      <c r="A150" s="21"/>
      <c r="B150" s="21"/>
      <c r="C150" s="21"/>
      <c r="D150" s="21"/>
      <c r="P150" s="24" t="s">
        <v>468</v>
      </c>
    </row>
    <row r="151" spans="1:16">
      <c r="A151" s="21"/>
      <c r="B151" s="21"/>
      <c r="C151" s="21"/>
      <c r="D151" s="21"/>
      <c r="P151" s="24" t="s">
        <v>469</v>
      </c>
    </row>
    <row r="152" spans="1:16">
      <c r="A152" s="21"/>
      <c r="B152" s="21"/>
      <c r="C152" s="21"/>
      <c r="D152" s="21"/>
      <c r="P152" s="24" t="s">
        <v>470</v>
      </c>
    </row>
    <row r="153" spans="1:16">
      <c r="A153" s="21"/>
      <c r="B153" s="21"/>
      <c r="C153" s="21"/>
      <c r="D153" s="21"/>
      <c r="P153" s="24" t="s">
        <v>471</v>
      </c>
    </row>
    <row r="154" spans="1:16">
      <c r="A154" s="21"/>
      <c r="B154" s="21"/>
      <c r="C154" s="21"/>
      <c r="D154" s="21"/>
    </row>
    <row r="155" spans="1:16">
      <c r="A155" s="21"/>
      <c r="B155" s="21"/>
      <c r="C155" s="21"/>
      <c r="D155" s="21"/>
    </row>
    <row r="156" spans="1:16">
      <c r="A156" s="21"/>
      <c r="B156" s="21"/>
      <c r="C156" s="21"/>
      <c r="D156" s="21"/>
    </row>
    <row r="157" spans="1:16">
      <c r="A157" s="21"/>
      <c r="B157" s="21"/>
      <c r="C157" s="21"/>
      <c r="D157" s="21"/>
    </row>
    <row r="158" spans="1:16">
      <c r="A158" s="21"/>
      <c r="B158" s="21"/>
      <c r="C158" s="21"/>
      <c r="D158" s="21"/>
    </row>
    <row r="159" spans="1:16">
      <c r="A159" s="21"/>
      <c r="B159" s="21"/>
      <c r="C159" s="21"/>
      <c r="D159" s="21"/>
    </row>
    <row r="160" spans="1:16">
      <c r="A160" s="21"/>
      <c r="B160" s="21"/>
      <c r="C160" s="21"/>
      <c r="D160" s="21"/>
    </row>
    <row r="161" spans="1:4">
      <c r="A161" s="21"/>
      <c r="B161" s="21"/>
      <c r="C161" s="21"/>
      <c r="D161" s="21"/>
    </row>
    <row r="162" spans="1:4">
      <c r="A162" s="21"/>
      <c r="B162" s="21"/>
      <c r="C162" s="21"/>
      <c r="D162" s="21"/>
    </row>
    <row r="163" spans="1:4">
      <c r="A163" s="21"/>
      <c r="B163" s="21"/>
      <c r="C163" s="21"/>
      <c r="D163" s="21"/>
    </row>
    <row r="164" spans="1:4">
      <c r="A164" s="21"/>
      <c r="B164" s="21"/>
      <c r="C164" s="21"/>
      <c r="D164" s="21"/>
    </row>
    <row r="165" spans="1:4">
      <c r="A165" s="21"/>
      <c r="B165" s="21"/>
      <c r="C165" s="21"/>
      <c r="D165" s="21"/>
    </row>
    <row r="166" spans="1:4">
      <c r="A166" s="21"/>
      <c r="B166" s="21"/>
      <c r="C166" s="21"/>
      <c r="D166" s="21"/>
    </row>
    <row r="167" spans="1:4">
      <c r="A167" s="21"/>
      <c r="B167" s="21"/>
      <c r="C167" s="21"/>
      <c r="D167" s="21"/>
    </row>
    <row r="168" spans="1:4">
      <c r="A168" s="21"/>
      <c r="B168" s="21"/>
      <c r="C168" s="21"/>
      <c r="D168" s="21"/>
    </row>
    <row r="169" spans="1:4">
      <c r="A169" s="21"/>
      <c r="B169" s="21"/>
      <c r="C169" s="21"/>
      <c r="D169" s="21"/>
    </row>
    <row r="170" spans="1:4">
      <c r="A170" s="21"/>
      <c r="B170" s="21"/>
      <c r="C170" s="21"/>
      <c r="D170" s="21"/>
    </row>
    <row r="171" spans="1:4">
      <c r="A171" s="21"/>
      <c r="B171" s="21"/>
      <c r="C171" s="21"/>
      <c r="D171" s="21"/>
    </row>
    <row r="172" spans="1:4">
      <c r="A172" s="21"/>
      <c r="B172" s="21"/>
      <c r="C172" s="21"/>
      <c r="D172" s="21"/>
    </row>
    <row r="173" spans="1:4">
      <c r="A173" s="21"/>
      <c r="B173" s="21"/>
      <c r="C173" s="21"/>
      <c r="D173" s="21"/>
    </row>
    <row r="174" spans="1:4">
      <c r="A174" s="21"/>
      <c r="B174" s="21"/>
      <c r="C174" s="21"/>
      <c r="D174" s="21"/>
    </row>
    <row r="175" spans="1:4">
      <c r="A175" s="21"/>
      <c r="B175" s="21"/>
      <c r="C175" s="21"/>
      <c r="D175" s="21"/>
    </row>
    <row r="176" spans="1:4">
      <c r="A176" s="21"/>
      <c r="B176" s="21"/>
      <c r="C176" s="21"/>
      <c r="D176" s="21"/>
    </row>
    <row r="177" spans="1:4">
      <c r="A177" s="21"/>
      <c r="B177" s="21"/>
      <c r="C177" s="21"/>
      <c r="D177" s="21"/>
    </row>
    <row r="178" spans="1:4">
      <c r="A178" s="21"/>
      <c r="B178" s="21"/>
      <c r="C178" s="21"/>
      <c r="D178" s="21"/>
    </row>
    <row r="179" spans="1:4">
      <c r="A179" s="21"/>
      <c r="B179" s="21"/>
      <c r="C179" s="21"/>
      <c r="D179" s="21"/>
    </row>
    <row r="180" spans="1:4">
      <c r="A180" s="21"/>
      <c r="B180" s="21"/>
      <c r="C180" s="21"/>
      <c r="D180" s="21"/>
    </row>
    <row r="181" spans="1:4">
      <c r="A181" s="21"/>
      <c r="B181" s="21"/>
      <c r="C181" s="21"/>
      <c r="D181" s="21"/>
    </row>
    <row r="182" spans="1:4">
      <c r="A182" s="21"/>
      <c r="B182" s="21"/>
      <c r="C182" s="21"/>
      <c r="D182" s="21"/>
    </row>
    <row r="183" spans="1:4">
      <c r="A183" s="21"/>
      <c r="B183" s="21"/>
      <c r="C183" s="21"/>
      <c r="D183" s="21"/>
    </row>
    <row r="184" spans="1:4">
      <c r="A184" s="21"/>
      <c r="B184" s="21"/>
      <c r="C184" s="21"/>
      <c r="D184" s="21"/>
    </row>
    <row r="185" spans="1:4">
      <c r="A185" s="21"/>
      <c r="B185" s="21"/>
      <c r="C185" s="21"/>
      <c r="D185" s="21"/>
    </row>
    <row r="186" spans="1:4">
      <c r="A186" s="21"/>
      <c r="B186" s="21"/>
      <c r="C186" s="21"/>
      <c r="D186" s="21"/>
    </row>
    <row r="187" spans="1:4">
      <c r="A187" s="21"/>
      <c r="B187" s="21"/>
      <c r="C187" s="21"/>
      <c r="D187" s="21"/>
    </row>
    <row r="188" spans="1:4">
      <c r="A188" s="21"/>
      <c r="B188" s="21"/>
      <c r="C188" s="21"/>
      <c r="D188" s="21"/>
    </row>
    <row r="189" spans="1:4">
      <c r="A189" s="21"/>
      <c r="B189" s="21"/>
      <c r="C189" s="21"/>
      <c r="D189" s="21"/>
    </row>
    <row r="190" spans="1:4">
      <c r="A190" s="21"/>
      <c r="B190" s="21"/>
      <c r="C190" s="21"/>
      <c r="D190" s="21"/>
    </row>
    <row r="191" spans="1:4">
      <c r="A191" s="21"/>
      <c r="B191" s="21"/>
      <c r="C191" s="21"/>
      <c r="D191" s="21"/>
    </row>
    <row r="192" spans="1:4">
      <c r="A192" s="21"/>
      <c r="B192" s="21"/>
      <c r="C192" s="21"/>
      <c r="D192" s="21"/>
    </row>
    <row r="193" spans="1:4">
      <c r="A193" s="21"/>
      <c r="B193" s="21"/>
      <c r="C193" s="21"/>
      <c r="D193" s="21"/>
    </row>
    <row r="194" spans="1:4">
      <c r="A194" s="21"/>
      <c r="B194" s="21"/>
      <c r="C194" s="21"/>
      <c r="D194" s="21"/>
    </row>
    <row r="195" spans="1:4">
      <c r="A195" s="21"/>
      <c r="B195" s="21"/>
      <c r="C195" s="21"/>
      <c r="D195" s="21"/>
    </row>
    <row r="196" spans="1:4">
      <c r="A196" s="21"/>
      <c r="B196" s="21"/>
      <c r="C196" s="21"/>
      <c r="D196" s="21"/>
    </row>
    <row r="197" spans="1:4">
      <c r="A197" s="21"/>
      <c r="B197" s="21"/>
      <c r="C197" s="21"/>
      <c r="D197" s="21"/>
    </row>
    <row r="198" spans="1:4">
      <c r="A198" s="21"/>
      <c r="B198" s="21"/>
      <c r="C198" s="21"/>
      <c r="D198" s="21"/>
    </row>
    <row r="199" spans="1:4">
      <c r="A199" s="21"/>
      <c r="B199" s="21"/>
      <c r="C199" s="21"/>
      <c r="D199" s="21"/>
    </row>
    <row r="200" spans="1:4">
      <c r="A200" s="21"/>
      <c r="B200" s="21"/>
      <c r="C200" s="21"/>
      <c r="D200" s="21"/>
    </row>
    <row r="201" spans="1:4">
      <c r="A201" s="21"/>
      <c r="B201" s="21"/>
      <c r="C201" s="21"/>
      <c r="D201" s="21"/>
    </row>
    <row r="202" spans="1:4">
      <c r="A202" s="21"/>
      <c r="B202" s="21"/>
      <c r="C202" s="21"/>
      <c r="D202" s="21"/>
    </row>
    <row r="203" spans="1:4">
      <c r="A203" s="21"/>
      <c r="B203" s="21"/>
      <c r="C203" s="21"/>
      <c r="D203" s="21"/>
    </row>
    <row r="204" spans="1:4">
      <c r="A204" s="21"/>
      <c r="B204" s="21"/>
      <c r="C204" s="21"/>
      <c r="D204" s="21"/>
    </row>
    <row r="205" spans="1:4">
      <c r="A205" s="21"/>
      <c r="B205" s="21"/>
      <c r="C205" s="21"/>
      <c r="D205" s="21"/>
    </row>
    <row r="206" spans="1:4">
      <c r="A206" s="21"/>
      <c r="B206" s="21"/>
      <c r="C206" s="21"/>
      <c r="D206" s="21"/>
    </row>
    <row r="207" spans="1:4">
      <c r="A207" s="21"/>
      <c r="B207" s="21"/>
      <c r="C207" s="21"/>
      <c r="D207" s="21"/>
    </row>
    <row r="208" spans="1:4">
      <c r="A208" s="21"/>
      <c r="B208" s="21"/>
      <c r="C208" s="21"/>
      <c r="D208" s="21"/>
    </row>
    <row r="209" spans="1:4">
      <c r="A209" s="21"/>
      <c r="B209" s="21"/>
      <c r="C209" s="21"/>
      <c r="D209" s="21"/>
    </row>
    <row r="210" spans="1:4">
      <c r="A210" s="21"/>
      <c r="B210" s="21"/>
      <c r="C210" s="21"/>
      <c r="D210" s="21"/>
    </row>
    <row r="211" spans="1:4">
      <c r="A211" s="21"/>
      <c r="B211" s="21"/>
      <c r="C211" s="21"/>
      <c r="D211" s="21"/>
    </row>
    <row r="212" spans="1:4">
      <c r="A212" s="21"/>
      <c r="B212" s="21"/>
      <c r="C212" s="21"/>
      <c r="D212" s="21"/>
    </row>
    <row r="213" spans="1:4">
      <c r="A213" s="21"/>
      <c r="B213" s="21"/>
      <c r="C213" s="21"/>
      <c r="D213" s="21"/>
    </row>
    <row r="214" spans="1:4">
      <c r="A214" s="21"/>
      <c r="B214" s="21"/>
      <c r="C214" s="21"/>
      <c r="D214" s="21"/>
    </row>
    <row r="215" spans="1:4">
      <c r="A215" s="21"/>
      <c r="B215" s="21"/>
      <c r="C215" s="21"/>
      <c r="D215" s="21"/>
    </row>
    <row r="216" spans="1:4">
      <c r="A216" s="21"/>
      <c r="B216" s="21"/>
      <c r="C216" s="21"/>
      <c r="D216" s="21"/>
    </row>
    <row r="217" spans="1:4">
      <c r="A217" s="21"/>
      <c r="B217" s="21"/>
      <c r="C217" s="21"/>
      <c r="D217" s="21"/>
    </row>
    <row r="218" spans="1:4">
      <c r="A218" s="21"/>
      <c r="B218" s="21"/>
      <c r="C218" s="21"/>
      <c r="D218" s="21"/>
    </row>
    <row r="219" spans="1:4">
      <c r="A219" s="21"/>
      <c r="B219" s="21"/>
      <c r="C219" s="21"/>
      <c r="D219" s="21"/>
    </row>
    <row r="220" spans="1:4">
      <c r="A220" s="21"/>
      <c r="B220" s="21"/>
      <c r="C220" s="21"/>
      <c r="D220" s="21"/>
    </row>
    <row r="221" spans="1:4">
      <c r="A221" s="21"/>
      <c r="B221" s="21"/>
      <c r="C221" s="21"/>
      <c r="D221" s="21"/>
    </row>
    <row r="222" spans="1:4">
      <c r="A222" s="21"/>
      <c r="B222" s="21"/>
      <c r="C222" s="21"/>
      <c r="D222" s="21"/>
    </row>
    <row r="223" spans="1:4">
      <c r="A223" s="21"/>
      <c r="B223" s="21"/>
      <c r="C223" s="21"/>
      <c r="D223" s="21"/>
    </row>
    <row r="224" spans="1:4">
      <c r="A224" s="21"/>
      <c r="B224" s="21"/>
      <c r="C224" s="21"/>
      <c r="D224" s="21"/>
    </row>
    <row r="225" spans="1:4">
      <c r="A225" s="21"/>
      <c r="B225" s="21"/>
      <c r="C225" s="21"/>
      <c r="D225" s="21"/>
    </row>
    <row r="226" spans="1:4">
      <c r="A226" s="21"/>
      <c r="B226" s="21"/>
      <c r="C226" s="21"/>
      <c r="D226" s="21"/>
    </row>
    <row r="227" spans="1:4">
      <c r="A227" s="21"/>
      <c r="B227" s="21"/>
      <c r="C227" s="21"/>
      <c r="D227" s="21"/>
    </row>
    <row r="228" spans="1:4">
      <c r="A228" s="21"/>
      <c r="B228" s="21"/>
      <c r="C228" s="21"/>
      <c r="D228" s="21"/>
    </row>
    <row r="229" spans="1:4">
      <c r="A229" s="21"/>
      <c r="B229" s="21"/>
      <c r="C229" s="21"/>
      <c r="D229" s="21"/>
    </row>
    <row r="230" spans="1:4">
      <c r="A230" s="21"/>
      <c r="B230" s="21"/>
      <c r="C230" s="21"/>
      <c r="D230" s="21"/>
    </row>
    <row r="231" spans="1:4">
      <c r="A231" s="21"/>
      <c r="B231" s="21"/>
      <c r="C231" s="21"/>
      <c r="D231" s="21"/>
    </row>
    <row r="232" spans="1:4">
      <c r="A232" s="21"/>
      <c r="B232" s="21"/>
      <c r="C232" s="21"/>
      <c r="D232" s="21"/>
    </row>
    <row r="233" spans="1:4">
      <c r="A233" s="21"/>
      <c r="B233" s="21"/>
      <c r="C233" s="21"/>
      <c r="D233" s="21"/>
    </row>
    <row r="234" spans="1:4">
      <c r="A234" s="21"/>
      <c r="B234" s="21"/>
      <c r="C234" s="21"/>
      <c r="D234" s="21"/>
    </row>
    <row r="235" spans="1:4">
      <c r="A235" s="21"/>
      <c r="B235" s="21"/>
      <c r="C235" s="21"/>
      <c r="D235" s="21"/>
    </row>
    <row r="236" spans="1:4">
      <c r="A236" s="21"/>
      <c r="B236" s="21"/>
      <c r="C236" s="21"/>
      <c r="D236" s="21"/>
    </row>
    <row r="237" spans="1:4">
      <c r="A237" s="21"/>
      <c r="B237" s="21"/>
      <c r="C237" s="21"/>
      <c r="D237" s="21"/>
    </row>
    <row r="238" spans="1:4">
      <c r="A238" s="21"/>
      <c r="B238" s="21"/>
      <c r="C238" s="21"/>
      <c r="D238" s="21"/>
    </row>
    <row r="239" spans="1:4">
      <c r="A239" s="21"/>
      <c r="B239" s="21"/>
      <c r="C239" s="21"/>
      <c r="D239" s="21"/>
    </row>
    <row r="240" spans="1:4">
      <c r="A240" s="21"/>
      <c r="B240" s="21"/>
      <c r="C240" s="21"/>
      <c r="D240" s="21"/>
    </row>
    <row r="241" spans="1:4">
      <c r="A241" s="21"/>
      <c r="B241" s="21"/>
      <c r="C241" s="21"/>
      <c r="D241" s="21"/>
    </row>
    <row r="242" spans="1:4">
      <c r="A242" s="21"/>
      <c r="B242" s="21"/>
      <c r="C242" s="21"/>
      <c r="D242" s="21"/>
    </row>
    <row r="243" spans="1:4">
      <c r="A243" s="21"/>
      <c r="B243" s="21"/>
      <c r="C243" s="21"/>
      <c r="D243" s="21"/>
    </row>
    <row r="244" spans="1:4">
      <c r="A244" s="21"/>
      <c r="B244" s="21"/>
      <c r="C244" s="21"/>
      <c r="D244" s="21"/>
    </row>
    <row r="245" spans="1:4">
      <c r="A245" s="21"/>
      <c r="B245" s="21"/>
      <c r="C245" s="21"/>
      <c r="D245" s="21"/>
    </row>
    <row r="246" spans="1:4">
      <c r="A246" s="21"/>
      <c r="B246" s="21"/>
      <c r="C246" s="21"/>
      <c r="D246" s="21"/>
    </row>
    <row r="247" spans="1:4">
      <c r="A247" s="21"/>
      <c r="B247" s="21"/>
      <c r="C247" s="21"/>
      <c r="D247" s="21"/>
    </row>
    <row r="248" spans="1:4">
      <c r="A248" s="21"/>
      <c r="B248" s="21"/>
      <c r="C248" s="21"/>
      <c r="D248" s="21"/>
    </row>
    <row r="249" spans="1:4">
      <c r="A249" s="21"/>
      <c r="B249" s="21"/>
      <c r="C249" s="21"/>
      <c r="D249" s="21"/>
    </row>
    <row r="250" spans="1:4">
      <c r="A250" s="21"/>
      <c r="B250" s="21"/>
      <c r="C250" s="21"/>
      <c r="D250" s="21"/>
    </row>
    <row r="251" spans="1:4">
      <c r="A251" s="21"/>
      <c r="B251" s="21"/>
      <c r="C251" s="21"/>
      <c r="D251" s="21"/>
    </row>
    <row r="252" spans="1:4">
      <c r="A252" s="21"/>
      <c r="B252" s="21"/>
      <c r="C252" s="21"/>
      <c r="D252" s="21"/>
    </row>
    <row r="253" spans="1:4">
      <c r="A253" s="21"/>
      <c r="B253" s="21"/>
      <c r="C253" s="21"/>
      <c r="D253" s="21"/>
    </row>
    <row r="254" spans="1:4">
      <c r="A254" s="21"/>
      <c r="B254" s="21"/>
      <c r="C254" s="21"/>
      <c r="D254" s="21"/>
    </row>
    <row r="255" spans="1:4">
      <c r="A255" s="21"/>
      <c r="B255" s="21"/>
      <c r="C255" s="21"/>
      <c r="D255" s="21"/>
    </row>
    <row r="256" spans="1:4">
      <c r="A256" s="21"/>
      <c r="B256" s="21"/>
      <c r="C256" s="21"/>
      <c r="D256" s="21"/>
    </row>
    <row r="257" spans="1:4">
      <c r="A257" s="21"/>
      <c r="B257" s="21"/>
      <c r="C257" s="21"/>
      <c r="D257" s="21"/>
    </row>
    <row r="258" spans="1:4">
      <c r="A258" s="21"/>
      <c r="B258" s="21"/>
      <c r="C258" s="21"/>
      <c r="D258" s="21"/>
    </row>
    <row r="259" spans="1:4">
      <c r="A259" s="21"/>
      <c r="B259" s="21"/>
      <c r="C259" s="21"/>
      <c r="D259" s="21"/>
    </row>
    <row r="260" spans="1:4">
      <c r="A260" s="21"/>
      <c r="B260" s="21"/>
      <c r="C260" s="21"/>
      <c r="D260" s="21"/>
    </row>
    <row r="261" spans="1:4">
      <c r="A261" s="21"/>
      <c r="B261" s="21"/>
      <c r="C261" s="21"/>
      <c r="D261" s="21"/>
    </row>
    <row r="262" spans="1:4">
      <c r="A262" s="21"/>
      <c r="B262" s="21"/>
      <c r="C262" s="21"/>
      <c r="D262" s="21"/>
    </row>
    <row r="263" spans="1:4">
      <c r="A263" s="21"/>
      <c r="B263" s="21"/>
      <c r="C263" s="21"/>
      <c r="D263" s="21"/>
    </row>
    <row r="264" spans="1:4">
      <c r="A264" s="21"/>
      <c r="B264" s="21"/>
      <c r="C264" s="21"/>
      <c r="D264" s="21"/>
    </row>
    <row r="265" spans="1:4">
      <c r="A265" s="21"/>
      <c r="B265" s="21"/>
      <c r="C265" s="21"/>
      <c r="D265" s="21"/>
    </row>
    <row r="266" spans="1:4">
      <c r="A266" s="21"/>
      <c r="B266" s="21"/>
      <c r="C266" s="21"/>
      <c r="D266" s="21"/>
    </row>
    <row r="267" spans="1:4">
      <c r="A267" s="21"/>
      <c r="B267" s="21"/>
      <c r="C267" s="21"/>
      <c r="D267" s="21"/>
    </row>
    <row r="268" spans="1:4">
      <c r="A268" s="21"/>
      <c r="B268" s="21"/>
      <c r="C268" s="21"/>
      <c r="D268" s="21"/>
    </row>
    <row r="269" spans="1:4">
      <c r="A269" s="21"/>
      <c r="B269" s="21"/>
      <c r="C269" s="21"/>
      <c r="D269" s="21"/>
    </row>
    <row r="270" spans="1:4">
      <c r="A270" s="21"/>
      <c r="B270" s="21"/>
      <c r="C270" s="21"/>
      <c r="D270" s="21"/>
    </row>
    <row r="271" spans="1:4">
      <c r="A271" s="21"/>
      <c r="B271" s="21"/>
      <c r="C271" s="21"/>
      <c r="D271" s="21"/>
    </row>
    <row r="272" spans="1:4">
      <c r="A272" s="21"/>
      <c r="B272" s="21"/>
      <c r="C272" s="21"/>
      <c r="D272" s="21"/>
    </row>
    <row r="273" spans="1:4">
      <c r="A273" s="21"/>
      <c r="B273" s="21"/>
      <c r="C273" s="21"/>
      <c r="D273" s="21"/>
    </row>
    <row r="274" spans="1:4">
      <c r="A274" s="21"/>
      <c r="B274" s="21"/>
      <c r="C274" s="21"/>
      <c r="D274" s="21"/>
    </row>
    <row r="275" spans="1:4">
      <c r="A275" s="21"/>
      <c r="B275" s="21"/>
      <c r="C275" s="21"/>
      <c r="D275" s="21"/>
    </row>
    <row r="276" spans="1:4">
      <c r="A276" s="21"/>
      <c r="B276" s="21"/>
      <c r="C276" s="21"/>
      <c r="D276" s="21"/>
    </row>
    <row r="277" spans="1:4">
      <c r="A277" s="21"/>
      <c r="B277" s="21"/>
      <c r="C277" s="21"/>
      <c r="D277" s="21"/>
    </row>
    <row r="278" spans="1:4">
      <c r="A278" s="21"/>
      <c r="B278" s="21"/>
      <c r="C278" s="21"/>
      <c r="D278" s="21"/>
    </row>
    <row r="279" spans="1:4">
      <c r="A279" s="21"/>
      <c r="B279" s="21"/>
      <c r="C279" s="21"/>
      <c r="D279" s="21"/>
    </row>
    <row r="280" spans="1:4">
      <c r="A280" s="21"/>
      <c r="B280" s="21"/>
      <c r="C280" s="21"/>
      <c r="D280" s="21"/>
    </row>
    <row r="281" spans="1:4">
      <c r="A281" s="21"/>
      <c r="B281" s="21"/>
      <c r="C281" s="21"/>
      <c r="D281" s="21"/>
    </row>
    <row r="282" spans="1:4">
      <c r="A282" s="21"/>
      <c r="B282" s="21"/>
      <c r="C282" s="21"/>
      <c r="D282" s="21"/>
    </row>
    <row r="283" spans="1:4">
      <c r="A283" s="21"/>
      <c r="B283" s="21"/>
      <c r="C283" s="21"/>
      <c r="D283" s="21"/>
    </row>
    <row r="284" spans="1:4">
      <c r="A284" s="21"/>
      <c r="B284" s="21"/>
      <c r="C284" s="21"/>
      <c r="D284" s="21"/>
    </row>
    <row r="285" spans="1:4">
      <c r="A285" s="21"/>
      <c r="B285" s="21"/>
      <c r="C285" s="21"/>
      <c r="D285" s="21"/>
    </row>
    <row r="286" spans="1:4">
      <c r="A286" s="21"/>
      <c r="B286" s="21"/>
      <c r="C286" s="21"/>
      <c r="D286" s="21"/>
    </row>
    <row r="287" spans="1:4">
      <c r="A287" s="21"/>
      <c r="B287" s="21"/>
      <c r="C287" s="21"/>
      <c r="D287" s="21"/>
    </row>
    <row r="288" spans="1:4">
      <c r="A288" s="21"/>
      <c r="B288" s="21"/>
      <c r="C288" s="21"/>
      <c r="D288" s="21"/>
    </row>
    <row r="289" spans="1:4">
      <c r="A289" s="21"/>
      <c r="B289" s="21"/>
      <c r="C289" s="21"/>
      <c r="D289" s="21"/>
    </row>
    <row r="290" spans="1:4">
      <c r="A290" s="21"/>
      <c r="B290" s="21"/>
      <c r="C290" s="21"/>
      <c r="D290" s="21"/>
    </row>
    <row r="291" spans="1:4">
      <c r="A291" s="21"/>
      <c r="B291" s="21"/>
      <c r="C291" s="21"/>
      <c r="D291" s="21"/>
    </row>
    <row r="292" spans="1:4">
      <c r="A292" s="21"/>
      <c r="B292" s="21"/>
      <c r="C292" s="21"/>
      <c r="D292" s="21"/>
    </row>
    <row r="293" spans="1:4">
      <c r="A293" s="21"/>
      <c r="B293" s="21"/>
      <c r="C293" s="21"/>
      <c r="D293" s="21"/>
    </row>
    <row r="294" spans="1:4">
      <c r="A294" s="21"/>
      <c r="B294" s="21"/>
      <c r="C294" s="21"/>
      <c r="D294" s="21"/>
    </row>
    <row r="295" spans="1:4">
      <c r="A295" s="21"/>
      <c r="B295" s="21"/>
      <c r="C295" s="21"/>
      <c r="D295" s="21"/>
    </row>
    <row r="296" spans="1:4">
      <c r="A296" s="21"/>
      <c r="B296" s="21"/>
      <c r="C296" s="21"/>
      <c r="D296" s="21"/>
    </row>
    <row r="297" spans="1:4">
      <c r="A297" s="21"/>
      <c r="B297" s="21"/>
      <c r="C297" s="21"/>
      <c r="D297" s="21"/>
    </row>
    <row r="298" spans="1:4">
      <c r="A298" s="21"/>
      <c r="B298" s="21"/>
      <c r="C298" s="21"/>
      <c r="D298" s="21"/>
    </row>
    <row r="299" spans="1:4">
      <c r="A299" s="21"/>
      <c r="B299" s="21"/>
      <c r="C299" s="21"/>
      <c r="D299" s="21"/>
    </row>
    <row r="300" spans="1:4">
      <c r="A300" s="21"/>
      <c r="B300" s="21"/>
      <c r="C300" s="21"/>
      <c r="D300" s="21"/>
    </row>
    <row r="301" spans="1:4">
      <c r="A301" s="21"/>
      <c r="B301" s="21"/>
      <c r="C301" s="21"/>
      <c r="D301" s="21"/>
    </row>
    <row r="302" spans="1:4">
      <c r="A302" s="21"/>
      <c r="B302" s="21"/>
      <c r="C302" s="21"/>
      <c r="D302" s="21"/>
    </row>
    <row r="303" spans="1:4">
      <c r="A303" s="21"/>
      <c r="B303" s="21"/>
      <c r="C303" s="21"/>
      <c r="D303" s="21"/>
    </row>
    <row r="304" spans="1:4">
      <c r="A304" s="21"/>
      <c r="B304" s="21"/>
      <c r="C304" s="21"/>
      <c r="D304" s="21"/>
    </row>
    <row r="305" spans="1:4">
      <c r="A305" s="21"/>
      <c r="B305" s="21"/>
      <c r="C305" s="21"/>
      <c r="D305" s="21"/>
    </row>
    <row r="306" spans="1:4">
      <c r="A306" s="21"/>
      <c r="B306" s="21"/>
      <c r="C306" s="21"/>
      <c r="D306" s="21"/>
    </row>
    <row r="307" spans="1:4">
      <c r="A307" s="21"/>
      <c r="B307" s="21"/>
      <c r="C307" s="21"/>
      <c r="D307" s="21"/>
    </row>
    <row r="308" spans="1:4">
      <c r="A308" s="21"/>
      <c r="B308" s="21"/>
      <c r="C308" s="21"/>
      <c r="D308" s="21"/>
    </row>
    <row r="309" spans="1:4">
      <c r="A309" s="21"/>
      <c r="B309" s="21"/>
      <c r="C309" s="21"/>
      <c r="D309" s="21"/>
    </row>
    <row r="310" spans="1:4">
      <c r="A310" s="21"/>
      <c r="B310" s="21"/>
      <c r="C310" s="21"/>
      <c r="D310" s="21"/>
    </row>
    <row r="311" spans="1:4">
      <c r="A311" s="21"/>
      <c r="B311" s="21"/>
      <c r="C311" s="21"/>
      <c r="D311" s="21"/>
    </row>
    <row r="312" spans="1:4">
      <c r="A312" s="21"/>
      <c r="B312" s="21"/>
      <c r="C312" s="21"/>
      <c r="D312" s="21"/>
    </row>
    <row r="313" spans="1:4">
      <c r="A313" s="21"/>
      <c r="B313" s="21"/>
      <c r="C313" s="21"/>
      <c r="D313" s="21"/>
    </row>
    <row r="314" spans="1:4">
      <c r="A314" s="21"/>
      <c r="B314" s="21"/>
      <c r="C314" s="21"/>
      <c r="D314" s="21"/>
    </row>
    <row r="315" spans="1:4">
      <c r="A315" s="21"/>
      <c r="B315" s="21"/>
      <c r="C315" s="21"/>
      <c r="D315" s="21"/>
    </row>
    <row r="316" spans="1:4">
      <c r="A316" s="21"/>
      <c r="B316" s="21"/>
      <c r="C316" s="21"/>
      <c r="D316" s="21"/>
    </row>
    <row r="317" spans="1:4">
      <c r="A317" s="21"/>
      <c r="B317" s="21"/>
      <c r="C317" s="21"/>
      <c r="D317" s="21"/>
    </row>
    <row r="318" spans="1:4">
      <c r="A318" s="21"/>
      <c r="B318" s="21"/>
      <c r="C318" s="21"/>
      <c r="D318" s="21"/>
    </row>
    <row r="319" spans="1:4">
      <c r="A319" s="21"/>
      <c r="B319" s="21"/>
      <c r="C319" s="21"/>
      <c r="D319" s="21"/>
    </row>
    <row r="320" spans="1:4">
      <c r="A320" s="21"/>
      <c r="B320" s="21"/>
      <c r="C320" s="21"/>
      <c r="D320" s="21"/>
    </row>
    <row r="321" spans="1:4">
      <c r="A321" s="21"/>
      <c r="B321" s="21"/>
      <c r="C321" s="21"/>
      <c r="D321" s="21"/>
    </row>
    <row r="322" spans="1:4">
      <c r="A322" s="21"/>
      <c r="B322" s="21"/>
      <c r="C322" s="21"/>
      <c r="D322" s="21"/>
    </row>
    <row r="323" spans="1:4">
      <c r="A323" s="21"/>
      <c r="B323" s="21"/>
      <c r="C323" s="21"/>
      <c r="D323" s="21"/>
    </row>
    <row r="324" spans="1:4">
      <c r="A324" s="21"/>
      <c r="B324" s="21"/>
      <c r="C324" s="21"/>
      <c r="D324" s="21"/>
    </row>
    <row r="325" spans="1:4">
      <c r="A325" s="21"/>
      <c r="B325" s="21"/>
      <c r="C325" s="21"/>
      <c r="D325" s="21"/>
    </row>
    <row r="326" spans="1:4">
      <c r="A326" s="21"/>
      <c r="B326" s="21"/>
      <c r="C326" s="21"/>
      <c r="D326" s="21"/>
    </row>
    <row r="327" spans="1:4">
      <c r="A327" s="21"/>
      <c r="B327" s="21"/>
      <c r="C327" s="21"/>
      <c r="D327" s="21"/>
    </row>
    <row r="328" spans="1:4">
      <c r="A328" s="21"/>
      <c r="B328" s="21"/>
      <c r="C328" s="21"/>
      <c r="D328" s="21"/>
    </row>
    <row r="329" spans="1:4">
      <c r="A329" s="21"/>
      <c r="B329" s="21"/>
      <c r="C329" s="21"/>
      <c r="D329" s="21"/>
    </row>
    <row r="330" spans="1:4">
      <c r="A330" s="21"/>
      <c r="B330" s="21"/>
      <c r="C330" s="21"/>
      <c r="D330" s="21"/>
    </row>
    <row r="331" spans="1:4">
      <c r="A331" s="21"/>
      <c r="B331" s="21"/>
      <c r="C331" s="21"/>
      <c r="D331" s="21"/>
    </row>
    <row r="332" spans="1:4">
      <c r="A332" s="21"/>
      <c r="B332" s="21"/>
      <c r="C332" s="21"/>
      <c r="D332" s="21"/>
    </row>
    <row r="333" spans="1:4">
      <c r="A333" s="21"/>
      <c r="B333" s="21"/>
      <c r="C333" s="21"/>
      <c r="D333" s="21"/>
    </row>
    <row r="334" spans="1:4">
      <c r="A334" s="21"/>
      <c r="B334" s="21"/>
      <c r="C334" s="21"/>
      <c r="D334" s="21"/>
    </row>
    <row r="335" spans="1:4">
      <c r="A335" s="21"/>
      <c r="B335" s="21"/>
      <c r="C335" s="21"/>
      <c r="D335" s="21"/>
    </row>
    <row r="336" spans="1:4">
      <c r="A336" s="21"/>
      <c r="B336" s="21"/>
      <c r="C336" s="21"/>
      <c r="D336" s="21"/>
    </row>
    <row r="337" spans="1:4">
      <c r="A337" s="21"/>
      <c r="B337" s="21"/>
      <c r="C337" s="21"/>
      <c r="D337" s="21"/>
    </row>
    <row r="338" spans="1:4">
      <c r="A338" s="21"/>
      <c r="B338" s="21"/>
      <c r="C338" s="21"/>
      <c r="D338" s="21"/>
    </row>
    <row r="339" spans="1:4">
      <c r="A339" s="21"/>
      <c r="B339" s="21"/>
      <c r="C339" s="21"/>
      <c r="D339" s="21"/>
    </row>
    <row r="340" spans="1:4">
      <c r="A340" s="21"/>
      <c r="B340" s="21"/>
      <c r="C340" s="21"/>
      <c r="D340" s="21"/>
    </row>
    <row r="341" spans="1:4">
      <c r="A341" s="21"/>
      <c r="B341" s="21"/>
      <c r="C341" s="21"/>
      <c r="D341" s="21"/>
    </row>
    <row r="342" spans="1:4">
      <c r="A342" s="21"/>
      <c r="B342" s="21"/>
      <c r="C342" s="21"/>
      <c r="D342" s="21"/>
    </row>
    <row r="343" spans="1:4">
      <c r="A343" s="21"/>
      <c r="B343" s="21"/>
      <c r="C343" s="21"/>
      <c r="D343" s="21"/>
    </row>
    <row r="344" spans="1:4">
      <c r="A344" s="21"/>
      <c r="B344" s="21"/>
      <c r="C344" s="21"/>
      <c r="D344" s="21"/>
    </row>
    <row r="345" spans="1:4">
      <c r="A345" s="21"/>
      <c r="B345" s="21"/>
      <c r="C345" s="21"/>
      <c r="D345" s="21"/>
    </row>
    <row r="346" spans="1:4">
      <c r="A346" s="21"/>
      <c r="B346" s="21"/>
      <c r="C346" s="21"/>
      <c r="D346" s="21"/>
    </row>
    <row r="347" spans="1:4">
      <c r="A347" s="21"/>
      <c r="B347" s="21"/>
      <c r="C347" s="21"/>
      <c r="D347" s="21"/>
    </row>
    <row r="348" spans="1:4">
      <c r="A348" s="21"/>
      <c r="B348" s="21"/>
      <c r="C348" s="21"/>
      <c r="D348" s="21"/>
    </row>
    <row r="349" spans="1:4">
      <c r="A349" s="21"/>
      <c r="B349" s="21"/>
      <c r="C349" s="21"/>
      <c r="D349" s="21"/>
    </row>
    <row r="350" spans="1:4">
      <c r="A350" s="21"/>
      <c r="B350" s="21"/>
      <c r="C350" s="21"/>
      <c r="D350" s="21"/>
    </row>
    <row r="351" spans="1:4">
      <c r="A351" s="21"/>
      <c r="B351" s="21"/>
      <c r="C351" s="21"/>
      <c r="D351" s="21"/>
    </row>
    <row r="352" spans="1:4">
      <c r="A352" s="21"/>
      <c r="B352" s="21"/>
      <c r="C352" s="21"/>
      <c r="D352" s="21"/>
    </row>
    <row r="353" spans="1:4">
      <c r="A353" s="21"/>
      <c r="B353" s="21"/>
      <c r="C353" s="21"/>
      <c r="D353" s="21"/>
    </row>
    <row r="354" spans="1:4">
      <c r="A354" s="21"/>
      <c r="B354" s="21"/>
      <c r="C354" s="21"/>
      <c r="D354" s="21"/>
    </row>
    <row r="355" spans="1:4">
      <c r="A355" s="21"/>
      <c r="B355" s="21"/>
      <c r="C355" s="21"/>
      <c r="D355" s="21"/>
    </row>
    <row r="356" spans="1:4">
      <c r="A356" s="21"/>
      <c r="B356" s="21"/>
      <c r="C356" s="21"/>
      <c r="D356" s="21"/>
    </row>
    <row r="357" spans="1:4">
      <c r="A357" s="21"/>
      <c r="B357" s="21"/>
      <c r="C357" s="21"/>
      <c r="D357" s="21"/>
    </row>
    <row r="358" spans="1:4">
      <c r="A358" s="21"/>
      <c r="B358" s="21"/>
      <c r="C358" s="21"/>
      <c r="D358" s="21"/>
    </row>
    <row r="359" spans="1:4">
      <c r="A359" s="21"/>
      <c r="B359" s="21"/>
      <c r="C359" s="21"/>
      <c r="D359" s="21"/>
    </row>
    <row r="360" spans="1:4">
      <c r="A360" s="21"/>
      <c r="B360" s="21"/>
      <c r="C360" s="21"/>
      <c r="D360" s="21"/>
    </row>
    <row r="361" spans="1:4">
      <c r="A361" s="21"/>
      <c r="B361" s="21"/>
      <c r="C361" s="21"/>
      <c r="D361" s="21"/>
    </row>
    <row r="362" spans="1:4">
      <c r="A362" s="21"/>
      <c r="B362" s="21"/>
      <c r="C362" s="21"/>
      <c r="D362" s="21"/>
    </row>
    <row r="363" spans="1:4">
      <c r="A363" s="21"/>
      <c r="B363" s="21"/>
      <c r="C363" s="21"/>
      <c r="D363" s="21"/>
    </row>
    <row r="364" spans="1:4">
      <c r="A364" s="21"/>
      <c r="B364" s="21"/>
      <c r="C364" s="21"/>
      <c r="D364" s="21"/>
    </row>
    <row r="365" spans="1:4">
      <c r="A365" s="21"/>
      <c r="B365" s="21"/>
      <c r="C365" s="21"/>
      <c r="D365" s="21"/>
    </row>
    <row r="366" spans="1:4">
      <c r="A366" s="21"/>
      <c r="B366" s="21"/>
      <c r="C366" s="21"/>
      <c r="D366" s="21"/>
    </row>
    <row r="367" spans="1:4">
      <c r="A367" s="21"/>
      <c r="B367" s="21"/>
      <c r="C367" s="21"/>
      <c r="D367" s="21"/>
    </row>
    <row r="368" spans="1:4">
      <c r="A368" s="21"/>
      <c r="B368" s="21"/>
      <c r="C368" s="21"/>
      <c r="D368" s="21"/>
    </row>
    <row r="369" spans="1:4">
      <c r="A369" s="21"/>
      <c r="B369" s="21"/>
      <c r="C369" s="21"/>
      <c r="D369" s="21"/>
    </row>
    <row r="370" spans="1:4">
      <c r="A370" s="21"/>
      <c r="B370" s="21"/>
      <c r="C370" s="21"/>
      <c r="D370" s="21"/>
    </row>
    <row r="371" spans="1:4">
      <c r="A371" s="21"/>
      <c r="B371" s="21"/>
      <c r="C371" s="21"/>
      <c r="D371" s="21"/>
    </row>
    <row r="372" spans="1:4">
      <c r="A372" s="21"/>
      <c r="B372" s="21"/>
      <c r="C372" s="21"/>
      <c r="D372" s="21"/>
    </row>
    <row r="373" spans="1:4">
      <c r="A373" s="21"/>
      <c r="B373" s="21"/>
      <c r="C373" s="21"/>
      <c r="D373" s="21"/>
    </row>
    <row r="374" spans="1:4">
      <c r="A374" s="21"/>
      <c r="B374" s="21"/>
      <c r="C374" s="21"/>
      <c r="D374" s="21"/>
    </row>
    <row r="375" spans="1:4">
      <c r="A375" s="21"/>
      <c r="B375" s="21"/>
      <c r="C375" s="21"/>
      <c r="D375" s="21"/>
    </row>
    <row r="376" spans="1:4">
      <c r="A376" s="21"/>
      <c r="B376" s="21"/>
      <c r="C376" s="21"/>
      <c r="D376" s="21"/>
    </row>
    <row r="377" spans="1:4">
      <c r="A377" s="21"/>
      <c r="B377" s="21"/>
      <c r="C377" s="21"/>
      <c r="D377" s="21"/>
    </row>
    <row r="378" spans="1:4">
      <c r="A378" s="21"/>
      <c r="B378" s="21"/>
      <c r="C378" s="21"/>
      <c r="D378" s="21"/>
    </row>
    <row r="379" spans="1:4">
      <c r="A379" s="21"/>
      <c r="B379" s="21"/>
      <c r="C379" s="21"/>
      <c r="D379" s="21"/>
    </row>
    <row r="380" spans="1:4">
      <c r="A380" s="21"/>
      <c r="B380" s="21"/>
      <c r="C380" s="21"/>
      <c r="D380" s="21"/>
    </row>
    <row r="381" spans="1:4">
      <c r="A381" s="21"/>
      <c r="B381" s="21"/>
      <c r="C381" s="21"/>
      <c r="D381" s="21"/>
    </row>
    <row r="382" spans="1:4">
      <c r="A382" s="21"/>
      <c r="B382" s="21"/>
      <c r="C382" s="21"/>
      <c r="D382" s="21"/>
    </row>
    <row r="383" spans="1:4">
      <c r="A383" s="21"/>
      <c r="B383" s="21"/>
      <c r="C383" s="21"/>
      <c r="D383" s="21"/>
    </row>
    <row r="384" spans="1:4">
      <c r="A384" s="21"/>
      <c r="B384" s="21"/>
      <c r="C384" s="21"/>
      <c r="D384" s="21"/>
    </row>
    <row r="385" spans="1:4">
      <c r="A385" s="21"/>
      <c r="B385" s="21"/>
      <c r="C385" s="21"/>
      <c r="D385" s="21"/>
    </row>
    <row r="386" spans="1:4">
      <c r="A386" s="21"/>
      <c r="B386" s="21"/>
      <c r="C386" s="21"/>
      <c r="D386" s="21"/>
    </row>
    <row r="387" spans="1:4">
      <c r="A387" s="21"/>
      <c r="B387" s="21"/>
      <c r="C387" s="21"/>
      <c r="D387" s="21"/>
    </row>
    <row r="388" spans="1:4">
      <c r="A388" s="21"/>
      <c r="B388" s="21"/>
      <c r="C388" s="21"/>
      <c r="D388" s="21"/>
    </row>
    <row r="389" spans="1:4">
      <c r="A389" s="21"/>
      <c r="B389" s="21"/>
      <c r="C389" s="21"/>
      <c r="D389" s="21"/>
    </row>
    <row r="390" spans="1:4">
      <c r="A390" s="21"/>
      <c r="B390" s="21"/>
      <c r="C390" s="21"/>
      <c r="D390" s="21"/>
    </row>
    <row r="391" spans="1:4">
      <c r="A391" s="21"/>
      <c r="B391" s="21"/>
      <c r="C391" s="21"/>
      <c r="D391" s="21"/>
    </row>
    <row r="392" spans="1:4">
      <c r="A392" s="21"/>
      <c r="B392" s="21"/>
      <c r="C392" s="21"/>
      <c r="D392" s="21"/>
    </row>
    <row r="393" spans="1:4">
      <c r="A393" s="21"/>
      <c r="B393" s="21"/>
      <c r="C393" s="21"/>
      <c r="D393" s="21"/>
    </row>
    <row r="394" spans="1:4">
      <c r="A394" s="21"/>
      <c r="B394" s="21"/>
      <c r="C394" s="21"/>
      <c r="D394" s="21"/>
    </row>
    <row r="395" spans="1:4">
      <c r="A395" s="21"/>
      <c r="B395" s="21"/>
      <c r="C395" s="21"/>
      <c r="D395" s="21"/>
    </row>
    <row r="396" spans="1:4">
      <c r="A396" s="21"/>
      <c r="B396" s="21"/>
      <c r="C396" s="21"/>
      <c r="D396" s="21"/>
    </row>
    <row r="397" spans="1:4">
      <c r="A397" s="21"/>
      <c r="B397" s="21"/>
      <c r="C397" s="21"/>
      <c r="D397" s="21"/>
    </row>
    <row r="398" spans="1:4">
      <c r="A398" s="21"/>
      <c r="B398" s="21"/>
      <c r="C398" s="21"/>
      <c r="D398" s="21"/>
    </row>
    <row r="399" spans="1:4">
      <c r="A399" s="21"/>
      <c r="B399" s="21"/>
      <c r="C399" s="21"/>
      <c r="D399" s="21"/>
    </row>
    <row r="400" spans="1:4">
      <c r="A400" s="21"/>
      <c r="B400" s="21"/>
      <c r="C400" s="21"/>
      <c r="D400" s="21"/>
    </row>
    <row r="401" spans="1:4">
      <c r="A401" s="21"/>
      <c r="B401" s="21"/>
      <c r="C401" s="21"/>
      <c r="D401" s="21"/>
    </row>
    <row r="402" spans="1:4">
      <c r="A402" s="21"/>
      <c r="B402" s="21"/>
      <c r="C402" s="21"/>
      <c r="D402" s="21"/>
    </row>
    <row r="403" spans="1:4">
      <c r="A403" s="21"/>
      <c r="B403" s="21"/>
      <c r="C403" s="21"/>
      <c r="D403" s="21"/>
    </row>
    <row r="404" spans="1:4">
      <c r="A404" s="21"/>
      <c r="B404" s="21"/>
      <c r="C404" s="21"/>
      <c r="D404" s="21"/>
    </row>
    <row r="405" spans="1:4">
      <c r="A405" s="21"/>
      <c r="B405" s="21"/>
      <c r="C405" s="21"/>
      <c r="D405" s="21"/>
    </row>
    <row r="406" spans="1:4">
      <c r="A406" s="21"/>
      <c r="B406" s="21"/>
      <c r="C406" s="21"/>
      <c r="D406" s="21"/>
    </row>
    <row r="407" spans="1:4">
      <c r="A407" s="21"/>
      <c r="B407" s="21"/>
      <c r="C407" s="21"/>
      <c r="D407" s="21"/>
    </row>
    <row r="408" spans="1:4">
      <c r="A408" s="21"/>
      <c r="B408" s="21"/>
      <c r="C408" s="21"/>
      <c r="D408" s="21"/>
    </row>
    <row r="409" spans="1:4">
      <c r="A409" s="21"/>
      <c r="B409" s="21"/>
      <c r="C409" s="21"/>
      <c r="D409" s="21"/>
    </row>
    <row r="410" spans="1:4">
      <c r="A410" s="21"/>
      <c r="B410" s="21"/>
      <c r="C410" s="21"/>
      <c r="D410" s="21"/>
    </row>
    <row r="411" spans="1:4">
      <c r="A411" s="21"/>
      <c r="B411" s="21"/>
      <c r="C411" s="21"/>
      <c r="D411" s="21"/>
    </row>
    <row r="412" spans="1:4">
      <c r="A412" s="21"/>
      <c r="B412" s="21"/>
      <c r="C412" s="21"/>
      <c r="D412" s="21"/>
    </row>
    <row r="413" spans="1:4">
      <c r="A413" s="21"/>
      <c r="B413" s="21"/>
      <c r="C413" s="21"/>
      <c r="D413" s="21"/>
    </row>
    <row r="414" spans="1:4">
      <c r="A414" s="21"/>
      <c r="B414" s="21"/>
      <c r="C414" s="21"/>
      <c r="D414" s="21"/>
    </row>
    <row r="415" spans="1:4">
      <c r="A415" s="21"/>
      <c r="B415" s="21"/>
      <c r="C415" s="21"/>
      <c r="D415" s="21"/>
    </row>
    <row r="416" spans="1:4">
      <c r="A416" s="21"/>
      <c r="B416" s="21"/>
      <c r="C416" s="21"/>
      <c r="D416" s="21"/>
    </row>
    <row r="417" spans="1:4">
      <c r="A417" s="21"/>
      <c r="B417" s="21"/>
      <c r="C417" s="21"/>
      <c r="D417" s="21"/>
    </row>
    <row r="418" spans="1:4">
      <c r="A418" s="21"/>
      <c r="B418" s="21"/>
      <c r="C418" s="21"/>
      <c r="D418" s="21"/>
    </row>
    <row r="419" spans="1:4">
      <c r="A419" s="21"/>
      <c r="B419" s="21"/>
      <c r="C419" s="21"/>
      <c r="D419" s="21"/>
    </row>
    <row r="420" spans="1:4">
      <c r="A420" s="21"/>
      <c r="B420" s="21"/>
      <c r="C420" s="21"/>
      <c r="D420" s="21"/>
    </row>
    <row r="421" spans="1:4">
      <c r="A421" s="21"/>
      <c r="B421" s="21"/>
      <c r="C421" s="21"/>
      <c r="D421" s="21"/>
    </row>
    <row r="422" spans="1:4">
      <c r="A422" s="21"/>
      <c r="B422" s="21"/>
      <c r="C422" s="21"/>
      <c r="D422" s="21"/>
    </row>
    <row r="423" spans="1:4">
      <c r="A423" s="21"/>
      <c r="B423" s="21"/>
      <c r="C423" s="21"/>
      <c r="D423" s="21"/>
    </row>
    <row r="424" spans="1:4">
      <c r="A424" s="21"/>
      <c r="B424" s="21"/>
      <c r="C424" s="21"/>
      <c r="D424" s="21"/>
    </row>
    <row r="425" spans="1:4">
      <c r="A425" s="21"/>
      <c r="B425" s="21"/>
      <c r="C425" s="21"/>
      <c r="D425" s="21"/>
    </row>
    <row r="426" spans="1:4">
      <c r="A426" s="21"/>
      <c r="B426" s="21"/>
      <c r="C426" s="21"/>
      <c r="D426" s="21"/>
    </row>
    <row r="427" spans="1:4">
      <c r="A427" s="21"/>
      <c r="B427" s="21"/>
      <c r="C427" s="21"/>
      <c r="D427" s="21"/>
    </row>
    <row r="428" spans="1:4">
      <c r="A428" s="21"/>
      <c r="B428" s="21"/>
      <c r="C428" s="21"/>
      <c r="D428" s="21"/>
    </row>
    <row r="429" spans="1:4">
      <c r="A429" s="21"/>
      <c r="B429" s="21"/>
      <c r="C429" s="21"/>
      <c r="D429" s="21"/>
    </row>
    <row r="430" spans="1:4">
      <c r="A430" s="21"/>
      <c r="B430" s="21"/>
      <c r="C430" s="21"/>
      <c r="D430" s="21"/>
    </row>
    <row r="431" spans="1:4">
      <c r="A431" s="21"/>
      <c r="B431" s="21"/>
      <c r="C431" s="21"/>
      <c r="D431" s="21"/>
    </row>
    <row r="432" spans="1:4">
      <c r="A432" s="21"/>
      <c r="B432" s="21"/>
      <c r="C432" s="21"/>
      <c r="D432" s="21"/>
    </row>
    <row r="433" spans="1:4">
      <c r="A433" s="21"/>
      <c r="B433" s="21"/>
      <c r="C433" s="21"/>
      <c r="D433" s="21"/>
    </row>
    <row r="434" spans="1:4">
      <c r="A434" s="21"/>
      <c r="B434" s="21"/>
      <c r="C434" s="21"/>
      <c r="D434" s="21"/>
    </row>
    <row r="435" spans="1:4">
      <c r="A435" s="21"/>
      <c r="B435" s="21"/>
      <c r="C435" s="21"/>
      <c r="D435" s="21"/>
    </row>
    <row r="436" spans="1:4">
      <c r="A436" s="21"/>
      <c r="B436" s="21"/>
      <c r="C436" s="21"/>
      <c r="D436" s="21"/>
    </row>
    <row r="437" spans="1:4">
      <c r="A437" s="21"/>
      <c r="B437" s="21"/>
      <c r="C437" s="21"/>
      <c r="D437" s="21"/>
    </row>
    <row r="438" spans="1:4">
      <c r="A438" s="21"/>
      <c r="B438" s="21"/>
      <c r="C438" s="21"/>
      <c r="D438" s="21"/>
    </row>
    <row r="439" spans="1:4">
      <c r="A439" s="21"/>
      <c r="B439" s="21"/>
      <c r="C439" s="21"/>
      <c r="D439" s="21"/>
    </row>
    <row r="440" spans="1:4">
      <c r="A440" s="21"/>
      <c r="B440" s="21"/>
      <c r="C440" s="21"/>
      <c r="D440" s="21"/>
    </row>
    <row r="441" spans="1:4">
      <c r="A441" s="21"/>
      <c r="B441" s="21"/>
      <c r="C441" s="21"/>
      <c r="D441" s="21"/>
    </row>
    <row r="442" spans="1:4">
      <c r="A442" s="21"/>
      <c r="B442" s="21"/>
      <c r="C442" s="21"/>
      <c r="D442" s="21"/>
    </row>
    <row r="443" spans="1:4">
      <c r="A443" s="21"/>
      <c r="B443" s="21"/>
      <c r="C443" s="21"/>
      <c r="D443" s="21"/>
    </row>
    <row r="444" spans="1:4">
      <c r="A444" s="21"/>
      <c r="B444" s="21"/>
      <c r="C444" s="21"/>
      <c r="D444" s="21"/>
    </row>
    <row r="445" spans="1:4">
      <c r="A445" s="21"/>
      <c r="B445" s="21"/>
      <c r="C445" s="21"/>
      <c r="D445" s="21"/>
    </row>
    <row r="446" spans="1:4">
      <c r="A446" s="21"/>
      <c r="B446" s="21"/>
      <c r="C446" s="21"/>
      <c r="D446" s="21"/>
    </row>
    <row r="447" spans="1:4">
      <c r="A447" s="21"/>
      <c r="B447" s="21"/>
      <c r="C447" s="21"/>
      <c r="D447" s="21"/>
    </row>
    <row r="448" spans="1:4">
      <c r="A448" s="21"/>
      <c r="B448" s="21"/>
      <c r="C448" s="21"/>
      <c r="D448" s="21"/>
    </row>
    <row r="449" spans="1:4">
      <c r="A449" s="21"/>
      <c r="B449" s="21"/>
      <c r="C449" s="21"/>
      <c r="D449" s="21"/>
    </row>
    <row r="450" spans="1:4">
      <c r="A450" s="21"/>
      <c r="B450" s="21"/>
      <c r="C450" s="21"/>
      <c r="D450" s="21"/>
    </row>
    <row r="451" spans="1:4">
      <c r="A451" s="21"/>
      <c r="B451" s="21"/>
      <c r="C451" s="21"/>
      <c r="D451" s="21"/>
    </row>
    <row r="452" spans="1:4">
      <c r="A452" s="21"/>
      <c r="B452" s="21"/>
      <c r="C452" s="21"/>
      <c r="D452" s="21"/>
    </row>
    <row r="453" spans="1:4">
      <c r="A453" s="21"/>
      <c r="B453" s="21"/>
      <c r="C453" s="21"/>
      <c r="D453" s="21"/>
    </row>
    <row r="454" spans="1:4">
      <c r="A454" s="21"/>
      <c r="B454" s="21"/>
      <c r="C454" s="21"/>
      <c r="D454" s="21"/>
    </row>
    <row r="455" spans="1:4">
      <c r="A455" s="21"/>
      <c r="B455" s="21"/>
      <c r="C455" s="21"/>
      <c r="D455" s="21"/>
    </row>
    <row r="456" spans="1:4">
      <c r="A456" s="21"/>
      <c r="B456" s="21"/>
      <c r="C456" s="21"/>
      <c r="D456" s="21"/>
    </row>
    <row r="457" spans="1:4">
      <c r="A457" s="21"/>
      <c r="B457" s="21"/>
      <c r="C457" s="21"/>
      <c r="D457" s="21"/>
    </row>
    <row r="458" spans="1:4">
      <c r="A458" s="21"/>
      <c r="B458" s="21"/>
      <c r="C458" s="21"/>
      <c r="D458" s="21"/>
    </row>
    <row r="459" spans="1:4">
      <c r="A459" s="21"/>
      <c r="B459" s="21"/>
      <c r="C459" s="21"/>
      <c r="D459" s="21"/>
    </row>
    <row r="460" spans="1:4">
      <c r="A460" s="21"/>
      <c r="B460" s="21"/>
      <c r="C460" s="21"/>
      <c r="D460" s="21"/>
    </row>
    <row r="461" spans="1:4">
      <c r="A461" s="21"/>
      <c r="B461" s="21"/>
      <c r="C461" s="21"/>
      <c r="D461" s="21"/>
    </row>
    <row r="462" spans="1:4">
      <c r="A462" s="21"/>
      <c r="B462" s="21"/>
      <c r="C462" s="21"/>
      <c r="D462" s="21"/>
    </row>
    <row r="463" spans="1:4">
      <c r="A463" s="21"/>
      <c r="B463" s="21"/>
      <c r="C463" s="21"/>
      <c r="D463" s="21"/>
    </row>
    <row r="464" spans="1:4">
      <c r="A464" s="21"/>
      <c r="B464" s="21"/>
      <c r="C464" s="21"/>
      <c r="D464" s="21"/>
    </row>
    <row r="465" spans="1:4">
      <c r="A465" s="21"/>
      <c r="B465" s="21"/>
      <c r="C465" s="21"/>
      <c r="D465" s="21"/>
    </row>
    <row r="466" spans="1:4">
      <c r="A466" s="21"/>
      <c r="B466" s="21"/>
      <c r="C466" s="21"/>
      <c r="D466" s="21"/>
    </row>
    <row r="467" spans="1:4">
      <c r="A467" s="21"/>
      <c r="B467" s="21"/>
      <c r="C467" s="21"/>
      <c r="D467" s="21"/>
    </row>
    <row r="468" spans="1:4">
      <c r="A468" s="21"/>
      <c r="B468" s="21"/>
      <c r="C468" s="21"/>
      <c r="D468" s="21"/>
    </row>
    <row r="469" spans="1:4">
      <c r="A469" s="21"/>
      <c r="B469" s="21"/>
      <c r="C469" s="21"/>
      <c r="D469" s="21"/>
    </row>
    <row r="470" spans="1:4">
      <c r="A470" s="21"/>
      <c r="B470" s="21"/>
      <c r="C470" s="21"/>
      <c r="D470" s="21"/>
    </row>
    <row r="471" spans="1:4">
      <c r="A471" s="21"/>
      <c r="B471" s="21"/>
      <c r="C471" s="21"/>
      <c r="D471" s="21"/>
    </row>
    <row r="472" spans="1:4">
      <c r="A472" s="21"/>
      <c r="B472" s="21"/>
      <c r="C472" s="21"/>
      <c r="D472" s="21"/>
    </row>
    <row r="473" spans="1:4">
      <c r="A473" s="21"/>
      <c r="B473" s="21"/>
      <c r="C473" s="21"/>
      <c r="D473" s="21"/>
    </row>
    <row r="474" spans="1:4">
      <c r="A474" s="21"/>
      <c r="B474" s="21"/>
      <c r="C474" s="21"/>
      <c r="D474" s="21"/>
    </row>
    <row r="475" spans="1:4">
      <c r="A475" s="21"/>
      <c r="B475" s="21"/>
      <c r="C475" s="21"/>
      <c r="D475" s="21"/>
    </row>
    <row r="476" spans="1:4">
      <c r="A476" s="21"/>
      <c r="B476" s="21"/>
      <c r="C476" s="21"/>
      <c r="D476" s="21"/>
    </row>
    <row r="477" spans="1:4">
      <c r="A477" s="21"/>
      <c r="B477" s="21"/>
      <c r="C477" s="21"/>
      <c r="D477" s="21"/>
    </row>
    <row r="478" spans="1:4">
      <c r="A478" s="21"/>
      <c r="B478" s="21"/>
      <c r="C478" s="21"/>
      <c r="D478" s="21"/>
    </row>
    <row r="479" spans="1:4">
      <c r="A479" s="21"/>
      <c r="B479" s="21"/>
      <c r="C479" s="21"/>
      <c r="D479" s="21"/>
    </row>
    <row r="480" spans="1:4">
      <c r="A480" s="21"/>
      <c r="B480" s="21"/>
      <c r="C480" s="21"/>
      <c r="D480" s="21"/>
    </row>
    <row r="481" spans="1:4">
      <c r="A481" s="21"/>
      <c r="B481" s="21"/>
      <c r="C481" s="21"/>
      <c r="D481" s="21"/>
    </row>
    <row r="482" spans="1:4">
      <c r="A482" s="21"/>
      <c r="B482" s="21"/>
      <c r="C482" s="21"/>
      <c r="D482" s="21"/>
    </row>
    <row r="483" spans="1:4">
      <c r="A483" s="21"/>
      <c r="B483" s="21"/>
      <c r="C483" s="21"/>
      <c r="D483" s="21"/>
    </row>
    <row r="484" spans="1:4">
      <c r="A484" s="21"/>
      <c r="B484" s="21"/>
      <c r="C484" s="21"/>
      <c r="D484" s="21"/>
    </row>
    <row r="485" spans="1:4">
      <c r="A485" s="21"/>
      <c r="B485" s="21"/>
      <c r="C485" s="21"/>
      <c r="D485" s="21"/>
    </row>
    <row r="486" spans="1:4">
      <c r="A486" s="21"/>
      <c r="B486" s="21"/>
      <c r="C486" s="21"/>
      <c r="D486" s="21"/>
    </row>
    <row r="487" spans="1:4">
      <c r="A487" s="21"/>
      <c r="B487" s="21"/>
      <c r="C487" s="21"/>
      <c r="D487" s="21"/>
    </row>
    <row r="488" spans="1:4">
      <c r="A488" s="21"/>
      <c r="B488" s="21"/>
      <c r="C488" s="21"/>
      <c r="D488" s="21"/>
    </row>
    <row r="489" spans="1:4">
      <c r="A489" s="21"/>
      <c r="B489" s="21"/>
      <c r="C489" s="21"/>
      <c r="D489" s="21"/>
    </row>
    <row r="490" spans="1:4">
      <c r="A490" s="21"/>
      <c r="B490" s="21"/>
      <c r="C490" s="21"/>
      <c r="D490" s="21"/>
    </row>
    <row r="491" spans="1:4">
      <c r="A491" s="21"/>
      <c r="B491" s="21"/>
      <c r="C491" s="21"/>
      <c r="D491" s="21"/>
    </row>
    <row r="492" spans="1:4">
      <c r="A492" s="21"/>
      <c r="B492" s="21"/>
      <c r="C492" s="21"/>
      <c r="D492" s="21"/>
    </row>
    <row r="493" spans="1:4">
      <c r="A493" s="21"/>
      <c r="B493" s="21"/>
      <c r="C493" s="21"/>
      <c r="D493" s="21"/>
    </row>
    <row r="494" spans="1:4">
      <c r="A494" s="21"/>
      <c r="B494" s="21"/>
      <c r="C494" s="21"/>
      <c r="D494" s="21"/>
    </row>
    <row r="495" spans="1:4">
      <c r="A495" s="21"/>
      <c r="B495" s="21"/>
      <c r="C495" s="21"/>
      <c r="D495" s="21"/>
    </row>
    <row r="496" spans="1:4">
      <c r="A496" s="21"/>
      <c r="B496" s="21"/>
      <c r="C496" s="21"/>
      <c r="D496" s="21"/>
    </row>
    <row r="497" spans="1:4">
      <c r="A497" s="21"/>
      <c r="B497" s="21"/>
      <c r="C497" s="21"/>
      <c r="D497" s="21"/>
    </row>
    <row r="498" spans="1:4">
      <c r="A498" s="21"/>
      <c r="B498" s="21"/>
      <c r="C498" s="21"/>
      <c r="D498" s="21"/>
    </row>
    <row r="499" spans="1:4">
      <c r="A499" s="21"/>
      <c r="B499" s="21"/>
      <c r="C499" s="21"/>
      <c r="D499" s="21"/>
    </row>
    <row r="500" spans="1:4">
      <c r="A500" s="21"/>
      <c r="B500" s="21"/>
      <c r="C500" s="21"/>
      <c r="D500" s="21"/>
    </row>
    <row r="501" spans="1:4">
      <c r="A501" s="21"/>
      <c r="B501" s="21"/>
      <c r="C501" s="21"/>
      <c r="D501" s="21"/>
    </row>
    <row r="502" spans="1:4">
      <c r="A502" s="21"/>
      <c r="B502" s="21"/>
      <c r="C502" s="21"/>
      <c r="D502" s="21"/>
    </row>
    <row r="503" spans="1:4">
      <c r="A503" s="21"/>
      <c r="B503" s="21"/>
      <c r="C503" s="21"/>
      <c r="D503" s="21"/>
    </row>
    <row r="504" spans="1:4">
      <c r="A504" s="21"/>
      <c r="B504" s="21"/>
      <c r="C504" s="21"/>
      <c r="D504" s="21"/>
    </row>
    <row r="505" spans="1:4">
      <c r="A505" s="21"/>
      <c r="B505" s="21"/>
      <c r="C505" s="21"/>
      <c r="D505" s="21"/>
    </row>
    <row r="506" spans="1:4">
      <c r="A506" s="21"/>
      <c r="B506" s="21"/>
      <c r="C506" s="21"/>
      <c r="D506" s="21"/>
    </row>
    <row r="507" spans="1:4">
      <c r="A507" s="21"/>
      <c r="B507" s="21"/>
      <c r="C507" s="21"/>
      <c r="D507" s="21"/>
    </row>
    <row r="508" spans="1:4">
      <c r="A508" s="21"/>
      <c r="B508" s="21"/>
      <c r="C508" s="21"/>
      <c r="D508" s="21"/>
    </row>
    <row r="509" spans="1:4">
      <c r="A509" s="21"/>
      <c r="B509" s="21"/>
      <c r="C509" s="21"/>
      <c r="D509" s="21"/>
    </row>
    <row r="510" spans="1:4">
      <c r="A510" s="21"/>
      <c r="B510" s="21"/>
      <c r="C510" s="21"/>
      <c r="D510" s="21"/>
    </row>
    <row r="511" spans="1:4">
      <c r="A511" s="21"/>
      <c r="B511" s="21"/>
      <c r="C511" s="21"/>
      <c r="D511" s="21"/>
    </row>
    <row r="512" spans="1:4">
      <c r="A512" s="21"/>
      <c r="B512" s="21"/>
      <c r="C512" s="21"/>
      <c r="D512" s="21"/>
    </row>
    <row r="513" spans="1:4">
      <c r="A513" s="21"/>
      <c r="B513" s="21"/>
      <c r="C513" s="21"/>
      <c r="D513" s="21"/>
    </row>
    <row r="514" spans="1:4">
      <c r="A514" s="21"/>
      <c r="B514" s="21"/>
      <c r="C514" s="21"/>
      <c r="D514" s="21"/>
    </row>
    <row r="515" spans="1:4">
      <c r="A515" s="21"/>
      <c r="B515" s="21"/>
      <c r="C515" s="21"/>
      <c r="D515" s="21"/>
    </row>
    <row r="516" spans="1:4">
      <c r="A516" s="21"/>
      <c r="B516" s="21"/>
      <c r="C516" s="21"/>
      <c r="D516" s="21"/>
    </row>
    <row r="517" spans="1:4">
      <c r="A517" s="21"/>
      <c r="B517" s="21"/>
      <c r="C517" s="21"/>
      <c r="D517" s="21"/>
    </row>
    <row r="518" spans="1:4">
      <c r="A518" s="21"/>
      <c r="B518" s="21"/>
      <c r="C518" s="21"/>
      <c r="D518" s="21"/>
    </row>
    <row r="519" spans="1:4">
      <c r="A519" s="21"/>
      <c r="B519" s="21"/>
      <c r="C519" s="21"/>
      <c r="D519" s="21"/>
    </row>
    <row r="520" spans="1:4">
      <c r="A520" s="21"/>
      <c r="B520" s="21"/>
      <c r="C520" s="21"/>
      <c r="D520" s="21"/>
    </row>
    <row r="521" spans="1:4">
      <c r="A521" s="21"/>
      <c r="B521" s="21"/>
      <c r="C521" s="21"/>
      <c r="D521" s="21"/>
    </row>
    <row r="522" spans="1:4">
      <c r="A522" s="21"/>
      <c r="B522" s="21"/>
      <c r="C522" s="21"/>
      <c r="D522" s="21"/>
    </row>
    <row r="523" spans="1:4">
      <c r="A523" s="21"/>
      <c r="B523" s="21"/>
      <c r="C523" s="21"/>
      <c r="D523" s="21"/>
    </row>
    <row r="524" spans="1:4">
      <c r="A524" s="21"/>
      <c r="B524" s="21"/>
      <c r="C524" s="21"/>
      <c r="D524" s="21"/>
    </row>
    <row r="525" spans="1:4">
      <c r="A525" s="21"/>
      <c r="B525" s="21"/>
      <c r="C525" s="21"/>
      <c r="D525" s="21"/>
    </row>
    <row r="526" spans="1:4">
      <c r="A526" s="21"/>
      <c r="B526" s="21"/>
      <c r="C526" s="21"/>
      <c r="D526" s="21"/>
    </row>
    <row r="527" spans="1:4">
      <c r="A527" s="21"/>
      <c r="B527" s="21"/>
      <c r="C527" s="21"/>
      <c r="D527" s="21"/>
    </row>
    <row r="528" spans="1:4">
      <c r="A528" s="21"/>
      <c r="B528" s="21"/>
      <c r="C528" s="21"/>
      <c r="D528" s="21"/>
    </row>
    <row r="529" spans="1:4">
      <c r="A529" s="21"/>
      <c r="B529" s="21"/>
      <c r="C529" s="21"/>
      <c r="D529" s="21"/>
    </row>
    <row r="530" spans="1:4">
      <c r="A530" s="21"/>
      <c r="B530" s="21"/>
      <c r="C530" s="21"/>
      <c r="D530" s="21"/>
    </row>
    <row r="531" spans="1:4">
      <c r="A531" s="21"/>
      <c r="B531" s="21"/>
      <c r="C531" s="21"/>
      <c r="D531" s="21"/>
    </row>
    <row r="532" spans="1:4">
      <c r="A532" s="21"/>
      <c r="B532" s="21"/>
      <c r="C532" s="21"/>
      <c r="D532" s="21"/>
    </row>
    <row r="533" spans="1:4">
      <c r="A533" s="21"/>
      <c r="B533" s="21"/>
      <c r="C533" s="21"/>
      <c r="D533" s="21"/>
    </row>
    <row r="534" spans="1:4">
      <c r="A534" s="21"/>
      <c r="B534" s="21"/>
      <c r="C534" s="21"/>
      <c r="D534" s="21"/>
    </row>
    <row r="535" spans="1:4">
      <c r="A535" s="21"/>
      <c r="B535" s="21"/>
      <c r="C535" s="21"/>
      <c r="D535" s="21"/>
    </row>
    <row r="536" spans="1:4">
      <c r="A536" s="21"/>
      <c r="B536" s="21"/>
      <c r="C536" s="21"/>
      <c r="D536" s="21"/>
    </row>
    <row r="537" spans="1:4">
      <c r="A537" s="21"/>
      <c r="B537" s="21"/>
      <c r="C537" s="21"/>
      <c r="D537" s="21"/>
    </row>
    <row r="538" spans="1:4">
      <c r="A538" s="21"/>
      <c r="B538" s="21"/>
      <c r="C538" s="21"/>
      <c r="D538" s="21"/>
    </row>
    <row r="539" spans="1:4">
      <c r="A539" s="21"/>
      <c r="B539" s="21"/>
      <c r="C539" s="21"/>
      <c r="D539" s="21"/>
    </row>
    <row r="540" spans="1:4">
      <c r="A540" s="21"/>
      <c r="B540" s="21"/>
      <c r="C540" s="21"/>
      <c r="D540" s="21"/>
    </row>
    <row r="541" spans="1:4">
      <c r="A541" s="21"/>
      <c r="B541" s="21"/>
      <c r="C541" s="21"/>
      <c r="D541" s="21"/>
    </row>
    <row r="542" spans="1:4">
      <c r="A542" s="21"/>
      <c r="B542" s="21"/>
      <c r="C542" s="21"/>
      <c r="D542" s="21"/>
    </row>
    <row r="543" spans="1:4">
      <c r="A543" s="21"/>
      <c r="B543" s="21"/>
      <c r="C543" s="21"/>
      <c r="D543" s="21"/>
    </row>
    <row r="544" spans="1:4">
      <c r="A544" s="21"/>
      <c r="B544" s="21"/>
      <c r="C544" s="21"/>
      <c r="D544" s="21"/>
    </row>
    <row r="545" spans="1:4">
      <c r="A545" s="21"/>
      <c r="B545" s="21"/>
      <c r="C545" s="21"/>
      <c r="D545" s="21"/>
    </row>
    <row r="546" spans="1:4">
      <c r="A546" s="21"/>
      <c r="B546" s="21"/>
      <c r="C546" s="21"/>
      <c r="D546" s="21"/>
    </row>
    <row r="547" spans="1:4">
      <c r="A547" s="21"/>
      <c r="B547" s="21"/>
      <c r="C547" s="21"/>
      <c r="D547" s="21"/>
    </row>
    <row r="548" spans="1:4">
      <c r="A548" s="21"/>
      <c r="B548" s="21"/>
      <c r="C548" s="21"/>
      <c r="D548" s="21"/>
    </row>
    <row r="549" spans="1:4">
      <c r="A549" s="21"/>
      <c r="B549" s="21"/>
      <c r="C549" s="21"/>
      <c r="D549" s="21"/>
    </row>
    <row r="550" spans="1:4">
      <c r="A550" s="21"/>
      <c r="B550" s="21"/>
      <c r="C550" s="21"/>
      <c r="D550" s="21"/>
    </row>
    <row r="551" spans="1:4">
      <c r="A551" s="21"/>
      <c r="B551" s="21"/>
      <c r="C551" s="21"/>
      <c r="D551" s="21"/>
    </row>
    <row r="552" spans="1:4">
      <c r="A552" s="21"/>
      <c r="B552" s="21"/>
      <c r="C552" s="21"/>
      <c r="D552" s="21"/>
    </row>
    <row r="553" spans="1:4">
      <c r="A553" s="21"/>
      <c r="B553" s="21"/>
      <c r="C553" s="21"/>
      <c r="D553" s="21"/>
    </row>
    <row r="554" spans="1:4">
      <c r="A554" s="21"/>
      <c r="B554" s="21"/>
      <c r="C554" s="21"/>
      <c r="D554" s="21"/>
    </row>
    <row r="555" spans="1:4">
      <c r="A555" s="21"/>
      <c r="B555" s="21"/>
      <c r="C555" s="21"/>
      <c r="D555" s="21"/>
    </row>
    <row r="556" spans="1:4">
      <c r="A556" s="21"/>
      <c r="B556" s="21"/>
      <c r="C556" s="21"/>
      <c r="D556" s="21"/>
    </row>
    <row r="557" spans="1:4">
      <c r="A557" s="21"/>
      <c r="B557" s="21"/>
      <c r="C557" s="21"/>
      <c r="D557" s="21"/>
    </row>
    <row r="558" spans="1:4">
      <c r="A558" s="21"/>
      <c r="B558" s="21"/>
      <c r="C558" s="21"/>
      <c r="D558" s="21"/>
    </row>
    <row r="559" spans="1:4">
      <c r="A559" s="21"/>
      <c r="B559" s="21"/>
      <c r="C559" s="21"/>
      <c r="D559" s="21"/>
    </row>
    <row r="560" spans="1:4">
      <c r="A560" s="21"/>
      <c r="B560" s="21"/>
      <c r="C560" s="21"/>
      <c r="D560" s="21"/>
    </row>
    <row r="561" spans="1:4">
      <c r="A561" s="21"/>
      <c r="B561" s="21"/>
      <c r="C561" s="21"/>
      <c r="D561" s="21"/>
    </row>
    <row r="562" spans="1:4">
      <c r="A562" s="21"/>
      <c r="B562" s="21"/>
      <c r="C562" s="21"/>
      <c r="D562" s="21"/>
    </row>
    <row r="563" spans="1:4">
      <c r="A563" s="21"/>
      <c r="B563" s="21"/>
      <c r="C563" s="21"/>
      <c r="D563" s="21"/>
    </row>
    <row r="564" spans="1:4">
      <c r="A564" s="21"/>
      <c r="B564" s="21"/>
      <c r="C564" s="21"/>
      <c r="D564" s="21"/>
    </row>
    <row r="565" spans="1:4">
      <c r="A565" s="21"/>
      <c r="B565" s="21"/>
      <c r="C565" s="21"/>
      <c r="D565" s="21"/>
    </row>
    <row r="566" spans="1:4">
      <c r="A566" s="21"/>
      <c r="B566" s="21"/>
      <c r="C566" s="21"/>
      <c r="D566" s="21"/>
    </row>
    <row r="567" spans="1:4">
      <c r="A567" s="21"/>
      <c r="B567" s="21"/>
      <c r="C567" s="21"/>
      <c r="D567" s="21"/>
    </row>
    <row r="568" spans="1:4">
      <c r="A568" s="21"/>
      <c r="B568" s="21"/>
      <c r="C568" s="21"/>
      <c r="D568" s="21"/>
    </row>
    <row r="569" spans="1:4">
      <c r="A569" s="21"/>
      <c r="B569" s="21"/>
      <c r="C569" s="21"/>
      <c r="D569" s="21"/>
    </row>
    <row r="570" spans="1:4">
      <c r="A570" s="21"/>
      <c r="B570" s="21"/>
      <c r="C570" s="21"/>
      <c r="D570" s="21"/>
    </row>
    <row r="571" spans="1:4">
      <c r="A571" s="21"/>
      <c r="B571" s="21"/>
      <c r="C571" s="21"/>
      <c r="D571" s="21"/>
    </row>
    <row r="572" spans="1:4">
      <c r="A572" s="21"/>
      <c r="B572" s="21"/>
      <c r="C572" s="21"/>
      <c r="D572" s="21"/>
    </row>
    <row r="573" spans="1:4">
      <c r="A573" s="21"/>
      <c r="B573" s="21"/>
      <c r="C573" s="21"/>
      <c r="D573" s="21"/>
    </row>
    <row r="574" spans="1:4">
      <c r="A574" s="21"/>
      <c r="B574" s="21"/>
      <c r="C574" s="21"/>
      <c r="D574" s="21"/>
    </row>
    <row r="575" spans="1:4">
      <c r="A575" s="21"/>
      <c r="B575" s="21"/>
      <c r="C575" s="21"/>
      <c r="D575" s="21"/>
    </row>
    <row r="576" spans="1:4">
      <c r="A576" s="21"/>
      <c r="B576" s="21"/>
      <c r="C576" s="21"/>
      <c r="D576" s="21"/>
    </row>
    <row r="577" spans="1:4">
      <c r="A577" s="21"/>
      <c r="B577" s="21"/>
      <c r="C577" s="21"/>
      <c r="D577" s="21"/>
    </row>
    <row r="578" spans="1:4">
      <c r="A578" s="21"/>
      <c r="B578" s="21"/>
      <c r="C578" s="21"/>
      <c r="D578" s="21"/>
    </row>
    <row r="579" spans="1:4">
      <c r="A579" s="21"/>
      <c r="B579" s="21"/>
      <c r="C579" s="21"/>
      <c r="D579" s="21"/>
    </row>
    <row r="580" spans="1:4">
      <c r="A580" s="21"/>
      <c r="B580" s="21"/>
      <c r="C580" s="21"/>
      <c r="D580" s="21"/>
    </row>
    <row r="581" spans="1:4">
      <c r="A581" s="21"/>
      <c r="B581" s="21"/>
      <c r="C581" s="21"/>
      <c r="D581" s="21"/>
    </row>
    <row r="582" spans="1:4">
      <c r="A582" s="21"/>
      <c r="B582" s="21"/>
      <c r="C582" s="21"/>
      <c r="D582" s="21"/>
    </row>
    <row r="583" spans="1:4">
      <c r="A583" s="21"/>
      <c r="B583" s="21"/>
      <c r="C583" s="21"/>
      <c r="D583" s="21"/>
    </row>
    <row r="584" spans="1:4">
      <c r="A584" s="21"/>
      <c r="B584" s="21"/>
      <c r="C584" s="21"/>
      <c r="D584" s="21"/>
    </row>
    <row r="585" spans="1:4">
      <c r="A585" s="21"/>
      <c r="B585" s="21"/>
      <c r="C585" s="21"/>
      <c r="D585" s="21"/>
    </row>
    <row r="586" spans="1:4">
      <c r="A586" s="21"/>
      <c r="B586" s="21"/>
      <c r="C586" s="21"/>
      <c r="D586" s="21"/>
    </row>
    <row r="587" spans="1:4">
      <c r="A587" s="21"/>
      <c r="B587" s="21"/>
      <c r="C587" s="21"/>
      <c r="D587" s="21"/>
    </row>
    <row r="588" spans="1:4">
      <c r="A588" s="21"/>
      <c r="B588" s="21"/>
      <c r="C588" s="21"/>
      <c r="D588" s="21"/>
    </row>
    <row r="589" spans="1:4">
      <c r="A589" s="21"/>
      <c r="B589" s="21"/>
      <c r="C589" s="21"/>
      <c r="D589" s="21"/>
    </row>
    <row r="590" spans="1:4">
      <c r="A590" s="21"/>
      <c r="B590" s="21"/>
      <c r="C590" s="21"/>
      <c r="D590" s="21"/>
    </row>
    <row r="591" spans="1:4">
      <c r="A591" s="21"/>
      <c r="B591" s="21"/>
      <c r="C591" s="21"/>
      <c r="D591" s="21"/>
    </row>
    <row r="592" spans="1:4">
      <c r="A592" s="21"/>
      <c r="B592" s="21"/>
      <c r="C592" s="21"/>
      <c r="D592" s="21"/>
    </row>
    <row r="593" spans="1:4">
      <c r="A593" s="21"/>
      <c r="B593" s="21"/>
      <c r="C593" s="21"/>
      <c r="D593" s="21"/>
    </row>
    <row r="594" spans="1:4">
      <c r="A594" s="21"/>
      <c r="B594" s="21"/>
      <c r="C594" s="21"/>
      <c r="D594" s="21"/>
    </row>
    <row r="595" spans="1:4">
      <c r="A595" s="21"/>
      <c r="B595" s="21"/>
      <c r="C595" s="21"/>
      <c r="D595" s="21"/>
    </row>
    <row r="596" spans="1:4">
      <c r="A596" s="21"/>
      <c r="B596" s="21"/>
      <c r="C596" s="21"/>
      <c r="D596" s="21"/>
    </row>
    <row r="597" spans="1:4">
      <c r="A597" s="21"/>
      <c r="B597" s="21"/>
      <c r="C597" s="21"/>
      <c r="D597" s="21"/>
    </row>
    <row r="598" spans="1:4">
      <c r="A598" s="21"/>
      <c r="B598" s="21"/>
      <c r="C598" s="21"/>
      <c r="D598" s="21"/>
    </row>
    <row r="599" spans="1:4">
      <c r="A599" s="21"/>
      <c r="B599" s="21"/>
      <c r="C599" s="21"/>
      <c r="D599" s="21"/>
    </row>
    <row r="600" spans="1:4">
      <c r="A600" s="21"/>
      <c r="B600" s="21"/>
      <c r="C600" s="21"/>
      <c r="D600" s="21"/>
    </row>
    <row r="601" spans="1:4">
      <c r="A601" s="21"/>
      <c r="B601" s="21"/>
      <c r="C601" s="21"/>
      <c r="D601" s="21"/>
    </row>
    <row r="602" spans="1:4">
      <c r="A602" s="21"/>
      <c r="B602" s="21"/>
      <c r="C602" s="21"/>
      <c r="D602" s="21"/>
    </row>
    <row r="603" spans="1:4">
      <c r="A603" s="21"/>
      <c r="B603" s="21"/>
      <c r="C603" s="21"/>
      <c r="D603" s="21"/>
    </row>
    <row r="604" spans="1:4">
      <c r="A604" s="21"/>
      <c r="B604" s="21"/>
      <c r="C604" s="21"/>
      <c r="D604" s="21"/>
    </row>
    <row r="605" spans="1:4">
      <c r="A605" s="21"/>
      <c r="B605" s="21"/>
      <c r="C605" s="21"/>
      <c r="D605" s="21"/>
    </row>
    <row r="606" spans="1:4">
      <c r="A606" s="21"/>
      <c r="B606" s="21"/>
      <c r="C606" s="21"/>
      <c r="D606" s="21"/>
    </row>
    <row r="607" spans="1:4">
      <c r="A607" s="21"/>
      <c r="B607" s="21"/>
      <c r="C607" s="21"/>
      <c r="D607" s="21"/>
    </row>
    <row r="608" spans="1:4">
      <c r="A608" s="21"/>
      <c r="B608" s="21"/>
      <c r="C608" s="21"/>
      <c r="D608" s="21"/>
    </row>
    <row r="609" spans="1:4">
      <c r="A609" s="21"/>
      <c r="B609" s="21"/>
      <c r="C609" s="21"/>
      <c r="D609" s="21"/>
    </row>
    <row r="610" spans="1:4">
      <c r="A610" s="21"/>
      <c r="B610" s="21"/>
      <c r="C610" s="21"/>
      <c r="D610" s="21"/>
    </row>
    <row r="611" spans="1:4">
      <c r="A611" s="21"/>
      <c r="B611" s="21"/>
      <c r="C611" s="21"/>
      <c r="D611" s="21"/>
    </row>
    <row r="612" spans="1:4">
      <c r="A612" s="21"/>
      <c r="B612" s="21"/>
      <c r="C612" s="21"/>
      <c r="D612" s="21"/>
    </row>
    <row r="613" spans="1:4">
      <c r="A613" s="21"/>
      <c r="B613" s="21"/>
      <c r="C613" s="21"/>
      <c r="D613" s="21"/>
    </row>
    <row r="614" spans="1:4">
      <c r="A614" s="21"/>
      <c r="B614" s="21"/>
      <c r="C614" s="21"/>
      <c r="D614" s="21"/>
    </row>
    <row r="615" spans="1:4">
      <c r="A615" s="21"/>
      <c r="B615" s="21"/>
      <c r="C615" s="21"/>
      <c r="D615" s="21"/>
    </row>
    <row r="616" spans="1:4">
      <c r="A616" s="21"/>
      <c r="B616" s="21"/>
      <c r="C616" s="21"/>
      <c r="D616" s="21"/>
    </row>
    <row r="617" spans="1:4">
      <c r="A617" s="21"/>
      <c r="B617" s="21"/>
      <c r="C617" s="21"/>
      <c r="D617" s="21"/>
    </row>
    <row r="618" spans="1:4">
      <c r="A618" s="21"/>
      <c r="B618" s="21"/>
      <c r="C618" s="21"/>
      <c r="D618" s="21"/>
    </row>
    <row r="619" spans="1:4">
      <c r="A619" s="21"/>
      <c r="B619" s="21"/>
      <c r="C619" s="21"/>
      <c r="D619" s="21"/>
    </row>
    <row r="620" spans="1:4">
      <c r="A620" s="21"/>
      <c r="B620" s="21"/>
      <c r="C620" s="21"/>
      <c r="D620" s="21"/>
    </row>
    <row r="621" spans="1:4">
      <c r="A621" s="21"/>
      <c r="B621" s="21"/>
      <c r="C621" s="21"/>
      <c r="D621" s="21"/>
    </row>
    <row r="622" spans="1:4">
      <c r="A622" s="21"/>
      <c r="B622" s="21"/>
      <c r="C622" s="21"/>
      <c r="D622" s="21"/>
    </row>
    <row r="623" spans="1:4">
      <c r="A623" s="21"/>
      <c r="B623" s="21"/>
      <c r="C623" s="21"/>
      <c r="D623" s="21"/>
    </row>
    <row r="624" spans="1:4">
      <c r="A624" s="21"/>
      <c r="B624" s="21"/>
      <c r="C624" s="21"/>
      <c r="D624" s="21"/>
    </row>
    <row r="625" spans="1:4">
      <c r="A625" s="21"/>
      <c r="B625" s="21"/>
      <c r="C625" s="21"/>
      <c r="D625" s="21"/>
    </row>
    <row r="626" spans="1:4">
      <c r="A626" s="21"/>
      <c r="B626" s="21"/>
      <c r="C626" s="21"/>
      <c r="D626" s="21"/>
    </row>
    <row r="627" spans="1:4">
      <c r="A627" s="21"/>
      <c r="B627" s="21"/>
      <c r="C627" s="21"/>
      <c r="D627" s="21"/>
    </row>
    <row r="628" spans="1:4">
      <c r="A628" s="21"/>
      <c r="B628" s="21"/>
      <c r="C628" s="21"/>
      <c r="D628" s="21"/>
    </row>
    <row r="629" spans="1:4">
      <c r="A629" s="21"/>
      <c r="B629" s="21"/>
      <c r="C629" s="21"/>
      <c r="D629" s="21"/>
    </row>
    <row r="630" spans="1:4">
      <c r="A630" s="21"/>
      <c r="B630" s="21"/>
      <c r="C630" s="21"/>
      <c r="D630" s="21"/>
    </row>
    <row r="631" spans="1:4">
      <c r="A631" s="21"/>
      <c r="B631" s="21"/>
      <c r="C631" s="21"/>
      <c r="D631" s="21"/>
    </row>
    <row r="632" spans="1:4">
      <c r="A632" s="21"/>
      <c r="B632" s="21"/>
      <c r="C632" s="21"/>
      <c r="D632" s="21"/>
    </row>
    <row r="633" spans="1:4">
      <c r="A633" s="21"/>
      <c r="B633" s="21"/>
      <c r="C633" s="21"/>
      <c r="D633" s="21"/>
    </row>
    <row r="634" spans="1:4">
      <c r="A634" s="21"/>
      <c r="B634" s="21"/>
      <c r="C634" s="21"/>
      <c r="D634" s="21"/>
    </row>
    <row r="635" spans="1:4">
      <c r="A635" s="21"/>
      <c r="B635" s="21"/>
      <c r="C635" s="21"/>
      <c r="D635" s="21"/>
    </row>
    <row r="636" spans="1:4">
      <c r="A636" s="21"/>
      <c r="B636" s="21"/>
      <c r="C636" s="21"/>
      <c r="D636" s="21"/>
    </row>
    <row r="637" spans="1:4">
      <c r="A637" s="21"/>
      <c r="B637" s="21"/>
      <c r="C637" s="21"/>
      <c r="D637" s="21"/>
    </row>
    <row r="638" spans="1:4">
      <c r="A638" s="21"/>
      <c r="B638" s="21"/>
      <c r="C638" s="21"/>
      <c r="D638" s="21"/>
    </row>
    <row r="639" spans="1:4">
      <c r="A639" s="21"/>
      <c r="B639" s="21"/>
      <c r="C639" s="21"/>
      <c r="D639" s="21"/>
    </row>
    <row r="640" spans="1:4">
      <c r="A640" s="21"/>
      <c r="B640" s="21"/>
      <c r="C640" s="21"/>
      <c r="D640" s="21"/>
    </row>
    <row r="641" spans="1:4">
      <c r="A641" s="21"/>
      <c r="B641" s="21"/>
      <c r="C641" s="21"/>
      <c r="D641" s="21"/>
    </row>
    <row r="642" spans="1:4">
      <c r="A642" s="21"/>
      <c r="B642" s="21"/>
      <c r="C642" s="21"/>
      <c r="D642" s="21"/>
    </row>
    <row r="643" spans="1:4">
      <c r="A643" s="21"/>
      <c r="B643" s="21"/>
      <c r="C643" s="21"/>
      <c r="D643" s="21"/>
    </row>
    <row r="644" spans="1:4">
      <c r="A644" s="21"/>
      <c r="B644" s="21"/>
      <c r="C644" s="21"/>
      <c r="D644" s="21"/>
    </row>
    <row r="645" spans="1:4">
      <c r="A645" s="21"/>
      <c r="B645" s="21"/>
      <c r="C645" s="21"/>
      <c r="D645" s="21"/>
    </row>
    <row r="646" spans="1:4">
      <c r="A646" s="21"/>
      <c r="B646" s="21"/>
      <c r="C646" s="21"/>
      <c r="D646" s="21"/>
    </row>
    <row r="647" spans="1:4">
      <c r="A647" s="21"/>
      <c r="B647" s="21"/>
      <c r="C647" s="21"/>
      <c r="D647" s="21"/>
    </row>
    <row r="648" spans="1:4">
      <c r="A648" s="21"/>
      <c r="B648" s="21"/>
      <c r="C648" s="21"/>
      <c r="D648" s="21"/>
    </row>
    <row r="649" spans="1:4">
      <c r="A649" s="21"/>
      <c r="B649" s="21"/>
      <c r="C649" s="21"/>
      <c r="D649" s="21"/>
    </row>
    <row r="650" spans="1:4">
      <c r="A650" s="21"/>
      <c r="B650" s="21"/>
      <c r="C650" s="21"/>
      <c r="D650" s="21"/>
    </row>
    <row r="651" spans="1:4">
      <c r="A651" s="21"/>
      <c r="B651" s="21"/>
      <c r="C651" s="21"/>
      <c r="D651" s="21"/>
    </row>
    <row r="652" spans="1:4">
      <c r="A652" s="21"/>
      <c r="B652" s="21"/>
      <c r="C652" s="21"/>
      <c r="D652" s="21"/>
    </row>
    <row r="653" spans="1:4">
      <c r="A653" s="21"/>
      <c r="B653" s="21"/>
      <c r="C653" s="21"/>
      <c r="D653" s="21"/>
    </row>
    <row r="654" spans="1:4">
      <c r="A654" s="21"/>
      <c r="B654" s="21"/>
      <c r="C654" s="21"/>
      <c r="D654" s="21"/>
    </row>
    <row r="655" spans="1:4">
      <c r="A655" s="21"/>
      <c r="B655" s="21"/>
      <c r="C655" s="21"/>
      <c r="D655" s="21"/>
    </row>
    <row r="656" spans="1:4">
      <c r="A656" s="21"/>
      <c r="B656" s="21"/>
      <c r="C656" s="21"/>
      <c r="D656" s="21"/>
    </row>
    <row r="657" spans="1:4">
      <c r="A657" s="21"/>
      <c r="B657" s="21"/>
      <c r="C657" s="21"/>
      <c r="D657" s="21"/>
    </row>
    <row r="658" spans="1:4">
      <c r="A658" s="21"/>
      <c r="B658" s="21"/>
      <c r="C658" s="21"/>
      <c r="D658" s="21"/>
    </row>
    <row r="659" spans="1:4">
      <c r="A659" s="21"/>
      <c r="B659" s="21"/>
      <c r="C659" s="21"/>
      <c r="D659" s="21"/>
    </row>
    <row r="660" spans="1:4">
      <c r="A660" s="21"/>
      <c r="B660" s="21"/>
      <c r="C660" s="21"/>
      <c r="D660" s="21"/>
    </row>
    <row r="661" spans="1:4">
      <c r="A661" s="21"/>
      <c r="B661" s="21"/>
      <c r="C661" s="21"/>
      <c r="D661" s="21"/>
    </row>
    <row r="662" spans="1:4">
      <c r="A662" s="21"/>
      <c r="B662" s="21"/>
      <c r="C662" s="21"/>
      <c r="D662" s="21"/>
    </row>
    <row r="663" spans="1:4">
      <c r="A663" s="21"/>
      <c r="B663" s="21"/>
      <c r="C663" s="21"/>
      <c r="D663" s="21"/>
    </row>
    <row r="664" spans="1:4">
      <c r="A664" s="21"/>
      <c r="B664" s="21"/>
      <c r="C664" s="21"/>
      <c r="D664" s="21"/>
    </row>
    <row r="665" spans="1:4">
      <c r="A665" s="21"/>
      <c r="B665" s="21"/>
      <c r="C665" s="21"/>
      <c r="D665" s="21"/>
    </row>
    <row r="666" spans="1:4">
      <c r="A666" s="21"/>
      <c r="B666" s="21"/>
      <c r="C666" s="21"/>
      <c r="D666" s="21"/>
    </row>
    <row r="667" spans="1:4">
      <c r="A667" s="21"/>
      <c r="B667" s="21"/>
      <c r="C667" s="21"/>
      <c r="D667" s="21"/>
    </row>
    <row r="668" spans="1:4">
      <c r="A668" s="21"/>
      <c r="B668" s="21"/>
      <c r="C668" s="21"/>
      <c r="D668" s="21"/>
    </row>
    <row r="669" spans="1:4">
      <c r="A669" s="21"/>
      <c r="B669" s="21"/>
      <c r="C669" s="21"/>
      <c r="D669" s="21"/>
    </row>
    <row r="670" spans="1:4">
      <c r="A670" s="21"/>
      <c r="B670" s="21"/>
      <c r="C670" s="21"/>
      <c r="D670" s="21"/>
    </row>
    <row r="671" spans="1:4">
      <c r="A671" s="21"/>
      <c r="B671" s="21"/>
      <c r="C671" s="21"/>
      <c r="D671" s="21"/>
    </row>
    <row r="672" spans="1:4">
      <c r="A672" s="21"/>
      <c r="B672" s="21"/>
      <c r="C672" s="21"/>
      <c r="D672" s="21"/>
    </row>
    <row r="673" spans="1:4">
      <c r="A673" s="21"/>
      <c r="B673" s="21"/>
      <c r="C673" s="21"/>
      <c r="D673" s="21"/>
    </row>
    <row r="674" spans="1:4">
      <c r="A674" s="21"/>
      <c r="B674" s="21"/>
      <c r="C674" s="21"/>
      <c r="D674" s="21"/>
    </row>
    <row r="675" spans="1:4">
      <c r="A675" s="21"/>
      <c r="B675" s="21"/>
      <c r="C675" s="21"/>
      <c r="D675" s="21"/>
    </row>
    <row r="676" spans="1:4">
      <c r="A676" s="21"/>
      <c r="B676" s="21"/>
      <c r="C676" s="21"/>
      <c r="D676" s="21"/>
    </row>
    <row r="677" spans="1:4">
      <c r="A677" s="21"/>
      <c r="B677" s="21"/>
      <c r="C677" s="21"/>
      <c r="D677" s="21"/>
    </row>
    <row r="678" spans="1:4">
      <c r="A678" s="21"/>
      <c r="B678" s="21"/>
      <c r="C678" s="21"/>
      <c r="D678" s="21"/>
    </row>
    <row r="679" spans="1:4">
      <c r="A679" s="21"/>
      <c r="B679" s="21"/>
      <c r="C679" s="21"/>
      <c r="D679" s="21"/>
    </row>
    <row r="680" spans="1:4">
      <c r="A680" s="21"/>
      <c r="B680" s="21"/>
      <c r="C680" s="21"/>
      <c r="D680" s="21"/>
    </row>
    <row r="681" spans="1:4">
      <c r="A681" s="21"/>
      <c r="B681" s="21"/>
      <c r="C681" s="21"/>
      <c r="D681" s="21"/>
    </row>
    <row r="682" spans="1:4">
      <c r="A682" s="21"/>
      <c r="B682" s="21"/>
      <c r="C682" s="21"/>
      <c r="D682" s="21"/>
    </row>
    <row r="683" spans="1:4">
      <c r="A683" s="21"/>
      <c r="B683" s="21"/>
      <c r="C683" s="21"/>
      <c r="D683" s="21"/>
    </row>
    <row r="684" spans="1:4">
      <c r="A684" s="21"/>
      <c r="B684" s="21"/>
      <c r="C684" s="21"/>
      <c r="D684" s="21"/>
    </row>
    <row r="685" spans="1:4">
      <c r="A685" s="21"/>
      <c r="B685" s="21"/>
      <c r="C685" s="21"/>
      <c r="D685" s="21"/>
    </row>
    <row r="686" spans="1:4">
      <c r="A686" s="21"/>
      <c r="B686" s="21"/>
      <c r="C686" s="21"/>
      <c r="D686" s="21"/>
    </row>
    <row r="687" spans="1:4">
      <c r="A687" s="21"/>
      <c r="B687" s="21"/>
      <c r="C687" s="21"/>
      <c r="D687" s="21"/>
    </row>
    <row r="688" spans="1:4">
      <c r="A688" s="21"/>
      <c r="B688" s="21"/>
      <c r="C688" s="21"/>
      <c r="D688" s="21"/>
    </row>
    <row r="689" spans="1:4">
      <c r="A689" s="21"/>
      <c r="B689" s="21"/>
      <c r="C689" s="21"/>
      <c r="D689" s="21"/>
    </row>
    <row r="690" spans="1:4">
      <c r="A690" s="21"/>
      <c r="B690" s="21"/>
      <c r="C690" s="21"/>
      <c r="D690" s="21"/>
    </row>
    <row r="691" spans="1:4">
      <c r="A691" s="21"/>
      <c r="B691" s="21"/>
      <c r="C691" s="21"/>
      <c r="D691" s="21"/>
    </row>
    <row r="692" spans="1:4">
      <c r="A692" s="21"/>
      <c r="B692" s="21"/>
      <c r="C692" s="21"/>
      <c r="D692" s="21"/>
    </row>
    <row r="693" spans="1:4">
      <c r="A693" s="21"/>
      <c r="B693" s="21"/>
      <c r="C693" s="21"/>
      <c r="D693" s="21"/>
    </row>
    <row r="694" spans="1:4">
      <c r="A694" s="21"/>
      <c r="B694" s="21"/>
      <c r="C694" s="21"/>
      <c r="D694" s="21"/>
    </row>
    <row r="695" spans="1:4">
      <c r="A695" s="21"/>
      <c r="B695" s="21"/>
      <c r="C695" s="21"/>
      <c r="D695" s="21"/>
    </row>
    <row r="696" spans="1:4">
      <c r="A696" s="21"/>
      <c r="B696" s="21"/>
      <c r="C696" s="21"/>
      <c r="D696" s="21"/>
    </row>
    <row r="697" spans="1:4">
      <c r="A697" s="21"/>
      <c r="B697" s="21"/>
      <c r="C697" s="21"/>
      <c r="D697" s="21"/>
    </row>
    <row r="698" spans="1:4">
      <c r="A698" s="21"/>
      <c r="B698" s="21"/>
      <c r="C698" s="21"/>
      <c r="D698" s="21"/>
    </row>
    <row r="699" spans="1:4">
      <c r="A699" s="21"/>
      <c r="B699" s="21"/>
      <c r="C699" s="21"/>
      <c r="D699" s="21"/>
    </row>
    <row r="700" spans="1:4">
      <c r="A700" s="21"/>
      <c r="B700" s="21"/>
      <c r="C700" s="21"/>
      <c r="D700" s="21"/>
    </row>
    <row r="701" spans="1:4">
      <c r="A701" s="21"/>
      <c r="B701" s="21"/>
      <c r="C701" s="21"/>
      <c r="D701" s="21"/>
    </row>
    <row r="702" spans="1:4">
      <c r="A702" s="21"/>
      <c r="B702" s="21"/>
      <c r="C702" s="21"/>
      <c r="D702" s="21"/>
    </row>
    <row r="703" spans="1:4">
      <c r="A703" s="21"/>
      <c r="B703" s="21"/>
      <c r="C703" s="21"/>
      <c r="D703" s="21"/>
    </row>
    <row r="704" spans="1:4">
      <c r="A704" s="21"/>
      <c r="B704" s="21"/>
      <c r="C704" s="21"/>
      <c r="D704" s="21"/>
    </row>
    <row r="705" spans="1:4">
      <c r="A705" s="21"/>
      <c r="B705" s="21"/>
      <c r="C705" s="21"/>
      <c r="D705" s="21"/>
    </row>
    <row r="706" spans="1:4">
      <c r="A706" s="21"/>
      <c r="B706" s="21"/>
      <c r="C706" s="21"/>
      <c r="D706" s="21"/>
    </row>
    <row r="707" spans="1:4">
      <c r="A707" s="21"/>
      <c r="B707" s="21"/>
      <c r="C707" s="21"/>
      <c r="D707" s="21"/>
    </row>
    <row r="708" spans="1:4">
      <c r="A708" s="21"/>
      <c r="B708" s="21"/>
      <c r="C708" s="21"/>
      <c r="D708" s="21"/>
    </row>
    <row r="709" spans="1:4">
      <c r="A709" s="21"/>
      <c r="B709" s="21"/>
      <c r="C709" s="21"/>
      <c r="D709" s="21"/>
    </row>
    <row r="710" spans="1:4">
      <c r="A710" s="21"/>
      <c r="B710" s="21"/>
      <c r="C710" s="21"/>
      <c r="D710" s="21"/>
    </row>
    <row r="711" spans="1:4">
      <c r="A711" s="21"/>
      <c r="B711" s="21"/>
      <c r="C711" s="21"/>
      <c r="D711" s="21"/>
    </row>
    <row r="712" spans="1:4">
      <c r="A712" s="21"/>
      <c r="B712" s="21"/>
      <c r="C712" s="21"/>
      <c r="D712" s="21"/>
    </row>
    <row r="713" spans="1:4">
      <c r="A713" s="21"/>
      <c r="B713" s="21"/>
      <c r="C713" s="21"/>
      <c r="D713" s="21"/>
    </row>
    <row r="714" spans="1:4">
      <c r="A714" s="21"/>
      <c r="B714" s="21"/>
      <c r="C714" s="21"/>
      <c r="D714" s="21"/>
    </row>
    <row r="715" spans="1:4">
      <c r="A715" s="21"/>
      <c r="B715" s="21"/>
      <c r="C715" s="21"/>
      <c r="D715" s="21"/>
    </row>
    <row r="716" spans="1:4">
      <c r="A716" s="21"/>
      <c r="B716" s="21"/>
      <c r="C716" s="21"/>
      <c r="D716" s="21"/>
    </row>
    <row r="717" spans="1:4">
      <c r="A717" s="21"/>
      <c r="B717" s="21"/>
      <c r="C717" s="21"/>
      <c r="D717" s="21"/>
    </row>
    <row r="718" spans="1:4">
      <c r="A718" s="21"/>
      <c r="B718" s="21"/>
      <c r="C718" s="21"/>
      <c r="D718" s="21"/>
    </row>
    <row r="719" spans="1:4">
      <c r="A719" s="21"/>
      <c r="B719" s="21"/>
      <c r="C719" s="21"/>
      <c r="D719" s="21"/>
    </row>
    <row r="720" spans="1:4">
      <c r="A720" s="21"/>
      <c r="B720" s="21"/>
      <c r="C720" s="21"/>
      <c r="D720" s="21"/>
    </row>
    <row r="721" spans="1:4">
      <c r="A721" s="21"/>
      <c r="B721" s="21"/>
      <c r="C721" s="21"/>
      <c r="D721" s="21"/>
    </row>
    <row r="722" spans="1:4">
      <c r="A722" s="21"/>
      <c r="B722" s="21"/>
      <c r="C722" s="21"/>
      <c r="D722" s="21"/>
    </row>
    <row r="723" spans="1:4">
      <c r="A723" s="21"/>
      <c r="B723" s="21"/>
      <c r="C723" s="21"/>
      <c r="D723" s="21"/>
    </row>
    <row r="724" spans="1:4">
      <c r="A724" s="21"/>
      <c r="B724" s="21"/>
      <c r="C724" s="21"/>
      <c r="D724" s="21"/>
    </row>
    <row r="725" spans="1:4">
      <c r="A725" s="21"/>
      <c r="B725" s="21"/>
      <c r="C725" s="21"/>
      <c r="D725" s="21"/>
    </row>
    <row r="726" spans="1:4">
      <c r="A726" s="21"/>
      <c r="B726" s="21"/>
      <c r="C726" s="21"/>
      <c r="D726" s="21"/>
    </row>
    <row r="727" spans="1:4">
      <c r="A727" s="21"/>
      <c r="B727" s="21"/>
      <c r="C727" s="21"/>
      <c r="D727" s="21"/>
    </row>
    <row r="728" spans="1:4">
      <c r="A728" s="21"/>
      <c r="B728" s="21"/>
      <c r="C728" s="21"/>
      <c r="D728" s="21"/>
    </row>
    <row r="729" spans="1:4">
      <c r="A729" s="21"/>
      <c r="B729" s="21"/>
      <c r="C729" s="21"/>
      <c r="D729" s="21"/>
    </row>
    <row r="730" spans="1:4">
      <c r="A730" s="21"/>
      <c r="B730" s="21"/>
      <c r="C730" s="21"/>
      <c r="D730" s="21"/>
    </row>
    <row r="731" spans="1:4">
      <c r="A731" s="21"/>
      <c r="B731" s="21"/>
      <c r="C731" s="21"/>
      <c r="D731" s="21"/>
    </row>
    <row r="732" spans="1:4">
      <c r="A732" s="21"/>
      <c r="B732" s="21"/>
      <c r="C732" s="21"/>
      <c r="D732" s="21"/>
    </row>
    <row r="733" spans="1:4">
      <c r="A733" s="21"/>
      <c r="B733" s="21"/>
      <c r="C733" s="21"/>
      <c r="D733" s="21"/>
    </row>
    <row r="734" spans="1:4">
      <c r="A734" s="21"/>
      <c r="B734" s="21"/>
      <c r="C734" s="21"/>
      <c r="D734" s="21"/>
    </row>
    <row r="735" spans="1:4">
      <c r="A735" s="21"/>
      <c r="B735" s="21"/>
      <c r="C735" s="21"/>
      <c r="D735" s="21"/>
    </row>
    <row r="736" spans="1:4">
      <c r="A736" s="21"/>
      <c r="B736" s="21"/>
      <c r="C736" s="21"/>
      <c r="D736" s="21"/>
    </row>
    <row r="737" spans="1:4">
      <c r="A737" s="21"/>
      <c r="B737" s="21"/>
      <c r="C737" s="21"/>
      <c r="D737" s="21"/>
    </row>
    <row r="738" spans="1:4">
      <c r="A738" s="21"/>
      <c r="B738" s="21"/>
      <c r="C738" s="21"/>
      <c r="D738" s="21"/>
    </row>
    <row r="739" spans="1:4">
      <c r="A739" s="21"/>
      <c r="B739" s="21"/>
      <c r="C739" s="21"/>
      <c r="D739" s="21"/>
    </row>
    <row r="740" spans="1:4">
      <c r="A740" s="21"/>
      <c r="B740" s="21"/>
      <c r="C740" s="21"/>
      <c r="D740" s="21"/>
    </row>
    <row r="741" spans="1:4">
      <c r="A741" s="21"/>
      <c r="B741" s="21"/>
      <c r="C741" s="21"/>
      <c r="D741" s="21"/>
    </row>
    <row r="742" spans="1:4">
      <c r="A742" s="21"/>
      <c r="B742" s="21"/>
      <c r="C742" s="21"/>
      <c r="D742" s="21"/>
    </row>
    <row r="743" spans="1:4">
      <c r="A743" s="21"/>
      <c r="B743" s="21"/>
      <c r="C743" s="21"/>
      <c r="D743" s="21"/>
    </row>
    <row r="744" spans="1:4">
      <c r="A744" s="21"/>
      <c r="B744" s="21"/>
      <c r="C744" s="21"/>
      <c r="D744" s="21"/>
    </row>
    <row r="745" spans="1:4">
      <c r="A745" s="21"/>
      <c r="B745" s="21"/>
      <c r="C745" s="21"/>
      <c r="D745" s="21"/>
    </row>
    <row r="746" spans="1:4">
      <c r="A746" s="21"/>
      <c r="B746" s="21"/>
      <c r="C746" s="21"/>
      <c r="D746" s="21"/>
    </row>
    <row r="747" spans="1:4">
      <c r="A747" s="21"/>
      <c r="B747" s="21"/>
      <c r="C747" s="21"/>
      <c r="D747" s="21"/>
    </row>
    <row r="748" spans="1:4">
      <c r="A748" s="21"/>
      <c r="B748" s="21"/>
      <c r="C748" s="21"/>
      <c r="D748" s="21"/>
    </row>
    <row r="749" spans="1:4">
      <c r="A749" s="21"/>
      <c r="B749" s="21"/>
      <c r="C749" s="21"/>
      <c r="D749" s="21"/>
    </row>
    <row r="750" spans="1:4">
      <c r="A750" s="21"/>
      <c r="B750" s="21"/>
      <c r="C750" s="21"/>
      <c r="D750" s="21"/>
    </row>
    <row r="751" spans="1:4">
      <c r="A751" s="21"/>
      <c r="B751" s="21"/>
      <c r="C751" s="21"/>
      <c r="D751" s="21"/>
    </row>
    <row r="752" spans="1:4">
      <c r="A752" s="21"/>
      <c r="B752" s="21"/>
      <c r="C752" s="21"/>
      <c r="D752" s="21"/>
    </row>
    <row r="753" spans="1:4">
      <c r="A753" s="21"/>
      <c r="B753" s="21"/>
      <c r="C753" s="21"/>
      <c r="D753" s="21"/>
    </row>
    <row r="754" spans="1:4">
      <c r="A754" s="21"/>
      <c r="B754" s="21"/>
      <c r="C754" s="21"/>
      <c r="D754" s="21"/>
    </row>
    <row r="755" spans="1:4">
      <c r="A755" s="21"/>
      <c r="B755" s="21"/>
      <c r="C755" s="21"/>
      <c r="D755" s="21"/>
    </row>
    <row r="756" spans="1:4">
      <c r="A756" s="21"/>
      <c r="B756" s="21"/>
      <c r="C756" s="21"/>
      <c r="D756" s="21"/>
    </row>
    <row r="757" spans="1:4">
      <c r="A757" s="21"/>
      <c r="B757" s="21"/>
      <c r="C757" s="21"/>
      <c r="D757" s="21"/>
    </row>
    <row r="758" spans="1:4">
      <c r="A758" s="21"/>
      <c r="B758" s="21"/>
      <c r="C758" s="21"/>
      <c r="D758" s="21"/>
    </row>
    <row r="759" spans="1:4">
      <c r="A759" s="21"/>
      <c r="B759" s="21"/>
      <c r="C759" s="21"/>
      <c r="D759" s="21"/>
    </row>
    <row r="760" spans="1:4">
      <c r="A760" s="21"/>
      <c r="B760" s="21"/>
      <c r="C760" s="21"/>
      <c r="D760" s="21"/>
    </row>
    <row r="761" spans="1:4">
      <c r="A761" s="21"/>
      <c r="B761" s="21"/>
      <c r="C761" s="21"/>
      <c r="D761" s="21"/>
    </row>
    <row r="762" spans="1:4">
      <c r="A762" s="21"/>
      <c r="B762" s="21"/>
      <c r="C762" s="21"/>
      <c r="D762" s="21"/>
    </row>
    <row r="763" spans="1:4">
      <c r="A763" s="21"/>
      <c r="B763" s="21"/>
      <c r="C763" s="21"/>
      <c r="D763" s="21"/>
    </row>
    <row r="764" spans="1:4">
      <c r="A764" s="21"/>
      <c r="B764" s="21"/>
      <c r="C764" s="21"/>
      <c r="D764" s="21"/>
    </row>
    <row r="765" spans="1:4">
      <c r="A765" s="21"/>
      <c r="B765" s="21"/>
      <c r="C765" s="21"/>
      <c r="D765" s="21"/>
    </row>
    <row r="766" spans="1:4">
      <c r="A766" s="21"/>
      <c r="B766" s="21"/>
      <c r="C766" s="21"/>
      <c r="D766" s="21"/>
    </row>
    <row r="767" spans="1:4">
      <c r="A767" s="21"/>
      <c r="B767" s="21"/>
      <c r="C767" s="21"/>
      <c r="D767" s="21"/>
    </row>
    <row r="768" spans="1:4">
      <c r="A768" s="21"/>
      <c r="B768" s="21"/>
      <c r="C768" s="21"/>
      <c r="D768" s="21"/>
    </row>
    <row r="769" spans="1:4">
      <c r="A769" s="21"/>
      <c r="B769" s="21"/>
      <c r="C769" s="21"/>
      <c r="D769" s="21"/>
    </row>
    <row r="770" spans="1:4">
      <c r="A770" s="21"/>
      <c r="B770" s="21"/>
      <c r="C770" s="21"/>
      <c r="D770" s="21"/>
    </row>
    <row r="771" spans="1:4">
      <c r="A771" s="21"/>
      <c r="B771" s="21"/>
      <c r="C771" s="21"/>
      <c r="D771" s="21"/>
    </row>
    <row r="772" spans="1:4">
      <c r="A772" s="21"/>
      <c r="B772" s="21"/>
      <c r="C772" s="21"/>
      <c r="D772" s="21"/>
    </row>
    <row r="773" spans="1:4">
      <c r="A773" s="21"/>
      <c r="B773" s="21"/>
      <c r="C773" s="21"/>
      <c r="D773" s="21"/>
    </row>
    <row r="774" spans="1:4">
      <c r="A774" s="21"/>
      <c r="B774" s="21"/>
      <c r="C774" s="21"/>
      <c r="D774" s="21"/>
    </row>
    <row r="775" spans="1:4">
      <c r="A775" s="21"/>
      <c r="B775" s="21"/>
      <c r="C775" s="21"/>
      <c r="D775" s="21"/>
    </row>
    <row r="776" spans="1:4">
      <c r="A776" s="21"/>
      <c r="B776" s="21"/>
      <c r="C776" s="21"/>
      <c r="D776" s="21"/>
    </row>
    <row r="777" spans="1:4">
      <c r="A777" s="21"/>
      <c r="B777" s="21"/>
      <c r="C777" s="21"/>
      <c r="D777" s="21"/>
    </row>
    <row r="778" spans="1:4">
      <c r="A778" s="21"/>
      <c r="B778" s="21"/>
      <c r="C778" s="21"/>
      <c r="D778" s="21"/>
    </row>
    <row r="779" spans="1:4">
      <c r="A779" s="21"/>
      <c r="B779" s="21"/>
      <c r="C779" s="21"/>
      <c r="D779" s="21"/>
    </row>
    <row r="780" spans="1:4">
      <c r="A780" s="21"/>
      <c r="B780" s="21"/>
      <c r="C780" s="21"/>
      <c r="D780" s="21"/>
    </row>
    <row r="781" spans="1:4">
      <c r="A781" s="21"/>
      <c r="B781" s="21"/>
      <c r="C781" s="21"/>
      <c r="D781" s="21"/>
    </row>
    <row r="782" spans="1:4">
      <c r="A782" s="21"/>
      <c r="B782" s="21"/>
      <c r="C782" s="21"/>
      <c r="D782" s="21"/>
    </row>
    <row r="783" spans="1:4">
      <c r="A783" s="21"/>
      <c r="B783" s="21"/>
      <c r="C783" s="21"/>
      <c r="D783" s="21"/>
    </row>
    <row r="784" spans="1:4">
      <c r="A784" s="21"/>
      <c r="B784" s="21"/>
      <c r="C784" s="21"/>
      <c r="D784" s="21"/>
    </row>
    <row r="785" spans="1:4">
      <c r="A785" s="21"/>
      <c r="B785" s="21"/>
      <c r="C785" s="21"/>
      <c r="D785" s="21"/>
    </row>
    <row r="786" spans="1:4">
      <c r="A786" s="21"/>
      <c r="B786" s="21"/>
      <c r="C786" s="21"/>
      <c r="D786" s="21"/>
    </row>
    <row r="787" spans="1:4">
      <c r="A787" s="21"/>
      <c r="B787" s="21"/>
      <c r="C787" s="21"/>
      <c r="D787" s="21"/>
    </row>
    <row r="788" spans="1:4">
      <c r="A788" s="21"/>
      <c r="B788" s="21"/>
      <c r="C788" s="21"/>
      <c r="D788" s="21"/>
    </row>
    <row r="789" spans="1:4">
      <c r="A789" s="21"/>
      <c r="B789" s="21"/>
      <c r="C789" s="21"/>
      <c r="D789" s="21"/>
    </row>
    <row r="790" spans="1:4">
      <c r="A790" s="21"/>
      <c r="B790" s="21"/>
      <c r="C790" s="21"/>
      <c r="D790" s="21"/>
    </row>
    <row r="791" spans="1:4">
      <c r="A791" s="21"/>
      <c r="B791" s="21"/>
      <c r="C791" s="21"/>
      <c r="D791" s="21"/>
    </row>
    <row r="792" spans="1:4">
      <c r="A792" s="21"/>
      <c r="B792" s="21"/>
      <c r="C792" s="21"/>
      <c r="D792" s="21"/>
    </row>
    <row r="793" spans="1:4">
      <c r="A793" s="21"/>
      <c r="B793" s="21"/>
      <c r="C793" s="21"/>
      <c r="D793" s="21"/>
    </row>
    <row r="794" spans="1:4">
      <c r="A794" s="21"/>
      <c r="B794" s="21"/>
      <c r="C794" s="21"/>
      <c r="D794" s="21"/>
    </row>
    <row r="795" spans="1:4">
      <c r="A795" s="21"/>
      <c r="B795" s="21"/>
      <c r="C795" s="21"/>
      <c r="D795" s="21"/>
    </row>
    <row r="796" spans="1:4">
      <c r="A796" s="21"/>
      <c r="B796" s="21"/>
      <c r="C796" s="21"/>
      <c r="D796" s="21"/>
    </row>
    <row r="797" spans="1:4">
      <c r="A797" s="21"/>
      <c r="B797" s="21"/>
      <c r="C797" s="21"/>
      <c r="D797" s="21"/>
    </row>
    <row r="798" spans="1:4">
      <c r="A798" s="21"/>
      <c r="B798" s="21"/>
      <c r="C798" s="21"/>
      <c r="D798" s="21"/>
    </row>
    <row r="799" spans="1:4">
      <c r="A799" s="21"/>
      <c r="B799" s="21"/>
      <c r="C799" s="21"/>
      <c r="D799" s="21"/>
    </row>
    <row r="800" spans="1:4">
      <c r="A800" s="21"/>
      <c r="B800" s="21"/>
      <c r="C800" s="21"/>
      <c r="D800" s="21"/>
    </row>
    <row r="801" spans="1:4">
      <c r="A801" s="21"/>
      <c r="B801" s="21"/>
      <c r="C801" s="21"/>
      <c r="D801" s="21"/>
    </row>
    <row r="802" spans="1:4">
      <c r="A802" s="21"/>
      <c r="B802" s="21"/>
      <c r="C802" s="21"/>
      <c r="D802" s="21"/>
    </row>
    <row r="803" spans="1:4">
      <c r="A803" s="21"/>
      <c r="B803" s="21"/>
      <c r="C803" s="21"/>
      <c r="D803" s="21"/>
    </row>
    <row r="804" spans="1:4">
      <c r="A804" s="21"/>
      <c r="B804" s="21"/>
      <c r="C804" s="21"/>
      <c r="D804" s="21"/>
    </row>
    <row r="805" spans="1:4">
      <c r="A805" s="21"/>
      <c r="B805" s="21"/>
      <c r="C805" s="21"/>
      <c r="D805" s="21"/>
    </row>
    <row r="806" spans="1:4">
      <c r="A806" s="21"/>
      <c r="B806" s="21"/>
      <c r="C806" s="21"/>
      <c r="D806" s="21"/>
    </row>
    <row r="807" spans="1:4">
      <c r="A807" s="21"/>
      <c r="B807" s="21"/>
      <c r="C807" s="21"/>
      <c r="D807" s="21"/>
    </row>
    <row r="808" spans="1:4">
      <c r="A808" s="21"/>
      <c r="B808" s="21"/>
      <c r="C808" s="21"/>
      <c r="D808" s="21"/>
    </row>
    <row r="809" spans="1:4">
      <c r="A809" s="21"/>
      <c r="B809" s="21"/>
      <c r="C809" s="21"/>
      <c r="D809" s="21"/>
    </row>
    <row r="810" spans="1:4">
      <c r="A810" s="21"/>
      <c r="B810" s="21"/>
      <c r="C810" s="21"/>
      <c r="D810" s="21"/>
    </row>
    <row r="811" spans="1:4">
      <c r="A811" s="21"/>
      <c r="B811" s="21"/>
      <c r="C811" s="21"/>
      <c r="D811" s="21"/>
    </row>
    <row r="812" spans="1:4">
      <c r="A812" s="21"/>
      <c r="B812" s="21"/>
      <c r="C812" s="21"/>
      <c r="D812" s="21"/>
    </row>
    <row r="813" spans="1:4">
      <c r="A813" s="21"/>
      <c r="B813" s="21"/>
      <c r="C813" s="21"/>
      <c r="D813" s="21"/>
    </row>
    <row r="814" spans="1:4">
      <c r="A814" s="21"/>
      <c r="B814" s="21"/>
      <c r="C814" s="21"/>
      <c r="D814" s="21"/>
    </row>
    <row r="815" spans="1:4">
      <c r="A815" s="21"/>
      <c r="B815" s="21"/>
      <c r="C815" s="21"/>
      <c r="D815" s="21"/>
    </row>
    <row r="816" spans="1:4">
      <c r="A816" s="21"/>
      <c r="B816" s="21"/>
      <c r="C816" s="21"/>
      <c r="D816" s="21"/>
    </row>
    <row r="817" spans="1:4">
      <c r="A817" s="21"/>
      <c r="B817" s="21"/>
      <c r="C817" s="21"/>
      <c r="D817" s="21"/>
    </row>
    <row r="818" spans="1:4">
      <c r="A818" s="21"/>
      <c r="B818" s="21"/>
      <c r="C818" s="21"/>
      <c r="D818" s="21"/>
    </row>
    <row r="819" spans="1:4">
      <c r="A819" s="21"/>
      <c r="B819" s="21"/>
      <c r="C819" s="21"/>
      <c r="D819" s="21"/>
    </row>
    <row r="820" spans="1:4">
      <c r="A820" s="21"/>
      <c r="B820" s="21"/>
      <c r="C820" s="21"/>
      <c r="D820" s="21"/>
    </row>
    <row r="821" spans="1:4">
      <c r="A821" s="21"/>
      <c r="B821" s="21"/>
      <c r="C821" s="21"/>
      <c r="D821" s="21"/>
    </row>
    <row r="822" spans="1:4">
      <c r="A822" s="21"/>
      <c r="B822" s="21"/>
      <c r="C822" s="21"/>
      <c r="D822" s="21"/>
    </row>
    <row r="823" spans="1:4">
      <c r="A823" s="21"/>
      <c r="B823" s="21"/>
      <c r="C823" s="21"/>
      <c r="D823" s="21"/>
    </row>
    <row r="824" spans="1:4">
      <c r="A824" s="21"/>
      <c r="B824" s="21"/>
      <c r="C824" s="21"/>
      <c r="D824" s="21"/>
    </row>
    <row r="825" spans="1:4">
      <c r="A825" s="21"/>
      <c r="B825" s="21"/>
      <c r="C825" s="21"/>
      <c r="D825" s="21"/>
    </row>
    <row r="826" spans="1:4">
      <c r="A826" s="21"/>
      <c r="B826" s="21"/>
      <c r="C826" s="21"/>
      <c r="D826" s="21"/>
    </row>
    <row r="827" spans="1:4">
      <c r="A827" s="21"/>
      <c r="B827" s="21"/>
      <c r="C827" s="21"/>
      <c r="D827" s="21"/>
    </row>
    <row r="828" spans="1:4">
      <c r="A828" s="21"/>
      <c r="B828" s="21"/>
      <c r="C828" s="21"/>
      <c r="D828" s="21"/>
    </row>
    <row r="829" spans="1:4">
      <c r="A829" s="21"/>
      <c r="B829" s="21"/>
      <c r="C829" s="21"/>
      <c r="D829" s="21"/>
    </row>
    <row r="830" spans="1:4">
      <c r="A830" s="21"/>
      <c r="B830" s="21"/>
      <c r="C830" s="21"/>
      <c r="D830" s="21"/>
    </row>
    <row r="831" spans="1:4">
      <c r="A831" s="21"/>
      <c r="B831" s="21"/>
      <c r="C831" s="21"/>
      <c r="D831" s="21"/>
    </row>
    <row r="832" spans="1:4">
      <c r="A832" s="21"/>
      <c r="B832" s="21"/>
      <c r="C832" s="21"/>
      <c r="D832" s="21"/>
    </row>
    <row r="833" spans="1:4">
      <c r="A833" s="21"/>
      <c r="B833" s="21"/>
      <c r="C833" s="21"/>
      <c r="D833" s="21"/>
    </row>
    <row r="834" spans="1:4">
      <c r="A834" s="21"/>
      <c r="B834" s="21"/>
      <c r="C834" s="21"/>
      <c r="D834" s="21"/>
    </row>
    <row r="835" spans="1:4">
      <c r="A835" s="21"/>
      <c r="B835" s="21"/>
      <c r="C835" s="21"/>
      <c r="D835" s="21"/>
    </row>
    <row r="836" spans="1:4">
      <c r="A836" s="21"/>
      <c r="B836" s="21"/>
      <c r="C836" s="21"/>
      <c r="D836" s="21"/>
    </row>
    <row r="837" spans="1:4">
      <c r="A837" s="21"/>
      <c r="B837" s="21"/>
      <c r="C837" s="21"/>
      <c r="D837" s="21"/>
    </row>
    <row r="838" spans="1:4">
      <c r="A838" s="21"/>
      <c r="B838" s="21"/>
      <c r="C838" s="21"/>
      <c r="D838" s="21"/>
    </row>
    <row r="839" spans="1:4">
      <c r="A839" s="21"/>
      <c r="B839" s="21"/>
      <c r="C839" s="21"/>
      <c r="D839" s="21"/>
    </row>
    <row r="840" spans="1:4">
      <c r="A840" s="21"/>
      <c r="B840" s="21"/>
      <c r="C840" s="21"/>
      <c r="D840" s="21"/>
    </row>
    <row r="841" spans="1:4">
      <c r="A841" s="21"/>
      <c r="B841" s="21"/>
      <c r="C841" s="21"/>
      <c r="D841" s="21"/>
    </row>
    <row r="842" spans="1:4">
      <c r="A842" s="21"/>
      <c r="B842" s="21"/>
      <c r="C842" s="21"/>
      <c r="D842" s="21"/>
    </row>
    <row r="843" spans="1:4">
      <c r="A843" s="21"/>
      <c r="B843" s="21"/>
      <c r="C843" s="21"/>
      <c r="D843" s="21"/>
    </row>
    <row r="844" spans="1:4">
      <c r="A844" s="21"/>
      <c r="B844" s="21"/>
      <c r="C844" s="21"/>
      <c r="D844" s="21"/>
    </row>
    <row r="845" spans="1:4">
      <c r="A845" s="21"/>
      <c r="B845" s="21"/>
      <c r="C845" s="21"/>
      <c r="D845" s="21"/>
    </row>
    <row r="846" spans="1:4">
      <c r="A846" s="21"/>
      <c r="B846" s="21"/>
      <c r="C846" s="21"/>
      <c r="D846" s="21"/>
    </row>
    <row r="847" spans="1:4">
      <c r="A847" s="21"/>
      <c r="B847" s="21"/>
      <c r="C847" s="21"/>
      <c r="D847" s="21"/>
    </row>
    <row r="848" spans="1:4">
      <c r="A848" s="21"/>
      <c r="B848" s="21"/>
      <c r="C848" s="21"/>
      <c r="D848" s="21"/>
    </row>
    <row r="849" spans="1:4">
      <c r="A849" s="21"/>
      <c r="B849" s="21"/>
      <c r="C849" s="21"/>
      <c r="D849" s="21"/>
    </row>
    <row r="850" spans="1:4">
      <c r="A850" s="21"/>
      <c r="B850" s="21"/>
      <c r="C850" s="21"/>
      <c r="D850" s="21"/>
    </row>
    <row r="851" spans="1:4">
      <c r="A851" s="21"/>
      <c r="B851" s="21"/>
      <c r="C851" s="21"/>
      <c r="D851" s="21"/>
    </row>
    <row r="852" spans="1:4">
      <c r="A852" s="21"/>
      <c r="B852" s="21"/>
      <c r="C852" s="21"/>
      <c r="D852" s="21"/>
    </row>
    <row r="853" spans="1:4">
      <c r="A853" s="21"/>
      <c r="B853" s="21"/>
      <c r="C853" s="21"/>
      <c r="D853" s="21"/>
    </row>
    <row r="854" spans="1:4">
      <c r="A854" s="21"/>
      <c r="B854" s="21"/>
      <c r="C854" s="21"/>
      <c r="D854" s="21"/>
    </row>
    <row r="855" spans="1:4">
      <c r="A855" s="21"/>
      <c r="B855" s="21"/>
      <c r="C855" s="21"/>
      <c r="D855" s="21"/>
    </row>
    <row r="856" spans="1:4">
      <c r="A856" s="21"/>
      <c r="B856" s="21"/>
      <c r="C856" s="21"/>
      <c r="D856" s="21"/>
    </row>
    <row r="857" spans="1:4">
      <c r="A857" s="21"/>
      <c r="B857" s="21"/>
      <c r="C857" s="21"/>
      <c r="D857" s="21"/>
    </row>
    <row r="858" spans="1:4">
      <c r="A858" s="21"/>
      <c r="B858" s="21"/>
      <c r="C858" s="21"/>
      <c r="D858" s="21"/>
    </row>
    <row r="859" spans="1:4">
      <c r="A859" s="21"/>
      <c r="B859" s="21"/>
      <c r="C859" s="21"/>
      <c r="D859" s="21"/>
    </row>
    <row r="860" spans="1:4">
      <c r="A860" s="21"/>
      <c r="B860" s="21"/>
      <c r="C860" s="21"/>
      <c r="D860" s="21"/>
    </row>
    <row r="861" spans="1:4">
      <c r="A861" s="21"/>
      <c r="B861" s="21"/>
      <c r="C861" s="21"/>
      <c r="D861" s="21"/>
    </row>
    <row r="862" spans="1:4">
      <c r="A862" s="21"/>
      <c r="B862" s="21"/>
      <c r="C862" s="21"/>
      <c r="D862" s="21"/>
    </row>
    <row r="863" spans="1:4">
      <c r="A863" s="21"/>
      <c r="B863" s="21"/>
      <c r="C863" s="21"/>
      <c r="D863" s="21"/>
    </row>
    <row r="864" spans="1:4">
      <c r="A864" s="21"/>
      <c r="B864" s="21"/>
      <c r="C864" s="21"/>
      <c r="D864" s="21"/>
    </row>
    <row r="865" spans="1:4">
      <c r="A865" s="21"/>
      <c r="B865" s="21"/>
      <c r="C865" s="21"/>
      <c r="D865" s="21"/>
    </row>
    <row r="866" spans="1:4">
      <c r="A866" s="21"/>
      <c r="B866" s="21"/>
      <c r="C866" s="21"/>
      <c r="D866" s="21"/>
    </row>
    <row r="867" spans="1:4">
      <c r="A867" s="21"/>
      <c r="B867" s="21"/>
      <c r="C867" s="21"/>
      <c r="D867" s="21"/>
    </row>
    <row r="868" spans="1:4">
      <c r="A868" s="21"/>
      <c r="B868" s="21"/>
      <c r="C868" s="21"/>
      <c r="D868" s="21"/>
    </row>
    <row r="869" spans="1:4">
      <c r="A869" s="21"/>
      <c r="B869" s="21"/>
      <c r="C869" s="21"/>
      <c r="D869" s="21"/>
    </row>
    <row r="870" spans="1:4">
      <c r="A870" s="21"/>
      <c r="B870" s="21"/>
      <c r="C870" s="21"/>
      <c r="D870" s="21"/>
    </row>
    <row r="871" spans="1:4">
      <c r="A871" s="21"/>
      <c r="B871" s="21"/>
      <c r="C871" s="21"/>
      <c r="D871" s="21"/>
    </row>
    <row r="872" spans="1:4">
      <c r="A872" s="21"/>
      <c r="B872" s="21"/>
      <c r="C872" s="21"/>
      <c r="D872" s="21"/>
    </row>
    <row r="873" spans="1:4">
      <c r="A873" s="21"/>
      <c r="B873" s="21"/>
      <c r="C873" s="21"/>
      <c r="D873" s="21"/>
    </row>
    <row r="874" spans="1:4">
      <c r="A874" s="21"/>
      <c r="B874" s="21"/>
      <c r="C874" s="21"/>
      <c r="D874" s="21"/>
    </row>
    <row r="875" spans="1:4">
      <c r="A875" s="21"/>
      <c r="B875" s="21"/>
      <c r="C875" s="21"/>
      <c r="D875" s="21"/>
    </row>
    <row r="876" spans="1:4">
      <c r="A876" s="21"/>
      <c r="B876" s="21"/>
      <c r="C876" s="21"/>
      <c r="D876" s="21"/>
    </row>
    <row r="877" spans="1:4">
      <c r="A877" s="21"/>
      <c r="B877" s="21"/>
      <c r="C877" s="21"/>
      <c r="D877" s="21"/>
    </row>
    <row r="878" spans="1:4">
      <c r="A878" s="21"/>
      <c r="B878" s="21"/>
      <c r="C878" s="21"/>
      <c r="D878" s="21"/>
    </row>
    <row r="879" spans="1:4">
      <c r="A879" s="21"/>
      <c r="B879" s="21"/>
      <c r="C879" s="21"/>
      <c r="D879" s="21"/>
    </row>
    <row r="880" spans="1:4">
      <c r="A880" s="21"/>
      <c r="B880" s="21"/>
      <c r="C880" s="21"/>
      <c r="D880" s="21"/>
    </row>
    <row r="881" spans="1:4">
      <c r="A881" s="21"/>
      <c r="B881" s="21"/>
      <c r="C881" s="21"/>
      <c r="D881" s="21"/>
    </row>
    <row r="882" spans="1:4">
      <c r="A882" s="21"/>
      <c r="B882" s="21"/>
      <c r="C882" s="21"/>
      <c r="D882" s="21"/>
    </row>
    <row r="883" spans="1:4">
      <c r="A883" s="21"/>
      <c r="B883" s="21"/>
      <c r="C883" s="21"/>
      <c r="D883" s="21"/>
    </row>
    <row r="884" spans="1:4">
      <c r="A884" s="21"/>
      <c r="B884" s="21"/>
      <c r="C884" s="21"/>
      <c r="D884" s="21"/>
    </row>
    <row r="885" spans="1:4">
      <c r="A885" s="21"/>
      <c r="B885" s="21"/>
      <c r="C885" s="21"/>
      <c r="D885" s="21"/>
    </row>
    <row r="886" spans="1:4">
      <c r="A886" s="21"/>
      <c r="B886" s="21"/>
      <c r="C886" s="21"/>
      <c r="D886" s="21"/>
    </row>
    <row r="887" spans="1:4">
      <c r="A887" s="21"/>
      <c r="B887" s="21"/>
      <c r="C887" s="21"/>
      <c r="D887" s="21"/>
    </row>
    <row r="888" spans="1:4">
      <c r="A888" s="21"/>
      <c r="B888" s="21"/>
      <c r="C888" s="21"/>
      <c r="D888" s="21"/>
    </row>
    <row r="889" spans="1:4">
      <c r="A889" s="21"/>
      <c r="B889" s="21"/>
      <c r="C889" s="21"/>
      <c r="D889" s="21"/>
    </row>
    <row r="890" spans="1:4">
      <c r="A890" s="21"/>
      <c r="B890" s="21"/>
      <c r="C890" s="21"/>
      <c r="D890" s="21"/>
    </row>
    <row r="891" spans="1:4">
      <c r="A891" s="21"/>
      <c r="B891" s="21"/>
      <c r="C891" s="21"/>
      <c r="D891" s="21"/>
    </row>
    <row r="892" spans="1:4">
      <c r="A892" s="21"/>
      <c r="B892" s="21"/>
      <c r="C892" s="21"/>
      <c r="D892" s="21"/>
    </row>
    <row r="893" spans="1:4">
      <c r="A893" s="21"/>
      <c r="B893" s="21"/>
      <c r="C893" s="21"/>
      <c r="D893" s="21"/>
    </row>
    <row r="894" spans="1:4">
      <c r="A894" s="21"/>
      <c r="B894" s="21"/>
      <c r="C894" s="21"/>
      <c r="D894" s="21"/>
    </row>
    <row r="895" spans="1:4">
      <c r="A895" s="21"/>
      <c r="B895" s="21"/>
      <c r="C895" s="21"/>
      <c r="D895" s="21"/>
    </row>
    <row r="896" spans="1:4">
      <c r="A896" s="21"/>
      <c r="B896" s="21"/>
      <c r="C896" s="21"/>
      <c r="D896" s="21"/>
    </row>
    <row r="897" spans="1:4">
      <c r="A897" s="21"/>
      <c r="B897" s="21"/>
      <c r="C897" s="21"/>
      <c r="D897" s="21"/>
    </row>
    <row r="898" spans="1:4">
      <c r="A898" s="21"/>
      <c r="B898" s="21"/>
      <c r="C898" s="21"/>
      <c r="D898" s="21"/>
    </row>
    <row r="899" spans="1:4">
      <c r="A899" s="21"/>
      <c r="B899" s="21"/>
      <c r="C899" s="21"/>
      <c r="D899" s="21"/>
    </row>
    <row r="900" spans="1:4">
      <c r="A900" s="21"/>
      <c r="B900" s="21"/>
      <c r="C900" s="21"/>
      <c r="D900" s="21"/>
    </row>
    <row r="901" spans="1:4">
      <c r="A901" s="21"/>
      <c r="B901" s="21"/>
      <c r="C901" s="21"/>
      <c r="D901" s="21"/>
    </row>
    <row r="902" spans="1:4">
      <c r="A902" s="21"/>
      <c r="B902" s="21"/>
      <c r="C902" s="21"/>
      <c r="D902" s="21"/>
    </row>
    <row r="903" spans="1:4">
      <c r="A903" s="21"/>
      <c r="B903" s="21"/>
      <c r="C903" s="21"/>
      <c r="D903" s="21"/>
    </row>
    <row r="904" spans="1:4">
      <c r="A904" s="21"/>
      <c r="B904" s="21"/>
      <c r="C904" s="21"/>
      <c r="D904" s="21"/>
    </row>
    <row r="905" spans="1:4">
      <c r="A905" s="21"/>
      <c r="B905" s="21"/>
      <c r="C905" s="21"/>
      <c r="D905" s="21"/>
    </row>
    <row r="906" spans="1:4">
      <c r="A906" s="21"/>
      <c r="B906" s="21"/>
      <c r="C906" s="21"/>
      <c r="D906" s="21"/>
    </row>
    <row r="907" spans="1:4">
      <c r="A907" s="21"/>
      <c r="B907" s="21"/>
      <c r="C907" s="21"/>
      <c r="D907" s="21"/>
    </row>
    <row r="908" spans="1:4">
      <c r="A908" s="21"/>
      <c r="B908" s="21"/>
      <c r="C908" s="21"/>
      <c r="D908" s="21"/>
    </row>
    <row r="909" spans="1:4">
      <c r="A909" s="21"/>
      <c r="B909" s="21"/>
      <c r="C909" s="21"/>
      <c r="D909" s="21"/>
    </row>
    <row r="910" spans="1:4">
      <c r="A910" s="21"/>
      <c r="B910" s="21"/>
      <c r="C910" s="21"/>
      <c r="D910" s="21"/>
    </row>
    <row r="911" spans="1:4">
      <c r="A911" s="21"/>
      <c r="B911" s="21"/>
      <c r="C911" s="21"/>
      <c r="D911" s="21"/>
    </row>
    <row r="912" spans="1:4">
      <c r="A912" s="21"/>
      <c r="B912" s="21"/>
      <c r="C912" s="21"/>
      <c r="D912" s="21"/>
    </row>
    <row r="913" spans="1:4">
      <c r="A913" s="21"/>
      <c r="B913" s="21"/>
      <c r="C913" s="21"/>
      <c r="D913" s="21"/>
    </row>
    <row r="914" spans="1:4">
      <c r="A914" s="21"/>
      <c r="B914" s="21"/>
      <c r="C914" s="21"/>
      <c r="D914" s="21"/>
    </row>
    <row r="915" spans="1:4">
      <c r="A915" s="21"/>
      <c r="B915" s="21"/>
      <c r="C915" s="21"/>
      <c r="D915" s="21"/>
    </row>
    <row r="916" spans="1:4">
      <c r="A916" s="21"/>
      <c r="B916" s="21"/>
      <c r="C916" s="21"/>
      <c r="D916" s="21"/>
    </row>
    <row r="917" spans="1:4">
      <c r="A917" s="21"/>
      <c r="B917" s="21"/>
      <c r="C917" s="21"/>
      <c r="D917" s="21"/>
    </row>
    <row r="918" spans="1:4">
      <c r="A918" s="21"/>
      <c r="B918" s="21"/>
      <c r="C918" s="21"/>
      <c r="D918" s="21"/>
    </row>
    <row r="919" spans="1:4">
      <c r="A919" s="21"/>
      <c r="B919" s="21"/>
      <c r="C919" s="21"/>
      <c r="D919" s="21"/>
    </row>
    <row r="920" spans="1:4">
      <c r="A920" s="21"/>
      <c r="B920" s="21"/>
      <c r="C920" s="21"/>
      <c r="D920" s="21"/>
    </row>
    <row r="921" spans="1:4">
      <c r="A921" s="21"/>
      <c r="B921" s="21"/>
      <c r="C921" s="21"/>
      <c r="D921" s="21"/>
    </row>
    <row r="922" spans="1:4">
      <c r="A922" s="21"/>
      <c r="B922" s="21"/>
      <c r="C922" s="21"/>
      <c r="D922" s="21"/>
    </row>
    <row r="923" spans="1:4">
      <c r="A923" s="21"/>
      <c r="B923" s="21"/>
      <c r="C923" s="21"/>
      <c r="D923" s="21"/>
    </row>
    <row r="924" spans="1:4">
      <c r="A924" s="21"/>
      <c r="B924" s="21"/>
      <c r="C924" s="21"/>
      <c r="D924" s="21"/>
    </row>
    <row r="925" spans="1:4">
      <c r="A925" s="21"/>
      <c r="B925" s="21"/>
      <c r="C925" s="21"/>
      <c r="D925" s="21"/>
    </row>
    <row r="926" spans="1:4">
      <c r="A926" s="21"/>
      <c r="B926" s="21"/>
      <c r="C926" s="21"/>
      <c r="D926" s="21"/>
    </row>
    <row r="927" spans="1:4">
      <c r="A927" s="21"/>
      <c r="B927" s="21"/>
      <c r="C927" s="21"/>
      <c r="D927" s="21"/>
    </row>
    <row r="928" spans="1:4">
      <c r="A928" s="21"/>
      <c r="B928" s="21"/>
      <c r="C928" s="21"/>
      <c r="D928" s="21"/>
    </row>
    <row r="929" spans="1:4">
      <c r="A929" s="21"/>
      <c r="B929" s="21"/>
      <c r="C929" s="21"/>
      <c r="D929" s="21"/>
    </row>
    <row r="930" spans="1:4">
      <c r="A930" s="21"/>
      <c r="B930" s="21"/>
      <c r="C930" s="21"/>
      <c r="D930" s="21"/>
    </row>
    <row r="931" spans="1:4">
      <c r="A931" s="21"/>
      <c r="B931" s="21"/>
      <c r="C931" s="21"/>
      <c r="D931" s="21"/>
    </row>
    <row r="932" spans="1:4">
      <c r="A932" s="21"/>
      <c r="B932" s="21"/>
      <c r="C932" s="21"/>
      <c r="D932" s="21"/>
    </row>
    <row r="933" spans="1:4">
      <c r="A933" s="21"/>
      <c r="B933" s="21"/>
      <c r="C933" s="21"/>
      <c r="D933" s="21"/>
    </row>
    <row r="934" spans="1:4">
      <c r="A934" s="21"/>
      <c r="B934" s="21"/>
      <c r="C934" s="21"/>
      <c r="D934" s="21"/>
    </row>
    <row r="935" spans="1:4">
      <c r="A935" s="21"/>
      <c r="B935" s="21"/>
      <c r="C935" s="21"/>
      <c r="D935" s="21"/>
    </row>
    <row r="936" spans="1:4">
      <c r="A936" s="21"/>
      <c r="B936" s="21"/>
      <c r="C936" s="21"/>
      <c r="D936" s="21"/>
    </row>
    <row r="937" spans="1:4">
      <c r="A937" s="21"/>
      <c r="B937" s="21"/>
      <c r="C937" s="21"/>
      <c r="D937" s="21"/>
    </row>
    <row r="938" spans="1:4">
      <c r="A938" s="21"/>
      <c r="B938" s="21"/>
      <c r="C938" s="21"/>
      <c r="D938" s="21"/>
    </row>
    <row r="939" spans="1:4">
      <c r="A939" s="21"/>
      <c r="B939" s="21"/>
      <c r="C939" s="21"/>
      <c r="D939" s="21"/>
    </row>
    <row r="940" spans="1:4">
      <c r="A940" s="21"/>
      <c r="B940" s="21"/>
      <c r="C940" s="21"/>
      <c r="D940" s="21"/>
    </row>
    <row r="941" spans="1:4">
      <c r="A941" s="21"/>
      <c r="B941" s="21"/>
      <c r="C941" s="21"/>
      <c r="D941" s="21"/>
    </row>
    <row r="942" spans="1:4">
      <c r="A942" s="21"/>
      <c r="B942" s="21"/>
      <c r="C942" s="21"/>
      <c r="D942" s="21"/>
    </row>
    <row r="943" spans="1:4">
      <c r="A943" s="21"/>
      <c r="B943" s="21"/>
      <c r="C943" s="21"/>
      <c r="D943" s="21"/>
    </row>
    <row r="944" spans="1:4">
      <c r="A944" s="21"/>
      <c r="B944" s="21"/>
      <c r="C944" s="21"/>
      <c r="D944" s="21"/>
    </row>
    <row r="945" spans="1:4">
      <c r="A945" s="21"/>
      <c r="B945" s="21"/>
      <c r="C945" s="21"/>
      <c r="D945" s="21"/>
    </row>
    <row r="946" spans="1:4">
      <c r="A946" s="21"/>
      <c r="B946" s="21"/>
      <c r="C946" s="21"/>
      <c r="D946" s="21"/>
    </row>
    <row r="947" spans="1:4">
      <c r="A947" s="21"/>
      <c r="B947" s="21"/>
      <c r="C947" s="21"/>
      <c r="D947" s="21"/>
    </row>
    <row r="948" spans="1:4">
      <c r="A948" s="21"/>
      <c r="B948" s="21"/>
      <c r="C948" s="21"/>
      <c r="D948" s="21"/>
    </row>
    <row r="949" spans="1:4">
      <c r="A949" s="21"/>
      <c r="B949" s="21"/>
      <c r="C949" s="21"/>
      <c r="D949" s="21"/>
    </row>
    <row r="950" spans="1:4">
      <c r="A950" s="21"/>
      <c r="B950" s="21"/>
      <c r="C950" s="21"/>
      <c r="D950" s="21"/>
    </row>
    <row r="951" spans="1:4">
      <c r="A951" s="21"/>
      <c r="B951" s="21"/>
      <c r="C951" s="21"/>
      <c r="D951" s="21"/>
    </row>
    <row r="952" spans="1:4">
      <c r="A952" s="21"/>
      <c r="B952" s="21"/>
      <c r="C952" s="21"/>
      <c r="D952" s="21"/>
    </row>
    <row r="953" spans="1:4">
      <c r="A953" s="21"/>
      <c r="B953" s="21"/>
      <c r="C953" s="21"/>
      <c r="D953" s="21"/>
    </row>
    <row r="954" spans="1:4">
      <c r="A954" s="21"/>
      <c r="B954" s="21"/>
      <c r="C954" s="21"/>
      <c r="D954" s="21"/>
    </row>
    <row r="955" spans="1:4">
      <c r="A955" s="21"/>
      <c r="B955" s="21"/>
      <c r="C955" s="21"/>
      <c r="D955" s="21"/>
    </row>
    <row r="956" spans="1:4">
      <c r="A956" s="21"/>
      <c r="B956" s="21"/>
      <c r="C956" s="21"/>
      <c r="D956" s="21"/>
    </row>
    <row r="957" spans="1:4">
      <c r="A957" s="21"/>
      <c r="B957" s="21"/>
      <c r="C957" s="21"/>
      <c r="D957" s="21"/>
    </row>
    <row r="958" spans="1:4">
      <c r="A958" s="21"/>
      <c r="B958" s="21"/>
      <c r="C958" s="21"/>
      <c r="D958" s="21"/>
    </row>
    <row r="959" spans="1:4">
      <c r="A959" s="21"/>
      <c r="B959" s="21"/>
      <c r="C959" s="21"/>
      <c r="D959" s="21"/>
    </row>
    <row r="960" spans="1:4">
      <c r="A960" s="21"/>
      <c r="B960" s="21"/>
      <c r="C960" s="21"/>
      <c r="D960" s="21"/>
    </row>
    <row r="961" spans="1:4">
      <c r="A961" s="21"/>
      <c r="B961" s="21"/>
      <c r="C961" s="21"/>
      <c r="D961" s="21"/>
    </row>
    <row r="962" spans="1:4">
      <c r="A962" s="21"/>
      <c r="B962" s="21"/>
      <c r="C962" s="21"/>
      <c r="D962" s="21"/>
    </row>
    <row r="963" spans="1:4">
      <c r="A963" s="21"/>
      <c r="B963" s="21"/>
      <c r="C963" s="21"/>
      <c r="D963" s="21"/>
    </row>
    <row r="964" spans="1:4">
      <c r="A964" s="21"/>
      <c r="B964" s="21"/>
      <c r="C964" s="21"/>
      <c r="D964" s="21"/>
    </row>
    <row r="965" spans="1:4">
      <c r="A965" s="21"/>
      <c r="B965" s="21"/>
      <c r="C965" s="21"/>
      <c r="D965" s="21"/>
    </row>
    <row r="966" spans="1:4">
      <c r="A966" s="21"/>
      <c r="B966" s="21"/>
      <c r="C966" s="21"/>
      <c r="D966" s="21"/>
    </row>
    <row r="967" spans="1:4">
      <c r="A967" s="21"/>
      <c r="B967" s="21"/>
      <c r="C967" s="21"/>
      <c r="D967" s="21"/>
    </row>
    <row r="968" spans="1:4">
      <c r="A968" s="21"/>
      <c r="B968" s="21"/>
      <c r="C968" s="21"/>
      <c r="D968" s="21"/>
    </row>
    <row r="969" spans="1:4">
      <c r="A969" s="21"/>
      <c r="B969" s="21"/>
      <c r="C969" s="21"/>
      <c r="D969" s="21"/>
    </row>
    <row r="970" spans="1:4">
      <c r="A970" s="21"/>
      <c r="B970" s="21"/>
      <c r="C970" s="21"/>
      <c r="D970" s="21"/>
    </row>
    <row r="971" spans="1:4">
      <c r="A971" s="21"/>
      <c r="B971" s="21"/>
      <c r="C971" s="21"/>
      <c r="D971" s="21"/>
    </row>
    <row r="972" spans="1:4">
      <c r="A972" s="21"/>
      <c r="B972" s="21"/>
      <c r="C972" s="21"/>
      <c r="D972" s="21"/>
    </row>
    <row r="973" spans="1:4">
      <c r="A973" s="21"/>
      <c r="B973" s="21"/>
      <c r="C973" s="21"/>
      <c r="D973" s="21"/>
    </row>
    <row r="974" spans="1:4">
      <c r="A974" s="21"/>
      <c r="B974" s="21"/>
      <c r="C974" s="21"/>
      <c r="D974" s="21"/>
    </row>
    <row r="975" spans="1:4">
      <c r="A975" s="21"/>
      <c r="B975" s="21"/>
      <c r="C975" s="21"/>
      <c r="D975" s="21"/>
    </row>
    <row r="976" spans="1:4">
      <c r="A976" s="21"/>
      <c r="B976" s="21"/>
      <c r="C976" s="21"/>
      <c r="D976" s="21"/>
    </row>
    <row r="977" spans="1:4">
      <c r="A977" s="21"/>
      <c r="B977" s="21"/>
      <c r="C977" s="21"/>
      <c r="D977" s="21"/>
    </row>
    <row r="978" spans="1:4">
      <c r="A978" s="21"/>
      <c r="B978" s="21"/>
      <c r="C978" s="21"/>
      <c r="D978" s="21"/>
    </row>
    <row r="979" spans="1:4">
      <c r="A979" s="21"/>
      <c r="B979" s="21"/>
      <c r="C979" s="21"/>
      <c r="D979" s="21"/>
    </row>
    <row r="980" spans="1:4">
      <c r="A980" s="21"/>
      <c r="B980" s="21"/>
      <c r="C980" s="21"/>
      <c r="D980" s="21"/>
    </row>
    <row r="981" spans="1:4">
      <c r="A981" s="21"/>
      <c r="B981" s="21"/>
      <c r="C981" s="21"/>
      <c r="D981" s="21"/>
    </row>
    <row r="982" spans="1:4">
      <c r="A982" s="21"/>
      <c r="B982" s="21"/>
      <c r="C982" s="21"/>
      <c r="D982" s="21"/>
    </row>
    <row r="983" spans="1:4">
      <c r="A983" s="21"/>
      <c r="B983" s="21"/>
      <c r="C983" s="21"/>
      <c r="D983" s="21"/>
    </row>
    <row r="984" spans="1:4">
      <c r="A984" s="21"/>
      <c r="B984" s="21"/>
      <c r="C984" s="21"/>
      <c r="D984" s="21"/>
    </row>
    <row r="985" spans="1:4">
      <c r="A985" s="21"/>
      <c r="B985" s="21"/>
      <c r="C985" s="21"/>
      <c r="D985" s="21"/>
    </row>
    <row r="986" spans="1:4">
      <c r="A986" s="21"/>
      <c r="B986" s="21"/>
      <c r="C986" s="21"/>
      <c r="D986" s="21"/>
    </row>
    <row r="987" spans="1:4">
      <c r="A987" s="21"/>
      <c r="B987" s="21"/>
      <c r="C987" s="21"/>
      <c r="D987" s="21"/>
    </row>
    <row r="988" spans="1:4">
      <c r="A988" s="21"/>
      <c r="B988" s="21"/>
      <c r="C988" s="21"/>
      <c r="D988" s="21"/>
    </row>
    <row r="989" spans="1:4">
      <c r="A989" s="21"/>
      <c r="B989" s="21"/>
      <c r="C989" s="21"/>
      <c r="D989" s="21"/>
    </row>
    <row r="990" spans="1:4">
      <c r="A990" s="21"/>
      <c r="B990" s="21"/>
      <c r="C990" s="21"/>
      <c r="D990" s="21"/>
    </row>
    <row r="991" spans="1:4">
      <c r="A991" s="21"/>
      <c r="B991" s="21"/>
      <c r="C991" s="21"/>
      <c r="D991" s="21"/>
    </row>
    <row r="992" spans="1:4">
      <c r="A992" s="21"/>
      <c r="B992" s="21"/>
      <c r="C992" s="21"/>
      <c r="D992" s="21"/>
    </row>
    <row r="993" spans="1:4">
      <c r="A993" s="21"/>
      <c r="B993" s="21"/>
      <c r="C993" s="21"/>
      <c r="D993" s="21"/>
    </row>
    <row r="994" spans="1:4">
      <c r="A994" s="21"/>
      <c r="B994" s="21"/>
      <c r="C994" s="21"/>
      <c r="D994" s="21"/>
    </row>
    <row r="995" spans="1:4">
      <c r="A995" s="21"/>
      <c r="B995" s="21"/>
      <c r="C995" s="21"/>
      <c r="D995" s="21"/>
    </row>
    <row r="996" spans="1:4">
      <c r="A996" s="21"/>
      <c r="B996" s="21"/>
      <c r="C996" s="21"/>
      <c r="D996" s="21"/>
    </row>
    <row r="997" spans="1:4">
      <c r="A997" s="21"/>
      <c r="B997" s="21"/>
      <c r="C997" s="21"/>
      <c r="D997" s="21"/>
    </row>
    <row r="998" spans="1:4">
      <c r="A998" s="21"/>
      <c r="B998" s="21"/>
      <c r="C998" s="21"/>
      <c r="D998" s="21"/>
    </row>
    <row r="999" spans="1:4">
      <c r="A999" s="21"/>
      <c r="B999" s="21"/>
      <c r="C999" s="21"/>
      <c r="D999" s="21"/>
    </row>
    <row r="1000" spans="1:4">
      <c r="A1000" s="21"/>
      <c r="B1000" s="21"/>
      <c r="C1000" s="21"/>
      <c r="D1000" s="21"/>
    </row>
    <row r="1001" spans="1:4">
      <c r="A1001" s="21"/>
      <c r="B1001" s="21"/>
      <c r="C1001" s="21"/>
      <c r="D1001" s="21"/>
    </row>
    <row r="1002" spans="1:4">
      <c r="A1002" s="21"/>
      <c r="B1002" s="21"/>
      <c r="C1002" s="21"/>
      <c r="D1002" s="21"/>
    </row>
    <row r="1003" spans="1:4">
      <c r="A1003" s="21"/>
      <c r="B1003" s="21"/>
      <c r="C1003" s="21"/>
      <c r="D1003" s="21"/>
    </row>
    <row r="1004" spans="1:4">
      <c r="A1004" s="21"/>
      <c r="B1004" s="21"/>
      <c r="C1004" s="21"/>
      <c r="D1004" s="21"/>
    </row>
    <row r="1005" spans="1:4">
      <c r="A1005" s="21"/>
      <c r="B1005" s="21"/>
      <c r="C1005" s="21"/>
      <c r="D1005" s="21"/>
    </row>
    <row r="1006" spans="1:4">
      <c r="A1006" s="21"/>
      <c r="B1006" s="21"/>
      <c r="C1006" s="21"/>
      <c r="D1006" s="21"/>
    </row>
    <row r="1007" spans="1:4">
      <c r="A1007" s="21"/>
      <c r="B1007" s="21"/>
      <c r="C1007" s="21"/>
      <c r="D1007" s="21"/>
    </row>
    <row r="1008" spans="1:4">
      <c r="A1008" s="21"/>
      <c r="B1008" s="21"/>
      <c r="C1008" s="21"/>
      <c r="D1008" s="21"/>
    </row>
    <row r="1009" spans="1:4">
      <c r="A1009" s="21"/>
      <c r="B1009" s="21"/>
      <c r="C1009" s="21"/>
      <c r="D1009" s="21"/>
    </row>
    <row r="1010" spans="1:4">
      <c r="A1010" s="21"/>
      <c r="B1010" s="21"/>
      <c r="C1010" s="21"/>
      <c r="D1010" s="21"/>
    </row>
    <row r="1011" spans="1:4">
      <c r="A1011" s="21"/>
      <c r="B1011" s="21"/>
      <c r="C1011" s="21"/>
      <c r="D1011" s="21"/>
    </row>
    <row r="1012" spans="1:4">
      <c r="A1012" s="21"/>
      <c r="B1012" s="21"/>
      <c r="C1012" s="21"/>
      <c r="D1012" s="21"/>
    </row>
    <row r="1013" spans="1:4">
      <c r="A1013" s="21"/>
      <c r="B1013" s="21"/>
      <c r="C1013" s="21"/>
      <c r="D1013" s="21"/>
    </row>
    <row r="1014" spans="1:4">
      <c r="A1014" s="21"/>
      <c r="B1014" s="21"/>
      <c r="C1014" s="21"/>
      <c r="D1014" s="21"/>
    </row>
    <row r="1015" spans="1:4">
      <c r="A1015" s="21"/>
      <c r="B1015" s="21"/>
      <c r="C1015" s="21"/>
      <c r="D1015" s="21"/>
    </row>
    <row r="1016" spans="1:4">
      <c r="A1016" s="21"/>
      <c r="B1016" s="21"/>
      <c r="C1016" s="21"/>
      <c r="D1016" s="21"/>
    </row>
    <row r="1017" spans="1:4">
      <c r="A1017" s="21"/>
      <c r="B1017" s="21"/>
      <c r="C1017" s="21"/>
      <c r="D1017" s="21"/>
    </row>
    <row r="1018" spans="1:4">
      <c r="A1018" s="21"/>
      <c r="B1018" s="21"/>
      <c r="C1018" s="21"/>
      <c r="D1018" s="21"/>
    </row>
    <row r="1019" spans="1:4">
      <c r="A1019" s="21"/>
      <c r="B1019" s="21"/>
      <c r="C1019" s="21"/>
      <c r="D1019" s="21"/>
    </row>
    <row r="1020" spans="1:4">
      <c r="A1020" s="21"/>
      <c r="B1020" s="21"/>
      <c r="C1020" s="21"/>
      <c r="D1020" s="21"/>
    </row>
    <row r="1021" spans="1:4">
      <c r="A1021" s="21"/>
      <c r="B1021" s="21"/>
      <c r="C1021" s="21"/>
      <c r="D1021" s="21"/>
    </row>
    <row r="1022" spans="1:4">
      <c r="A1022" s="21"/>
      <c r="B1022" s="21"/>
      <c r="C1022" s="21"/>
      <c r="D1022" s="21"/>
    </row>
    <row r="1023" spans="1:4">
      <c r="A1023" s="21"/>
      <c r="B1023" s="21"/>
      <c r="C1023" s="21"/>
      <c r="D1023" s="21"/>
    </row>
    <row r="1024" spans="1:4">
      <c r="A1024" s="21"/>
      <c r="B1024" s="21"/>
      <c r="C1024" s="21"/>
      <c r="D1024" s="21"/>
    </row>
    <row r="1025" spans="1:4">
      <c r="A1025" s="21"/>
      <c r="B1025" s="21"/>
      <c r="C1025" s="21"/>
      <c r="D1025" s="21"/>
    </row>
    <row r="1026" spans="1:4">
      <c r="A1026" s="21"/>
      <c r="B1026" s="21"/>
      <c r="C1026" s="21"/>
      <c r="D1026" s="21"/>
    </row>
    <row r="1027" spans="1:4">
      <c r="A1027" s="21"/>
      <c r="B1027" s="21"/>
      <c r="C1027" s="21"/>
      <c r="D1027" s="21"/>
    </row>
    <row r="1028" spans="1:4">
      <c r="A1028" s="21"/>
      <c r="B1028" s="21"/>
      <c r="C1028" s="21"/>
      <c r="D1028" s="21"/>
    </row>
    <row r="1029" spans="1:4">
      <c r="A1029" s="21"/>
      <c r="B1029" s="21"/>
      <c r="C1029" s="21"/>
      <c r="D1029" s="21"/>
    </row>
    <row r="1030" spans="1:4">
      <c r="A1030" s="21"/>
      <c r="B1030" s="21"/>
      <c r="C1030" s="21"/>
      <c r="D1030" s="21"/>
    </row>
    <row r="1031" spans="1:4">
      <c r="A1031" s="21"/>
      <c r="B1031" s="21"/>
      <c r="C1031" s="21"/>
      <c r="D1031" s="21"/>
    </row>
    <row r="1032" spans="1:4">
      <c r="A1032" s="21"/>
      <c r="B1032" s="21"/>
      <c r="C1032" s="21"/>
      <c r="D1032" s="21"/>
    </row>
    <row r="1033" spans="1:4">
      <c r="A1033" s="21"/>
      <c r="B1033" s="21"/>
      <c r="C1033" s="21"/>
      <c r="D1033" s="21"/>
    </row>
    <row r="1034" spans="1:4">
      <c r="A1034" s="21"/>
      <c r="B1034" s="21"/>
      <c r="C1034" s="21"/>
      <c r="D1034" s="21"/>
    </row>
    <row r="1035" spans="1:4">
      <c r="A1035" s="21"/>
      <c r="B1035" s="21"/>
      <c r="C1035" s="21"/>
      <c r="D1035" s="21"/>
    </row>
    <row r="1036" spans="1:4">
      <c r="A1036" s="21"/>
      <c r="B1036" s="21"/>
      <c r="C1036" s="21"/>
      <c r="D1036" s="21"/>
    </row>
    <row r="1037" spans="1:4">
      <c r="A1037" s="21"/>
      <c r="B1037" s="21"/>
      <c r="C1037" s="21"/>
      <c r="D1037" s="21"/>
    </row>
    <row r="1038" spans="1:4">
      <c r="A1038" s="21"/>
      <c r="B1038" s="21"/>
      <c r="C1038" s="21"/>
      <c r="D1038" s="21"/>
    </row>
    <row r="1039" spans="1:4">
      <c r="A1039" s="21"/>
      <c r="B1039" s="21"/>
      <c r="C1039" s="21"/>
      <c r="D1039" s="21"/>
    </row>
    <row r="1040" spans="1:4">
      <c r="A1040" s="21"/>
      <c r="B1040" s="21"/>
      <c r="C1040" s="21"/>
      <c r="D1040" s="21"/>
    </row>
    <row r="1041" spans="1:4">
      <c r="A1041" s="21"/>
      <c r="B1041" s="21"/>
      <c r="C1041" s="21"/>
      <c r="D1041" s="21"/>
    </row>
    <row r="1042" spans="1:4">
      <c r="A1042" s="21"/>
      <c r="B1042" s="21"/>
      <c r="C1042" s="21"/>
      <c r="D1042" s="21"/>
    </row>
    <row r="1043" spans="1:4">
      <c r="A1043" s="21"/>
      <c r="B1043" s="21"/>
      <c r="C1043" s="21"/>
      <c r="D1043" s="21"/>
    </row>
    <row r="1044" spans="1:4">
      <c r="A1044" s="21"/>
      <c r="B1044" s="21"/>
      <c r="C1044" s="21"/>
      <c r="D1044" s="21"/>
    </row>
    <row r="1045" spans="1:4">
      <c r="A1045" s="21"/>
      <c r="B1045" s="21"/>
      <c r="C1045" s="21"/>
      <c r="D1045" s="21"/>
    </row>
    <row r="1046" spans="1:4">
      <c r="A1046" s="21"/>
      <c r="B1046" s="21"/>
      <c r="C1046" s="21"/>
      <c r="D1046" s="21"/>
    </row>
    <row r="1047" spans="1:4">
      <c r="A1047" s="21"/>
      <c r="B1047" s="21"/>
      <c r="C1047" s="21"/>
      <c r="D1047" s="21"/>
    </row>
    <row r="1048" spans="1:4">
      <c r="A1048" s="21"/>
      <c r="B1048" s="21"/>
      <c r="C1048" s="21"/>
      <c r="D1048" s="21"/>
    </row>
    <row r="1049" spans="1:4">
      <c r="A1049" s="21"/>
      <c r="B1049" s="21"/>
      <c r="C1049" s="21"/>
      <c r="D1049" s="21"/>
    </row>
    <row r="1050" spans="1:4">
      <c r="A1050" s="21"/>
      <c r="B1050" s="21"/>
      <c r="C1050" s="21"/>
      <c r="D1050" s="21"/>
    </row>
    <row r="1051" spans="1:4">
      <c r="A1051" s="21"/>
      <c r="B1051" s="21"/>
      <c r="C1051" s="21"/>
      <c r="D1051" s="21"/>
    </row>
    <row r="1052" spans="1:4">
      <c r="A1052" s="21"/>
      <c r="B1052" s="21"/>
      <c r="C1052" s="21"/>
      <c r="D1052" s="21"/>
    </row>
    <row r="1053" spans="1:4">
      <c r="A1053" s="21"/>
      <c r="B1053" s="21"/>
      <c r="C1053" s="21"/>
      <c r="D1053" s="21"/>
    </row>
    <row r="1054" spans="1:4">
      <c r="A1054" s="21"/>
      <c r="B1054" s="21"/>
      <c r="C1054" s="21"/>
      <c r="D1054" s="21"/>
    </row>
    <row r="1055" spans="1:4">
      <c r="A1055" s="21"/>
      <c r="B1055" s="21"/>
      <c r="C1055" s="21"/>
      <c r="D1055" s="21"/>
    </row>
    <row r="1056" spans="1:4">
      <c r="A1056" s="21"/>
      <c r="B1056" s="21"/>
      <c r="C1056" s="21"/>
      <c r="D1056" s="21"/>
    </row>
    <row r="1057" spans="1:4">
      <c r="A1057" s="21"/>
      <c r="B1057" s="21"/>
      <c r="C1057" s="21"/>
      <c r="D1057" s="21"/>
    </row>
    <row r="1058" spans="1:4">
      <c r="A1058" s="21"/>
      <c r="B1058" s="21"/>
      <c r="C1058" s="21"/>
      <c r="D1058" s="21"/>
    </row>
    <row r="1059" spans="1:4">
      <c r="A1059" s="21"/>
      <c r="B1059" s="21"/>
      <c r="C1059" s="21"/>
      <c r="D1059" s="21"/>
    </row>
    <row r="1060" spans="1:4">
      <c r="A1060" s="21"/>
      <c r="B1060" s="21"/>
      <c r="C1060" s="21"/>
      <c r="D1060" s="21"/>
    </row>
    <row r="1061" spans="1:4">
      <c r="A1061" s="21"/>
      <c r="B1061" s="21"/>
      <c r="C1061" s="21"/>
      <c r="D1061" s="21"/>
    </row>
    <row r="1062" spans="1:4">
      <c r="A1062" s="21"/>
      <c r="B1062" s="21"/>
      <c r="C1062" s="21"/>
      <c r="D1062" s="21"/>
    </row>
    <row r="1063" spans="1:4">
      <c r="A1063" s="21"/>
      <c r="B1063" s="21"/>
      <c r="C1063" s="21"/>
      <c r="D1063" s="21"/>
    </row>
    <row r="1064" spans="1:4">
      <c r="A1064" s="21"/>
      <c r="B1064" s="21"/>
      <c r="C1064" s="21"/>
      <c r="D1064" s="21"/>
    </row>
    <row r="1065" spans="1:4">
      <c r="A1065" s="21"/>
      <c r="B1065" s="21"/>
      <c r="C1065" s="21"/>
      <c r="D1065" s="21"/>
    </row>
    <row r="1066" spans="1:4">
      <c r="A1066" s="21"/>
      <c r="B1066" s="21"/>
      <c r="C1066" s="21"/>
      <c r="D1066" s="21"/>
    </row>
    <row r="1067" spans="1:4">
      <c r="A1067" s="21"/>
      <c r="B1067" s="21"/>
      <c r="C1067" s="21"/>
      <c r="D1067" s="21"/>
    </row>
    <row r="1068" spans="1:4">
      <c r="A1068" s="21"/>
      <c r="B1068" s="21"/>
      <c r="C1068" s="21"/>
      <c r="D1068" s="21"/>
    </row>
    <row r="1069" spans="1:4">
      <c r="A1069" s="21"/>
      <c r="B1069" s="21"/>
      <c r="C1069" s="21"/>
      <c r="D1069" s="21"/>
    </row>
    <row r="1070" spans="1:4">
      <c r="A1070" s="21"/>
      <c r="B1070" s="21"/>
      <c r="C1070" s="21"/>
      <c r="D1070" s="21"/>
    </row>
    <row r="1071" spans="1:4">
      <c r="A1071" s="21"/>
      <c r="B1071" s="21"/>
      <c r="C1071" s="21"/>
      <c r="D1071" s="21"/>
    </row>
    <row r="1072" spans="1:4">
      <c r="A1072" s="21"/>
      <c r="B1072" s="21"/>
      <c r="C1072" s="21"/>
      <c r="D1072" s="21"/>
    </row>
    <row r="1073" spans="1:4">
      <c r="A1073" s="21"/>
      <c r="B1073" s="21"/>
      <c r="C1073" s="21"/>
      <c r="D1073" s="21"/>
    </row>
    <row r="1074" spans="1:4">
      <c r="A1074" s="21"/>
      <c r="B1074" s="21"/>
      <c r="C1074" s="21"/>
      <c r="D1074" s="21"/>
    </row>
    <row r="1075" spans="1:4">
      <c r="A1075" s="21"/>
      <c r="B1075" s="21"/>
      <c r="C1075" s="21"/>
      <c r="D1075" s="21"/>
    </row>
    <row r="1076" spans="1:4">
      <c r="A1076" s="21"/>
      <c r="B1076" s="21"/>
      <c r="C1076" s="21"/>
      <c r="D1076" s="21"/>
    </row>
    <row r="1077" spans="1:4">
      <c r="A1077" s="21"/>
      <c r="B1077" s="21"/>
      <c r="C1077" s="21"/>
      <c r="D1077" s="21"/>
    </row>
    <row r="1078" spans="1:4">
      <c r="A1078" s="21"/>
      <c r="B1078" s="21"/>
      <c r="C1078" s="21"/>
      <c r="D1078" s="21"/>
    </row>
    <row r="1079" spans="1:4">
      <c r="A1079" s="21"/>
      <c r="B1079" s="21"/>
      <c r="C1079" s="21"/>
      <c r="D1079" s="21"/>
    </row>
    <row r="1080" spans="1:4">
      <c r="A1080" s="21"/>
      <c r="B1080" s="21"/>
      <c r="C1080" s="21"/>
      <c r="D1080" s="21"/>
    </row>
    <row r="1081" spans="1:4">
      <c r="A1081" s="21"/>
      <c r="B1081" s="21"/>
      <c r="C1081" s="21"/>
      <c r="D1081" s="21"/>
    </row>
    <row r="1082" spans="1:4">
      <c r="A1082" s="21"/>
      <c r="B1082" s="21"/>
      <c r="C1082" s="21"/>
      <c r="D1082" s="21"/>
    </row>
    <row r="1083" spans="1:4">
      <c r="A1083" s="21"/>
      <c r="B1083" s="21"/>
      <c r="C1083" s="21"/>
      <c r="D1083" s="21"/>
    </row>
    <row r="1084" spans="1:4">
      <c r="A1084" s="21"/>
      <c r="B1084" s="21"/>
      <c r="C1084" s="21"/>
      <c r="D1084" s="21"/>
    </row>
    <row r="1085" spans="1:4">
      <c r="A1085" s="21"/>
      <c r="B1085" s="21"/>
      <c r="C1085" s="21"/>
      <c r="D1085" s="21"/>
    </row>
    <row r="1086" spans="1:4">
      <c r="A1086" s="21"/>
      <c r="B1086" s="21"/>
      <c r="C1086" s="21"/>
      <c r="D1086" s="21"/>
    </row>
    <row r="1087" spans="1:4">
      <c r="A1087" s="21"/>
      <c r="B1087" s="21"/>
      <c r="C1087" s="21"/>
      <c r="D1087" s="21"/>
    </row>
    <row r="1088" spans="1:4">
      <c r="A1088" s="21"/>
      <c r="B1088" s="21"/>
      <c r="C1088" s="21"/>
      <c r="D1088" s="21"/>
    </row>
    <row r="1089" spans="1:4">
      <c r="A1089" s="21"/>
      <c r="B1089" s="21"/>
      <c r="C1089" s="21"/>
      <c r="D1089" s="21"/>
    </row>
    <row r="1090" spans="1:4">
      <c r="A1090" s="21"/>
      <c r="B1090" s="21"/>
      <c r="C1090" s="21"/>
      <c r="D1090" s="21"/>
    </row>
    <row r="1091" spans="1:4">
      <c r="A1091" s="21"/>
      <c r="B1091" s="21"/>
      <c r="C1091" s="21"/>
      <c r="D1091" s="21"/>
    </row>
    <row r="1092" spans="1:4">
      <c r="A1092" s="21"/>
      <c r="B1092" s="21"/>
      <c r="C1092" s="21"/>
      <c r="D1092" s="21"/>
    </row>
    <row r="1093" spans="1:4">
      <c r="A1093" s="21"/>
      <c r="B1093" s="21"/>
      <c r="C1093" s="21"/>
      <c r="D1093" s="21"/>
    </row>
    <row r="1094" spans="1:4">
      <c r="A1094" s="21"/>
      <c r="B1094" s="21"/>
      <c r="C1094" s="21"/>
      <c r="D1094" s="21"/>
    </row>
    <row r="1095" spans="1:4">
      <c r="A1095" s="21"/>
      <c r="B1095" s="21"/>
      <c r="C1095" s="21"/>
      <c r="D1095" s="21"/>
    </row>
    <row r="1096" spans="1:4">
      <c r="A1096" s="21"/>
      <c r="B1096" s="21"/>
      <c r="C1096" s="21"/>
      <c r="D1096" s="21"/>
    </row>
    <row r="1097" spans="1:4">
      <c r="A1097" s="21"/>
      <c r="B1097" s="21"/>
      <c r="C1097" s="21"/>
      <c r="D1097" s="21"/>
    </row>
    <row r="1098" spans="1:4">
      <c r="A1098" s="21"/>
      <c r="B1098" s="21"/>
      <c r="C1098" s="21"/>
      <c r="D1098" s="21"/>
    </row>
    <row r="1099" spans="1:4">
      <c r="A1099" s="21"/>
      <c r="B1099" s="21"/>
      <c r="C1099" s="21"/>
      <c r="D1099" s="21"/>
    </row>
    <row r="1100" spans="1:4">
      <c r="A1100" s="21"/>
      <c r="B1100" s="21"/>
      <c r="C1100" s="21"/>
      <c r="D1100" s="21"/>
    </row>
    <row r="1101" spans="1:4">
      <c r="A1101" s="21"/>
      <c r="B1101" s="21"/>
      <c r="C1101" s="21"/>
      <c r="D1101" s="21"/>
    </row>
    <row r="1102" spans="1:4">
      <c r="A1102" s="21"/>
      <c r="B1102" s="21"/>
      <c r="C1102" s="21"/>
      <c r="D1102" s="21"/>
    </row>
    <row r="1103" spans="1:4">
      <c r="A1103" s="21"/>
      <c r="B1103" s="21"/>
      <c r="C1103" s="21"/>
      <c r="D1103" s="21"/>
    </row>
    <row r="1104" spans="1:4">
      <c r="A1104" s="21"/>
      <c r="B1104" s="21"/>
      <c r="C1104" s="21"/>
      <c r="D1104" s="21"/>
    </row>
    <row r="1105" spans="1:4">
      <c r="A1105" s="21"/>
      <c r="B1105" s="21"/>
      <c r="C1105" s="21"/>
      <c r="D1105" s="21"/>
    </row>
    <row r="1106" spans="1:4">
      <c r="A1106" s="21"/>
      <c r="B1106" s="21"/>
      <c r="C1106" s="21"/>
      <c r="D1106" s="21"/>
    </row>
    <row r="1107" spans="1:4">
      <c r="A1107" s="21"/>
      <c r="B1107" s="21"/>
      <c r="C1107" s="21"/>
      <c r="D1107" s="21"/>
    </row>
    <row r="1108" spans="1:4">
      <c r="A1108" s="21"/>
      <c r="B1108" s="21"/>
      <c r="C1108" s="21"/>
      <c r="D1108" s="21"/>
    </row>
    <row r="1109" spans="1:4">
      <c r="A1109" s="21"/>
      <c r="B1109" s="21"/>
      <c r="C1109" s="21"/>
      <c r="D1109" s="21"/>
    </row>
    <row r="1110" spans="1:4">
      <c r="A1110" s="21"/>
      <c r="B1110" s="21"/>
      <c r="C1110" s="21"/>
      <c r="D1110" s="21"/>
    </row>
    <row r="1111" spans="1:4">
      <c r="A1111" s="21"/>
      <c r="B1111" s="21"/>
      <c r="C1111" s="21"/>
      <c r="D1111" s="21"/>
    </row>
    <row r="1112" spans="1:4">
      <c r="A1112" s="21"/>
      <c r="B1112" s="21"/>
      <c r="C1112" s="21"/>
      <c r="D1112" s="21"/>
    </row>
    <row r="1113" spans="1:4">
      <c r="A1113" s="21"/>
      <c r="B1113" s="21"/>
      <c r="C1113" s="21"/>
      <c r="D1113" s="21"/>
    </row>
    <row r="1114" spans="1:4">
      <c r="A1114" s="21"/>
      <c r="B1114" s="21"/>
      <c r="C1114" s="21"/>
      <c r="D1114" s="21"/>
    </row>
    <row r="1115" spans="1:4">
      <c r="A1115" s="21"/>
      <c r="B1115" s="21"/>
      <c r="C1115" s="21"/>
      <c r="D1115" s="21"/>
    </row>
    <row r="1116" spans="1:4">
      <c r="A1116" s="21"/>
      <c r="B1116" s="21"/>
      <c r="C1116" s="21"/>
      <c r="D1116" s="21"/>
    </row>
    <row r="1117" spans="1:4">
      <c r="A1117" s="21"/>
      <c r="B1117" s="21"/>
      <c r="C1117" s="21"/>
      <c r="D1117" s="21"/>
    </row>
    <row r="1118" spans="1:4">
      <c r="A1118" s="21"/>
      <c r="B1118" s="21"/>
      <c r="C1118" s="21"/>
      <c r="D1118" s="21"/>
    </row>
    <row r="1119" spans="1:4">
      <c r="A1119" s="21"/>
      <c r="B1119" s="21"/>
      <c r="C1119" s="21"/>
      <c r="D1119" s="21"/>
    </row>
    <row r="1120" spans="1:4">
      <c r="A1120" s="21"/>
      <c r="B1120" s="21"/>
      <c r="C1120" s="21"/>
      <c r="D1120" s="21"/>
    </row>
    <row r="1121" spans="1:4">
      <c r="A1121" s="21"/>
      <c r="B1121" s="21"/>
      <c r="C1121" s="21"/>
      <c r="D1121" s="21"/>
    </row>
    <row r="1122" spans="1:4">
      <c r="A1122" s="21"/>
      <c r="B1122" s="21"/>
      <c r="C1122" s="21"/>
      <c r="D1122" s="21"/>
    </row>
    <row r="1123" spans="1:4">
      <c r="A1123" s="21"/>
      <c r="B1123" s="21"/>
      <c r="C1123" s="21"/>
      <c r="D1123" s="21"/>
    </row>
    <row r="1124" spans="1:4">
      <c r="A1124" s="21"/>
      <c r="B1124" s="21"/>
      <c r="C1124" s="21"/>
      <c r="D1124" s="21"/>
    </row>
    <row r="1125" spans="1:4">
      <c r="A1125" s="21"/>
      <c r="B1125" s="21"/>
      <c r="C1125" s="21"/>
      <c r="D1125" s="21"/>
    </row>
    <row r="1126" spans="1:4">
      <c r="A1126" s="21"/>
      <c r="B1126" s="21"/>
      <c r="C1126" s="21"/>
      <c r="D1126" s="21"/>
    </row>
    <row r="1127" spans="1:4">
      <c r="A1127" s="21"/>
      <c r="B1127" s="21"/>
      <c r="C1127" s="21"/>
      <c r="D1127" s="21"/>
    </row>
    <row r="1128" spans="1:4">
      <c r="A1128" s="21"/>
      <c r="B1128" s="21"/>
      <c r="C1128" s="21"/>
      <c r="D1128" s="21"/>
    </row>
    <row r="1129" spans="1:4">
      <c r="A1129" s="21"/>
      <c r="B1129" s="21"/>
      <c r="C1129" s="21"/>
      <c r="D1129" s="21"/>
    </row>
    <row r="1130" spans="1:4">
      <c r="A1130" s="21"/>
      <c r="B1130" s="21"/>
      <c r="C1130" s="21"/>
      <c r="D1130" s="21"/>
    </row>
    <row r="1131" spans="1:4">
      <c r="A1131" s="21"/>
      <c r="B1131" s="21"/>
      <c r="C1131" s="21"/>
      <c r="D1131" s="21"/>
    </row>
    <row r="1132" spans="1:4">
      <c r="A1132" s="21"/>
      <c r="B1132" s="21"/>
      <c r="C1132" s="21"/>
      <c r="D1132" s="21"/>
    </row>
    <row r="1133" spans="1:4">
      <c r="A1133" s="21"/>
      <c r="B1133" s="21"/>
      <c r="C1133" s="21"/>
      <c r="D1133" s="21"/>
    </row>
    <row r="1134" spans="1:4">
      <c r="A1134" s="21"/>
      <c r="B1134" s="21"/>
      <c r="C1134" s="21"/>
      <c r="D1134" s="21"/>
    </row>
    <row r="1135" spans="1:4">
      <c r="A1135" s="21"/>
      <c r="B1135" s="21"/>
      <c r="C1135" s="21"/>
      <c r="D1135" s="21"/>
    </row>
    <row r="1136" spans="1:4">
      <c r="A1136" s="21"/>
      <c r="B1136" s="21"/>
      <c r="C1136" s="21"/>
      <c r="D1136" s="21"/>
    </row>
    <row r="1137" spans="1:4">
      <c r="A1137" s="21"/>
      <c r="B1137" s="21"/>
      <c r="C1137" s="21"/>
      <c r="D1137" s="21"/>
    </row>
    <row r="1138" spans="1:4">
      <c r="A1138" s="21"/>
      <c r="B1138" s="21"/>
      <c r="C1138" s="21"/>
      <c r="D1138" s="21"/>
    </row>
    <row r="1139" spans="1:4">
      <c r="A1139" s="21"/>
      <c r="B1139" s="21"/>
      <c r="C1139" s="21"/>
      <c r="D1139" s="21"/>
    </row>
    <row r="1140" spans="1:4">
      <c r="A1140" s="21"/>
      <c r="B1140" s="21"/>
      <c r="C1140" s="21"/>
      <c r="D1140" s="21"/>
    </row>
    <row r="1141" spans="1:4">
      <c r="A1141" s="21"/>
      <c r="B1141" s="21"/>
      <c r="C1141" s="21"/>
      <c r="D1141" s="21"/>
    </row>
    <row r="1142" spans="1:4">
      <c r="A1142" s="21"/>
      <c r="B1142" s="21"/>
      <c r="C1142" s="21"/>
      <c r="D1142" s="21"/>
    </row>
    <row r="1143" spans="1:4">
      <c r="A1143" s="21"/>
      <c r="B1143" s="21"/>
      <c r="C1143" s="21"/>
      <c r="D1143" s="21"/>
    </row>
    <row r="1144" spans="1:4">
      <c r="A1144" s="21"/>
      <c r="B1144" s="21"/>
      <c r="C1144" s="21"/>
      <c r="D1144" s="21"/>
    </row>
    <row r="1145" spans="1:4">
      <c r="A1145" s="21"/>
      <c r="B1145" s="21"/>
      <c r="C1145" s="21"/>
      <c r="D1145" s="21"/>
    </row>
    <row r="1146" spans="1:4">
      <c r="A1146" s="21"/>
      <c r="B1146" s="21"/>
      <c r="C1146" s="21"/>
      <c r="D1146" s="21"/>
    </row>
    <row r="1147" spans="1:4">
      <c r="A1147" s="21"/>
      <c r="B1147" s="21"/>
      <c r="C1147" s="21"/>
      <c r="D1147" s="21"/>
    </row>
    <row r="1148" spans="1:4">
      <c r="A1148" s="21"/>
      <c r="B1148" s="21"/>
      <c r="C1148" s="21"/>
      <c r="D1148" s="21"/>
    </row>
    <row r="1149" spans="1:4">
      <c r="A1149" s="21"/>
      <c r="B1149" s="21"/>
      <c r="C1149" s="21"/>
      <c r="D1149" s="21"/>
    </row>
    <row r="1150" spans="1:4">
      <c r="A1150" s="21"/>
      <c r="B1150" s="21"/>
      <c r="C1150" s="21"/>
      <c r="D1150" s="21"/>
    </row>
    <row r="1151" spans="1:4">
      <c r="A1151" s="21"/>
      <c r="B1151" s="21"/>
      <c r="C1151" s="21"/>
      <c r="D1151" s="21"/>
    </row>
    <row r="1152" spans="1:4">
      <c r="A1152" s="21"/>
      <c r="B1152" s="21"/>
      <c r="C1152" s="21"/>
      <c r="D1152" s="21"/>
    </row>
    <row r="1153" spans="1:4">
      <c r="A1153" s="21"/>
      <c r="B1153" s="21"/>
      <c r="C1153" s="21"/>
      <c r="D1153" s="21"/>
    </row>
    <row r="1154" spans="1:4">
      <c r="A1154" s="21"/>
      <c r="B1154" s="21"/>
      <c r="C1154" s="21"/>
      <c r="D1154" s="21"/>
    </row>
    <row r="1155" spans="1:4">
      <c r="A1155" s="21"/>
      <c r="B1155" s="21"/>
      <c r="C1155" s="21"/>
      <c r="D1155" s="21"/>
    </row>
    <row r="1156" spans="1:4">
      <c r="A1156" s="21"/>
      <c r="B1156" s="21"/>
      <c r="C1156" s="21"/>
      <c r="D1156" s="21"/>
    </row>
    <row r="1157" spans="1:4">
      <c r="A1157" s="21"/>
      <c r="B1157" s="21"/>
      <c r="C1157" s="21"/>
      <c r="D1157" s="21"/>
    </row>
    <row r="1158" spans="1:4">
      <c r="A1158" s="21"/>
      <c r="B1158" s="21"/>
      <c r="C1158" s="21"/>
      <c r="D1158" s="21"/>
    </row>
    <row r="1159" spans="1:4">
      <c r="A1159" s="21"/>
      <c r="B1159" s="21"/>
      <c r="C1159" s="21"/>
      <c r="D1159" s="21"/>
    </row>
    <row r="1160" spans="1:4">
      <c r="A1160" s="21"/>
      <c r="B1160" s="21"/>
      <c r="C1160" s="21"/>
      <c r="D1160" s="21"/>
    </row>
    <row r="1161" spans="1:4">
      <c r="A1161" s="21"/>
      <c r="B1161" s="21"/>
      <c r="C1161" s="21"/>
      <c r="D1161" s="21"/>
    </row>
    <row r="1162" spans="1:4">
      <c r="A1162" s="21"/>
      <c r="B1162" s="21"/>
      <c r="C1162" s="21"/>
      <c r="D1162" s="21"/>
    </row>
    <row r="1163" spans="1:4">
      <c r="A1163" s="21"/>
      <c r="B1163" s="21"/>
      <c r="C1163" s="21"/>
      <c r="D1163" s="21"/>
    </row>
    <row r="1164" spans="1:4">
      <c r="A1164" s="21"/>
      <c r="B1164" s="21"/>
      <c r="C1164" s="21"/>
      <c r="D1164" s="21"/>
    </row>
    <row r="1165" spans="1:4">
      <c r="A1165" s="21"/>
      <c r="B1165" s="21"/>
      <c r="C1165" s="21"/>
      <c r="D1165" s="21"/>
    </row>
    <row r="1166" spans="1:4">
      <c r="A1166" s="21"/>
      <c r="B1166" s="21"/>
      <c r="C1166" s="21"/>
      <c r="D1166" s="21"/>
    </row>
    <row r="1167" spans="1:4">
      <c r="A1167" s="21"/>
      <c r="B1167" s="21"/>
      <c r="C1167" s="21"/>
      <c r="D1167" s="21"/>
    </row>
    <row r="1168" spans="1:4">
      <c r="A1168" s="21"/>
      <c r="B1168" s="21"/>
      <c r="C1168" s="21"/>
      <c r="D1168" s="21"/>
    </row>
    <row r="1169" spans="1:4">
      <c r="A1169" s="21"/>
      <c r="B1169" s="21"/>
      <c r="C1169" s="21"/>
      <c r="D1169" s="21"/>
    </row>
    <row r="1170" spans="1:4">
      <c r="A1170" s="21"/>
      <c r="B1170" s="21"/>
      <c r="C1170" s="21"/>
      <c r="D1170" s="21"/>
    </row>
    <row r="1171" spans="1:4">
      <c r="A1171" s="21"/>
      <c r="B1171" s="21"/>
      <c r="C1171" s="21"/>
      <c r="D1171" s="21"/>
    </row>
    <row r="1172" spans="1:4">
      <c r="A1172" s="21"/>
      <c r="B1172" s="21"/>
      <c r="C1172" s="21"/>
      <c r="D1172" s="21"/>
    </row>
    <row r="1173" spans="1:4">
      <c r="A1173" s="21"/>
      <c r="B1173" s="21"/>
      <c r="C1173" s="21"/>
      <c r="D1173" s="21"/>
    </row>
    <row r="1174" spans="1:4">
      <c r="A1174" s="21"/>
      <c r="B1174" s="21"/>
      <c r="C1174" s="21"/>
      <c r="D1174" s="21"/>
    </row>
    <row r="1175" spans="1:4">
      <c r="A1175" s="21"/>
      <c r="B1175" s="21"/>
      <c r="C1175" s="21"/>
      <c r="D1175" s="21"/>
    </row>
    <row r="1176" spans="1:4">
      <c r="A1176" s="21"/>
      <c r="B1176" s="21"/>
      <c r="C1176" s="21"/>
      <c r="D1176" s="21"/>
    </row>
    <row r="1177" spans="1:4">
      <c r="A1177" s="21"/>
      <c r="B1177" s="21"/>
      <c r="C1177" s="21"/>
      <c r="D1177" s="21"/>
    </row>
    <row r="1178" spans="1:4">
      <c r="A1178" s="21"/>
      <c r="B1178" s="21"/>
      <c r="C1178" s="21"/>
      <c r="D1178" s="21"/>
    </row>
    <row r="1179" spans="1:4">
      <c r="A1179" s="21"/>
      <c r="B1179" s="21"/>
      <c r="C1179" s="21"/>
      <c r="D1179" s="21"/>
    </row>
    <row r="1180" spans="1:4">
      <c r="A1180" s="21"/>
      <c r="B1180" s="21"/>
      <c r="C1180" s="21"/>
      <c r="D1180" s="21"/>
    </row>
    <row r="1181" spans="1:4">
      <c r="A1181" s="21"/>
      <c r="B1181" s="21"/>
      <c r="C1181" s="21"/>
      <c r="D1181" s="21"/>
    </row>
    <row r="1182" spans="1:4">
      <c r="A1182" s="21"/>
      <c r="B1182" s="21"/>
      <c r="C1182" s="21"/>
      <c r="D1182" s="21"/>
    </row>
    <row r="1183" spans="1:4">
      <c r="A1183" s="21"/>
      <c r="B1183" s="21"/>
      <c r="C1183" s="21"/>
      <c r="D1183" s="21"/>
    </row>
    <row r="1184" spans="1:4">
      <c r="A1184" s="21"/>
      <c r="B1184" s="21"/>
      <c r="C1184" s="21"/>
      <c r="D1184" s="21"/>
    </row>
    <row r="1185" spans="1:4">
      <c r="A1185" s="21"/>
      <c r="B1185" s="21"/>
      <c r="C1185" s="21"/>
      <c r="D1185" s="21"/>
    </row>
    <row r="1186" spans="1:4">
      <c r="A1186" s="21"/>
      <c r="B1186" s="21"/>
      <c r="C1186" s="21"/>
      <c r="D1186" s="21"/>
    </row>
    <row r="1187" spans="1:4">
      <c r="A1187" s="21"/>
      <c r="B1187" s="21"/>
      <c r="C1187" s="21"/>
      <c r="D1187" s="21"/>
    </row>
    <row r="1188" spans="1:4">
      <c r="A1188" s="21"/>
      <c r="B1188" s="21"/>
      <c r="C1188" s="21"/>
      <c r="D1188" s="21"/>
    </row>
    <row r="1189" spans="1:4">
      <c r="A1189" s="21"/>
      <c r="B1189" s="21"/>
      <c r="C1189" s="21"/>
      <c r="D1189" s="21"/>
    </row>
    <row r="1190" spans="1:4">
      <c r="A1190" s="21"/>
      <c r="B1190" s="21"/>
      <c r="C1190" s="21"/>
      <c r="D1190" s="21"/>
    </row>
    <row r="1191" spans="1:4">
      <c r="A1191" s="21"/>
      <c r="B1191" s="21"/>
      <c r="C1191" s="21"/>
      <c r="D1191" s="21"/>
    </row>
    <row r="1192" spans="1:4">
      <c r="A1192" s="21"/>
      <c r="B1192" s="21"/>
      <c r="C1192" s="21"/>
      <c r="D1192" s="21"/>
    </row>
    <row r="1193" spans="1:4">
      <c r="A1193" s="21"/>
      <c r="B1193" s="21"/>
      <c r="C1193" s="21"/>
      <c r="D1193" s="21"/>
    </row>
    <row r="1194" spans="1:4">
      <c r="A1194" s="21"/>
      <c r="B1194" s="21"/>
      <c r="C1194" s="21"/>
      <c r="D1194" s="21"/>
    </row>
    <row r="1195" spans="1:4">
      <c r="A1195" s="21"/>
      <c r="B1195" s="21"/>
      <c r="C1195" s="21"/>
      <c r="D1195" s="21"/>
    </row>
    <row r="1196" spans="1:4">
      <c r="A1196" s="21"/>
      <c r="B1196" s="21"/>
      <c r="C1196" s="21"/>
      <c r="D1196" s="21"/>
    </row>
    <row r="1197" spans="1:4">
      <c r="A1197" s="21"/>
      <c r="B1197" s="21"/>
      <c r="C1197" s="21"/>
      <c r="D1197" s="21"/>
    </row>
    <row r="1198" spans="1:4">
      <c r="A1198" s="21"/>
      <c r="B1198" s="21"/>
      <c r="C1198" s="21"/>
      <c r="D1198" s="21"/>
    </row>
    <row r="1199" spans="1:4">
      <c r="A1199" s="21"/>
      <c r="B1199" s="21"/>
      <c r="C1199" s="21"/>
      <c r="D1199" s="21"/>
    </row>
    <row r="1200" spans="1:4">
      <c r="A1200" s="21"/>
      <c r="B1200" s="21"/>
      <c r="C1200" s="21"/>
      <c r="D1200" s="21"/>
    </row>
    <row r="1201" spans="1:4">
      <c r="A1201" s="21"/>
      <c r="B1201" s="21"/>
      <c r="C1201" s="21"/>
      <c r="D1201" s="21"/>
    </row>
    <row r="1202" spans="1:4">
      <c r="A1202" s="21"/>
      <c r="B1202" s="21"/>
      <c r="C1202" s="21"/>
      <c r="D1202" s="21"/>
    </row>
    <row r="1203" spans="1:4">
      <c r="A1203" s="21"/>
      <c r="B1203" s="21"/>
      <c r="C1203" s="21"/>
      <c r="D1203" s="21"/>
    </row>
    <row r="1204" spans="1:4">
      <c r="A1204" s="21"/>
      <c r="B1204" s="21"/>
      <c r="C1204" s="21"/>
      <c r="D1204" s="21"/>
    </row>
    <row r="1205" spans="1:4">
      <c r="A1205" s="21"/>
      <c r="B1205" s="21"/>
      <c r="C1205" s="21"/>
      <c r="D1205" s="21"/>
    </row>
    <row r="1206" spans="1:4">
      <c r="A1206" s="21"/>
      <c r="B1206" s="21"/>
      <c r="C1206" s="21"/>
      <c r="D1206" s="21"/>
    </row>
    <row r="1207" spans="1:4">
      <c r="A1207" s="21"/>
      <c r="B1207" s="21"/>
      <c r="C1207" s="21"/>
      <c r="D1207" s="21"/>
    </row>
    <row r="1208" spans="1:4">
      <c r="A1208" s="26"/>
      <c r="B1208" s="26"/>
      <c r="C1208" s="26"/>
      <c r="D1208" s="26"/>
    </row>
  </sheetData>
  <mergeCells count="1">
    <mergeCell ref="G3:J3"/>
  </mergeCells>
  <phoneticPr fontId="1"/>
  <dataValidations count="4">
    <dataValidation type="list" allowBlank="1" showInputMessage="1" showErrorMessage="1" sqref="I5">
      <formula1>$P$3:$P$153</formula1>
    </dataValidation>
    <dataValidation type="list" allowBlank="1" showInputMessage="1" showErrorMessage="1" sqref="G5">
      <formula1>$N$3:$N$6</formula1>
    </dataValidation>
    <dataValidation type="list" allowBlank="1" showInputMessage="1" showErrorMessage="1" sqref="H5">
      <formula1>$O$3:$O$40</formula1>
    </dataValidation>
    <dataValidation type="list" allowBlank="1" showInputMessage="1" showErrorMessage="1" sqref="J5">
      <formula1>$Q$3:$Q$20</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R1999"/>
  <sheetViews>
    <sheetView zoomScale="90" zoomScaleNormal="90" workbookViewId="0">
      <pane ySplit="1" topLeftCell="A2" activePane="bottomLeft" state="frozen"/>
      <selection pane="bottomLeft" activeCell="D1117" sqref="D1117"/>
    </sheetView>
  </sheetViews>
  <sheetFormatPr defaultRowHeight="13.5"/>
  <cols>
    <col min="1" max="1" width="9.5" style="16" customWidth="1"/>
    <col min="2" max="2" width="10.5" style="16" customWidth="1"/>
    <col min="3" max="3" width="16.125" style="24" bestFit="1" customWidth="1"/>
    <col min="4" max="4" width="15" style="24" bestFit="1" customWidth="1"/>
    <col min="5" max="6" width="9.5" style="24" customWidth="1"/>
    <col min="7" max="7" width="27.25" style="24" bestFit="1" customWidth="1"/>
    <col min="8" max="8" width="5.5" style="24" customWidth="1"/>
    <col min="9" max="13" width="9" customWidth="1"/>
    <col min="14" max="14" width="10.875" customWidth="1"/>
    <col min="15" max="16" width="9" customWidth="1"/>
  </cols>
  <sheetData>
    <row r="1" spans="1:18">
      <c r="A1" s="158" t="s">
        <v>121</v>
      </c>
      <c r="B1" s="19" t="s">
        <v>203</v>
      </c>
      <c r="C1" s="19" t="s">
        <v>472</v>
      </c>
      <c r="D1" s="19" t="s">
        <v>473</v>
      </c>
      <c r="E1" s="19" t="s">
        <v>474</v>
      </c>
      <c r="F1" s="19" t="s">
        <v>475</v>
      </c>
      <c r="G1" s="19" t="s">
        <v>476</v>
      </c>
      <c r="H1" s="22" t="s">
        <v>64</v>
      </c>
      <c r="J1" s="21"/>
      <c r="K1" s="21"/>
      <c r="N1" t="s">
        <v>477</v>
      </c>
      <c r="O1" s="121" t="s">
        <v>478</v>
      </c>
    </row>
    <row r="2" spans="1:18">
      <c r="A2" s="159">
        <v>1</v>
      </c>
      <c r="B2" s="17" t="s">
        <v>479</v>
      </c>
      <c r="C2" s="38" t="s">
        <v>2376</v>
      </c>
      <c r="D2" s="38" t="s">
        <v>2377</v>
      </c>
      <c r="E2" s="38" t="s">
        <v>480</v>
      </c>
      <c r="F2" s="38">
        <v>23</v>
      </c>
      <c r="G2" s="38" t="s">
        <v>319</v>
      </c>
      <c r="H2" s="38" t="s">
        <v>5233</v>
      </c>
      <c r="J2" s="23" t="s">
        <v>481</v>
      </c>
      <c r="K2" s="22" t="s">
        <v>482</v>
      </c>
      <c r="L2" t="s">
        <v>483</v>
      </c>
      <c r="M2" t="s">
        <v>484</v>
      </c>
      <c r="N2" t="s">
        <v>157</v>
      </c>
      <c r="O2">
        <v>47</v>
      </c>
      <c r="Q2" s="39" t="s">
        <v>480</v>
      </c>
      <c r="R2">
        <f>IF(Q2&gt;0,VLOOKUP(Q2,$N$2:$O$48,2,0),"")</f>
        <v>23</v>
      </c>
    </row>
    <row r="3" spans="1:18">
      <c r="A3" s="159">
        <v>2</v>
      </c>
      <c r="B3" s="17" t="s">
        <v>485</v>
      </c>
      <c r="C3" s="38" t="s">
        <v>2213</v>
      </c>
      <c r="D3" s="38" t="s">
        <v>2214</v>
      </c>
      <c r="E3" s="38" t="s">
        <v>526</v>
      </c>
      <c r="F3" s="38">
        <v>22</v>
      </c>
      <c r="G3" s="38" t="s">
        <v>319</v>
      </c>
      <c r="H3" s="38" t="s">
        <v>3895</v>
      </c>
      <c r="J3" s="23" t="s">
        <v>487</v>
      </c>
      <c r="K3" s="22" t="s">
        <v>488</v>
      </c>
      <c r="M3" t="s">
        <v>489</v>
      </c>
      <c r="N3" t="s">
        <v>156</v>
      </c>
      <c r="O3">
        <v>46</v>
      </c>
      <c r="Q3" s="39" t="s">
        <v>480</v>
      </c>
      <c r="R3">
        <f t="shared" ref="R3:R66" si="0">IF(Q3&gt;0,VLOOKUP(Q3,$N$2:$O$48,2,0),"")</f>
        <v>23</v>
      </c>
    </row>
    <row r="4" spans="1:18">
      <c r="A4" s="159">
        <v>3</v>
      </c>
      <c r="B4" s="17" t="s">
        <v>490</v>
      </c>
      <c r="C4" s="38" t="s">
        <v>3890</v>
      </c>
      <c r="D4" s="38" t="s">
        <v>3891</v>
      </c>
      <c r="E4" s="38" t="s">
        <v>480</v>
      </c>
      <c r="F4" s="38">
        <v>23</v>
      </c>
      <c r="G4" s="38" t="s">
        <v>319</v>
      </c>
      <c r="H4" s="38" t="s">
        <v>5234</v>
      </c>
      <c r="J4" s="23" t="s">
        <v>493</v>
      </c>
      <c r="K4" s="22" t="s">
        <v>494</v>
      </c>
      <c r="M4" t="s">
        <v>495</v>
      </c>
      <c r="N4" t="s">
        <v>155</v>
      </c>
      <c r="O4">
        <v>45</v>
      </c>
      <c r="Q4" s="39" t="s">
        <v>480</v>
      </c>
      <c r="R4">
        <f t="shared" si="0"/>
        <v>23</v>
      </c>
    </row>
    <row r="5" spans="1:18">
      <c r="A5" s="159">
        <v>4</v>
      </c>
      <c r="B5" s="17" t="s">
        <v>496</v>
      </c>
      <c r="C5" s="38" t="s">
        <v>1041</v>
      </c>
      <c r="D5" s="38" t="s">
        <v>1042</v>
      </c>
      <c r="E5" s="38" t="s">
        <v>480</v>
      </c>
      <c r="F5" s="38">
        <v>23</v>
      </c>
      <c r="G5" s="38" t="s">
        <v>319</v>
      </c>
      <c r="H5" s="38" t="s">
        <v>5231</v>
      </c>
      <c r="J5" s="23" t="s">
        <v>497</v>
      </c>
      <c r="K5" s="22" t="s">
        <v>498</v>
      </c>
      <c r="M5" t="s">
        <v>499</v>
      </c>
      <c r="N5" t="s">
        <v>153</v>
      </c>
      <c r="O5">
        <v>44</v>
      </c>
      <c r="Q5" s="39" t="s">
        <v>480</v>
      </c>
      <c r="R5">
        <f t="shared" si="0"/>
        <v>23</v>
      </c>
    </row>
    <row r="6" spans="1:18">
      <c r="A6" s="159">
        <v>5</v>
      </c>
      <c r="B6" s="17" t="s">
        <v>500</v>
      </c>
      <c r="C6" s="38" t="s">
        <v>1099</v>
      </c>
      <c r="D6" s="38" t="s">
        <v>1100</v>
      </c>
      <c r="E6" s="38" t="s">
        <v>480</v>
      </c>
      <c r="F6" s="38">
        <v>23</v>
      </c>
      <c r="G6" s="38" t="s">
        <v>319</v>
      </c>
      <c r="H6" s="38" t="s">
        <v>501</v>
      </c>
      <c r="J6" s="23" t="s">
        <v>502</v>
      </c>
      <c r="K6" s="22" t="s">
        <v>503</v>
      </c>
      <c r="M6" t="s">
        <v>504</v>
      </c>
      <c r="N6" t="s">
        <v>151</v>
      </c>
      <c r="O6">
        <v>43</v>
      </c>
      <c r="Q6" s="39" t="s">
        <v>480</v>
      </c>
      <c r="R6">
        <f t="shared" si="0"/>
        <v>23</v>
      </c>
    </row>
    <row r="7" spans="1:18">
      <c r="A7" s="159">
        <v>6</v>
      </c>
      <c r="B7" s="17" t="s">
        <v>505</v>
      </c>
      <c r="C7" s="38" t="s">
        <v>1111</v>
      </c>
      <c r="D7" s="38" t="s">
        <v>1112</v>
      </c>
      <c r="E7" s="38" t="s">
        <v>480</v>
      </c>
      <c r="F7" s="38">
        <v>23</v>
      </c>
      <c r="G7" s="38" t="s">
        <v>319</v>
      </c>
      <c r="H7" s="38" t="s">
        <v>501</v>
      </c>
      <c r="J7" s="23" t="s">
        <v>507</v>
      </c>
      <c r="K7" s="22" t="s">
        <v>508</v>
      </c>
      <c r="M7" t="s">
        <v>509</v>
      </c>
      <c r="N7" t="s">
        <v>150</v>
      </c>
      <c r="O7">
        <v>42</v>
      </c>
      <c r="Q7" s="39" t="s">
        <v>480</v>
      </c>
      <c r="R7">
        <f t="shared" si="0"/>
        <v>23</v>
      </c>
    </row>
    <row r="8" spans="1:18">
      <c r="A8" s="159">
        <v>7</v>
      </c>
      <c r="B8" s="17" t="s">
        <v>510</v>
      </c>
      <c r="C8" s="38" t="s">
        <v>1817</v>
      </c>
      <c r="D8" s="38" t="s">
        <v>1818</v>
      </c>
      <c r="E8" s="38" t="s">
        <v>480</v>
      </c>
      <c r="F8" s="38">
        <v>23</v>
      </c>
      <c r="G8" s="38" t="s">
        <v>319</v>
      </c>
      <c r="H8" s="38" t="s">
        <v>3895</v>
      </c>
      <c r="J8" s="23" t="s">
        <v>512</v>
      </c>
      <c r="K8" s="22" t="s">
        <v>513</v>
      </c>
      <c r="M8" t="s">
        <v>514</v>
      </c>
      <c r="N8" t="s">
        <v>147</v>
      </c>
      <c r="O8">
        <v>41</v>
      </c>
      <c r="Q8" s="39" t="s">
        <v>480</v>
      </c>
      <c r="R8">
        <f t="shared" si="0"/>
        <v>23</v>
      </c>
    </row>
    <row r="9" spans="1:18">
      <c r="A9" s="159">
        <v>8</v>
      </c>
      <c r="B9" s="17" t="s">
        <v>515</v>
      </c>
      <c r="C9" s="38" t="s">
        <v>1855</v>
      </c>
      <c r="D9" s="38" t="s">
        <v>1856</v>
      </c>
      <c r="E9" s="38" t="s">
        <v>480</v>
      </c>
      <c r="F9" s="38">
        <v>23</v>
      </c>
      <c r="G9" s="38" t="s">
        <v>319</v>
      </c>
      <c r="H9" s="38" t="s">
        <v>3895</v>
      </c>
      <c r="J9" s="23" t="s">
        <v>516</v>
      </c>
      <c r="K9" s="22" t="s">
        <v>517</v>
      </c>
      <c r="M9" t="s">
        <v>518</v>
      </c>
      <c r="N9" t="s">
        <v>146</v>
      </c>
      <c r="O9">
        <v>40</v>
      </c>
      <c r="Q9" s="39" t="s">
        <v>511</v>
      </c>
      <c r="R9">
        <f t="shared" si="0"/>
        <v>24</v>
      </c>
    </row>
    <row r="10" spans="1:18">
      <c r="A10" s="159">
        <v>9</v>
      </c>
      <c r="B10" s="17" t="s">
        <v>519</v>
      </c>
      <c r="C10" s="38" t="s">
        <v>1820</v>
      </c>
      <c r="D10" s="38" t="s">
        <v>1821</v>
      </c>
      <c r="E10" s="38" t="s">
        <v>690</v>
      </c>
      <c r="F10" s="38">
        <v>16</v>
      </c>
      <c r="G10" s="38" t="s">
        <v>319</v>
      </c>
      <c r="H10" s="38" t="s">
        <v>3895</v>
      </c>
      <c r="J10" s="23" t="s">
        <v>520</v>
      </c>
      <c r="K10" s="22" t="s">
        <v>521</v>
      </c>
      <c r="M10" t="s">
        <v>522</v>
      </c>
      <c r="N10" t="s">
        <v>145</v>
      </c>
      <c r="O10">
        <v>39</v>
      </c>
      <c r="Q10" s="39" t="s">
        <v>480</v>
      </c>
      <c r="R10">
        <f t="shared" si="0"/>
        <v>23</v>
      </c>
    </row>
    <row r="11" spans="1:18">
      <c r="A11" s="159">
        <v>10</v>
      </c>
      <c r="B11" s="17" t="s">
        <v>523</v>
      </c>
      <c r="C11" s="38" t="s">
        <v>2196</v>
      </c>
      <c r="D11" s="38" t="s">
        <v>2197</v>
      </c>
      <c r="E11" s="38" t="s">
        <v>480</v>
      </c>
      <c r="F11" s="38">
        <v>23</v>
      </c>
      <c r="G11" s="38" t="s">
        <v>319</v>
      </c>
      <c r="H11" s="38" t="s">
        <v>3895</v>
      </c>
      <c r="J11" s="23" t="s">
        <v>527</v>
      </c>
      <c r="K11" s="22" t="s">
        <v>528</v>
      </c>
      <c r="M11" t="s">
        <v>529</v>
      </c>
      <c r="N11" t="s">
        <v>144</v>
      </c>
      <c r="O11">
        <v>38</v>
      </c>
      <c r="Q11" s="39" t="s">
        <v>480</v>
      </c>
      <c r="R11">
        <f t="shared" si="0"/>
        <v>23</v>
      </c>
    </row>
    <row r="12" spans="1:18">
      <c r="A12" s="159">
        <v>11</v>
      </c>
      <c r="B12" s="17" t="s">
        <v>530</v>
      </c>
      <c r="C12" s="38" t="s">
        <v>1823</v>
      </c>
      <c r="D12" s="38" t="s">
        <v>1824</v>
      </c>
      <c r="E12" s="38" t="s">
        <v>511</v>
      </c>
      <c r="F12" s="38">
        <v>24</v>
      </c>
      <c r="G12" s="38" t="s">
        <v>319</v>
      </c>
      <c r="H12" s="38" t="s">
        <v>3895</v>
      </c>
      <c r="J12" s="23" t="s">
        <v>531</v>
      </c>
      <c r="K12" s="22" t="s">
        <v>532</v>
      </c>
      <c r="M12" t="s">
        <v>533</v>
      </c>
      <c r="N12" t="s">
        <v>143</v>
      </c>
      <c r="O12">
        <v>37</v>
      </c>
      <c r="Q12" s="39" t="s">
        <v>480</v>
      </c>
      <c r="R12">
        <f t="shared" si="0"/>
        <v>23</v>
      </c>
    </row>
    <row r="13" spans="1:18">
      <c r="A13" s="159">
        <v>12</v>
      </c>
      <c r="B13" s="17" t="s">
        <v>534</v>
      </c>
      <c r="C13" s="38" t="s">
        <v>1881</v>
      </c>
      <c r="D13" s="38" t="s">
        <v>1882</v>
      </c>
      <c r="E13" s="38" t="s">
        <v>1018</v>
      </c>
      <c r="F13" s="38">
        <v>36</v>
      </c>
      <c r="G13" s="38" t="s">
        <v>319</v>
      </c>
      <c r="H13" s="38" t="s">
        <v>3895</v>
      </c>
      <c r="J13" s="23" t="s">
        <v>536</v>
      </c>
      <c r="K13" s="22" t="s">
        <v>537</v>
      </c>
      <c r="M13" t="s">
        <v>538</v>
      </c>
      <c r="N13" t="s">
        <v>142</v>
      </c>
      <c r="O13">
        <v>36</v>
      </c>
      <c r="Q13" s="39" t="s">
        <v>480</v>
      </c>
      <c r="R13">
        <f t="shared" si="0"/>
        <v>23</v>
      </c>
    </row>
    <row r="14" spans="1:18">
      <c r="A14" s="159">
        <v>13</v>
      </c>
      <c r="B14" s="17" t="s">
        <v>539</v>
      </c>
      <c r="C14" s="38" t="s">
        <v>1830</v>
      </c>
      <c r="D14" s="38" t="s">
        <v>1831</v>
      </c>
      <c r="E14" s="38" t="s">
        <v>815</v>
      </c>
      <c r="F14" s="38">
        <v>46</v>
      </c>
      <c r="G14" s="38" t="s">
        <v>319</v>
      </c>
      <c r="H14" s="38" t="s">
        <v>3895</v>
      </c>
      <c r="J14" s="23" t="s">
        <v>540</v>
      </c>
      <c r="K14" s="22" t="s">
        <v>541</v>
      </c>
      <c r="M14" t="s">
        <v>542</v>
      </c>
      <c r="N14" t="s">
        <v>141</v>
      </c>
      <c r="O14">
        <v>35</v>
      </c>
      <c r="Q14" s="39" t="s">
        <v>480</v>
      </c>
      <c r="R14">
        <f t="shared" si="0"/>
        <v>23</v>
      </c>
    </row>
    <row r="15" spans="1:18">
      <c r="A15" s="159">
        <v>14</v>
      </c>
      <c r="B15" s="17" t="s">
        <v>543</v>
      </c>
      <c r="C15" s="38" t="s">
        <v>1862</v>
      </c>
      <c r="D15" s="38" t="s">
        <v>710</v>
      </c>
      <c r="E15" s="38" t="s">
        <v>480</v>
      </c>
      <c r="F15" s="38">
        <v>23</v>
      </c>
      <c r="G15" s="38" t="s">
        <v>319</v>
      </c>
      <c r="H15" s="38" t="s">
        <v>3895</v>
      </c>
      <c r="J15" s="23" t="s">
        <v>545</v>
      </c>
      <c r="K15" s="22" t="s">
        <v>546</v>
      </c>
      <c r="M15" t="s">
        <v>547</v>
      </c>
      <c r="N15" t="s">
        <v>140</v>
      </c>
      <c r="O15">
        <v>34</v>
      </c>
      <c r="Q15" s="39" t="s">
        <v>511</v>
      </c>
      <c r="R15">
        <f t="shared" si="0"/>
        <v>24</v>
      </c>
    </row>
    <row r="16" spans="1:18">
      <c r="A16" s="159">
        <v>15</v>
      </c>
      <c r="B16" s="17" t="s">
        <v>548</v>
      </c>
      <c r="C16" s="38" t="s">
        <v>1836</v>
      </c>
      <c r="D16" s="38" t="s">
        <v>1837</v>
      </c>
      <c r="E16" s="38" t="s">
        <v>775</v>
      </c>
      <c r="F16" s="38">
        <v>45</v>
      </c>
      <c r="G16" s="38" t="s">
        <v>319</v>
      </c>
      <c r="H16" s="38" t="s">
        <v>3895</v>
      </c>
      <c r="J16" s="23" t="s">
        <v>549</v>
      </c>
      <c r="K16" s="22" t="s">
        <v>550</v>
      </c>
      <c r="M16" t="s">
        <v>551</v>
      </c>
      <c r="N16" t="s">
        <v>139</v>
      </c>
      <c r="O16">
        <v>33</v>
      </c>
      <c r="Q16" s="39" t="s">
        <v>552</v>
      </c>
      <c r="R16">
        <f t="shared" si="0"/>
        <v>31</v>
      </c>
    </row>
    <row r="17" spans="1:18">
      <c r="A17" s="159">
        <v>16</v>
      </c>
      <c r="B17" s="17" t="s">
        <v>553</v>
      </c>
      <c r="C17" s="38" t="s">
        <v>1852</v>
      </c>
      <c r="D17" s="38" t="s">
        <v>1853</v>
      </c>
      <c r="E17" s="38" t="s">
        <v>480</v>
      </c>
      <c r="F17" s="38">
        <v>23</v>
      </c>
      <c r="G17" s="38" t="s">
        <v>319</v>
      </c>
      <c r="H17" s="38" t="s">
        <v>3895</v>
      </c>
      <c r="J17" s="23" t="s">
        <v>554</v>
      </c>
      <c r="K17" s="22" t="s">
        <v>555</v>
      </c>
      <c r="M17" t="s">
        <v>556</v>
      </c>
      <c r="N17" t="s">
        <v>138</v>
      </c>
      <c r="O17">
        <v>32</v>
      </c>
      <c r="Q17" s="39" t="s">
        <v>480</v>
      </c>
      <c r="R17">
        <f t="shared" si="0"/>
        <v>23</v>
      </c>
    </row>
    <row r="18" spans="1:18">
      <c r="A18" s="159">
        <v>17</v>
      </c>
      <c r="B18" s="17" t="s">
        <v>557</v>
      </c>
      <c r="C18" s="38" t="s">
        <v>1842</v>
      </c>
      <c r="D18" s="38" t="s">
        <v>1843</v>
      </c>
      <c r="E18" s="38" t="s">
        <v>629</v>
      </c>
      <c r="F18" s="38">
        <v>33</v>
      </c>
      <c r="G18" s="38" t="s">
        <v>319</v>
      </c>
      <c r="H18" s="38" t="s">
        <v>3895</v>
      </c>
      <c r="J18" s="23" t="s">
        <v>558</v>
      </c>
      <c r="K18" s="22" t="s">
        <v>559</v>
      </c>
      <c r="M18" t="s">
        <v>560</v>
      </c>
      <c r="N18" t="s">
        <v>137</v>
      </c>
      <c r="O18">
        <v>31</v>
      </c>
      <c r="Q18" s="39" t="s">
        <v>526</v>
      </c>
      <c r="R18">
        <f t="shared" si="0"/>
        <v>22</v>
      </c>
    </row>
    <row r="19" spans="1:18">
      <c r="A19" s="159">
        <v>18</v>
      </c>
      <c r="B19" s="17" t="s">
        <v>561</v>
      </c>
      <c r="C19" s="38" t="s">
        <v>1859</v>
      </c>
      <c r="D19" s="38" t="s">
        <v>1860</v>
      </c>
      <c r="E19" s="38" t="s">
        <v>480</v>
      </c>
      <c r="F19" s="38">
        <v>23</v>
      </c>
      <c r="G19" s="38" t="s">
        <v>319</v>
      </c>
      <c r="H19" s="38" t="s">
        <v>3895</v>
      </c>
      <c r="J19" s="23" t="s">
        <v>562</v>
      </c>
      <c r="K19" s="22" t="s">
        <v>563</v>
      </c>
      <c r="M19" t="s">
        <v>564</v>
      </c>
      <c r="N19" t="s">
        <v>136</v>
      </c>
      <c r="O19">
        <v>30</v>
      </c>
      <c r="Q19" s="39" t="s">
        <v>544</v>
      </c>
      <c r="R19">
        <f t="shared" si="0"/>
        <v>21</v>
      </c>
    </row>
    <row r="20" spans="1:18">
      <c r="A20" s="159">
        <v>19</v>
      </c>
      <c r="B20" s="17" t="s">
        <v>565</v>
      </c>
      <c r="C20" s="38" t="s">
        <v>2210</v>
      </c>
      <c r="D20" s="38" t="s">
        <v>2211</v>
      </c>
      <c r="E20" s="38" t="s">
        <v>587</v>
      </c>
      <c r="F20" s="38">
        <v>20</v>
      </c>
      <c r="G20" s="38" t="s">
        <v>319</v>
      </c>
      <c r="H20" s="38" t="s">
        <v>3895</v>
      </c>
      <c r="J20" s="23" t="s">
        <v>566</v>
      </c>
      <c r="K20" s="22" t="s">
        <v>567</v>
      </c>
      <c r="M20" t="s">
        <v>568</v>
      </c>
      <c r="N20" t="s">
        <v>135</v>
      </c>
      <c r="O20">
        <v>29</v>
      </c>
      <c r="Q20" s="39" t="s">
        <v>480</v>
      </c>
      <c r="R20">
        <f t="shared" si="0"/>
        <v>23</v>
      </c>
    </row>
    <row r="21" spans="1:18">
      <c r="A21" s="159">
        <v>20</v>
      </c>
      <c r="B21" s="17" t="s">
        <v>569</v>
      </c>
      <c r="C21" s="38" t="s">
        <v>2193</v>
      </c>
      <c r="D21" s="38" t="s">
        <v>2194</v>
      </c>
      <c r="E21" s="38" t="s">
        <v>480</v>
      </c>
      <c r="F21" s="38">
        <v>23</v>
      </c>
      <c r="G21" s="38" t="s">
        <v>319</v>
      </c>
      <c r="H21" s="38" t="s">
        <v>3895</v>
      </c>
      <c r="J21" s="23" t="s">
        <v>570</v>
      </c>
      <c r="K21" s="22" t="s">
        <v>571</v>
      </c>
      <c r="M21" t="s">
        <v>572</v>
      </c>
      <c r="N21" t="s">
        <v>134</v>
      </c>
      <c r="O21">
        <v>28</v>
      </c>
      <c r="Q21" s="39" t="s">
        <v>526</v>
      </c>
      <c r="R21">
        <f t="shared" si="0"/>
        <v>22</v>
      </c>
    </row>
    <row r="22" spans="1:18">
      <c r="A22" s="159">
        <v>21</v>
      </c>
      <c r="B22" s="17" t="s">
        <v>573</v>
      </c>
      <c r="C22" s="38" t="s">
        <v>1870</v>
      </c>
      <c r="D22" s="38" t="s">
        <v>1871</v>
      </c>
      <c r="E22" s="38" t="s">
        <v>486</v>
      </c>
      <c r="F22" s="38">
        <v>25</v>
      </c>
      <c r="G22" s="38" t="s">
        <v>319</v>
      </c>
      <c r="H22" s="38" t="s">
        <v>3895</v>
      </c>
      <c r="N22" t="s">
        <v>133</v>
      </c>
      <c r="O22">
        <v>27</v>
      </c>
      <c r="Q22" s="39" t="s">
        <v>480</v>
      </c>
      <c r="R22">
        <f t="shared" si="0"/>
        <v>23</v>
      </c>
    </row>
    <row r="23" spans="1:18">
      <c r="A23" s="159">
        <v>22</v>
      </c>
      <c r="B23" s="17" t="s">
        <v>574</v>
      </c>
      <c r="C23" s="38" t="s">
        <v>1839</v>
      </c>
      <c r="D23" s="38" t="s">
        <v>1840</v>
      </c>
      <c r="E23" s="38" t="s">
        <v>755</v>
      </c>
      <c r="F23" s="38">
        <v>26</v>
      </c>
      <c r="G23" s="38" t="s">
        <v>319</v>
      </c>
      <c r="H23" s="38" t="s">
        <v>3895</v>
      </c>
      <c r="N23" t="s">
        <v>132</v>
      </c>
      <c r="O23">
        <v>26</v>
      </c>
      <c r="Q23" s="39" t="s">
        <v>544</v>
      </c>
      <c r="R23">
        <f t="shared" si="0"/>
        <v>21</v>
      </c>
    </row>
    <row r="24" spans="1:18">
      <c r="A24" s="159">
        <v>23</v>
      </c>
      <c r="B24" s="17" t="s">
        <v>575</v>
      </c>
      <c r="C24" s="38" t="s">
        <v>2202</v>
      </c>
      <c r="D24" s="38" t="s">
        <v>6062</v>
      </c>
      <c r="E24" s="38" t="s">
        <v>622</v>
      </c>
      <c r="F24" s="38">
        <v>15</v>
      </c>
      <c r="G24" s="38" t="s">
        <v>319</v>
      </c>
      <c r="H24" s="38" t="s">
        <v>3895</v>
      </c>
      <c r="N24" t="s">
        <v>131</v>
      </c>
      <c r="O24">
        <v>25</v>
      </c>
      <c r="Q24" s="39" t="s">
        <v>526</v>
      </c>
      <c r="R24">
        <f t="shared" si="0"/>
        <v>22</v>
      </c>
    </row>
    <row r="25" spans="1:18">
      <c r="A25" s="159">
        <v>24</v>
      </c>
      <c r="B25" s="17" t="s">
        <v>576</v>
      </c>
      <c r="C25" s="38" t="s">
        <v>1973</v>
      </c>
      <c r="D25" s="38" t="s">
        <v>1974</v>
      </c>
      <c r="E25" s="38" t="s">
        <v>480</v>
      </c>
      <c r="F25" s="38">
        <v>23</v>
      </c>
      <c r="G25" s="38" t="s">
        <v>319</v>
      </c>
      <c r="H25" s="38" t="s">
        <v>3895</v>
      </c>
      <c r="N25" t="s">
        <v>130</v>
      </c>
      <c r="O25">
        <v>24</v>
      </c>
      <c r="Q25" s="39" t="s">
        <v>577</v>
      </c>
      <c r="R25">
        <f t="shared" si="0"/>
        <v>8</v>
      </c>
    </row>
    <row r="26" spans="1:18">
      <c r="A26" s="159">
        <v>25</v>
      </c>
      <c r="B26" s="17" t="s">
        <v>578</v>
      </c>
      <c r="C26" s="38" t="s">
        <v>2216</v>
      </c>
      <c r="D26" s="38" t="s">
        <v>2217</v>
      </c>
      <c r="E26" s="38" t="s">
        <v>2218</v>
      </c>
      <c r="F26" s="38">
        <v>13</v>
      </c>
      <c r="G26" s="38" t="s">
        <v>319</v>
      </c>
      <c r="H26" s="38" t="s">
        <v>3895</v>
      </c>
      <c r="N26" t="s">
        <v>129</v>
      </c>
      <c r="O26">
        <v>23</v>
      </c>
      <c r="Q26" s="39" t="s">
        <v>480</v>
      </c>
      <c r="R26">
        <f t="shared" si="0"/>
        <v>23</v>
      </c>
    </row>
    <row r="27" spans="1:18">
      <c r="A27" s="159">
        <v>26</v>
      </c>
      <c r="B27" s="17" t="s">
        <v>579</v>
      </c>
      <c r="C27" s="38" t="s">
        <v>2189</v>
      </c>
      <c r="D27" s="38" t="s">
        <v>2190</v>
      </c>
      <c r="E27" s="38" t="s">
        <v>486</v>
      </c>
      <c r="F27" s="38">
        <v>25</v>
      </c>
      <c r="G27" s="38" t="s">
        <v>319</v>
      </c>
      <c r="H27" s="38" t="s">
        <v>3895</v>
      </c>
      <c r="N27" t="s">
        <v>128</v>
      </c>
      <c r="O27">
        <v>22</v>
      </c>
      <c r="Q27" s="39" t="s">
        <v>526</v>
      </c>
      <c r="R27">
        <f t="shared" si="0"/>
        <v>22</v>
      </c>
    </row>
    <row r="28" spans="1:18">
      <c r="A28" s="159">
        <v>27</v>
      </c>
      <c r="B28" s="17" t="s">
        <v>581</v>
      </c>
      <c r="C28" s="38" t="s">
        <v>2207</v>
      </c>
      <c r="D28" s="38" t="s">
        <v>2208</v>
      </c>
      <c r="E28" s="38" t="s">
        <v>511</v>
      </c>
      <c r="F28" s="38">
        <v>24</v>
      </c>
      <c r="G28" s="38" t="s">
        <v>319</v>
      </c>
      <c r="H28" s="38" t="s">
        <v>3895</v>
      </c>
      <c r="N28" t="s">
        <v>127</v>
      </c>
      <c r="O28">
        <v>21</v>
      </c>
      <c r="Q28" s="39" t="s">
        <v>511</v>
      </c>
      <c r="R28">
        <f t="shared" si="0"/>
        <v>24</v>
      </c>
    </row>
    <row r="29" spans="1:18">
      <c r="A29" s="159">
        <v>28</v>
      </c>
      <c r="B29" s="17" t="s">
        <v>582</v>
      </c>
      <c r="C29" s="38" t="s">
        <v>1864</v>
      </c>
      <c r="D29" s="38" t="s">
        <v>1865</v>
      </c>
      <c r="E29" s="38" t="s">
        <v>480</v>
      </c>
      <c r="F29" s="38">
        <v>23</v>
      </c>
      <c r="G29" s="38" t="s">
        <v>319</v>
      </c>
      <c r="H29" s="38" t="s">
        <v>3895</v>
      </c>
      <c r="N29" t="s">
        <v>126</v>
      </c>
      <c r="O29">
        <v>20</v>
      </c>
      <c r="Q29" s="39" t="s">
        <v>526</v>
      </c>
      <c r="R29">
        <f t="shared" si="0"/>
        <v>22</v>
      </c>
    </row>
    <row r="30" spans="1:18">
      <c r="A30" s="159">
        <v>29</v>
      </c>
      <c r="B30" s="17" t="s">
        <v>583</v>
      </c>
      <c r="C30" s="38" t="s">
        <v>1976</v>
      </c>
      <c r="D30" s="38" t="s">
        <v>1977</v>
      </c>
      <c r="E30" s="38" t="s">
        <v>587</v>
      </c>
      <c r="F30" s="38">
        <v>20</v>
      </c>
      <c r="G30" s="38" t="s">
        <v>319</v>
      </c>
      <c r="H30" s="38" t="s">
        <v>3895</v>
      </c>
      <c r="N30" t="s">
        <v>584</v>
      </c>
      <c r="O30">
        <v>19</v>
      </c>
      <c r="Q30" s="39" t="s">
        <v>511</v>
      </c>
      <c r="R30">
        <f t="shared" si="0"/>
        <v>24</v>
      </c>
    </row>
    <row r="31" spans="1:18">
      <c r="A31" s="159">
        <v>30</v>
      </c>
      <c r="B31" s="17" t="s">
        <v>585</v>
      </c>
      <c r="C31" s="38" t="s">
        <v>1873</v>
      </c>
      <c r="D31" s="38" t="s">
        <v>1874</v>
      </c>
      <c r="E31" s="38" t="s">
        <v>755</v>
      </c>
      <c r="F31" s="38">
        <v>26</v>
      </c>
      <c r="G31" s="38" t="s">
        <v>319</v>
      </c>
      <c r="H31" s="38" t="s">
        <v>3895</v>
      </c>
      <c r="N31" t="s">
        <v>125</v>
      </c>
      <c r="O31">
        <v>18</v>
      </c>
      <c r="Q31" s="39" t="s">
        <v>480</v>
      </c>
      <c r="R31">
        <f t="shared" si="0"/>
        <v>23</v>
      </c>
    </row>
    <row r="32" spans="1:18">
      <c r="A32" s="159">
        <v>31</v>
      </c>
      <c r="B32" s="17" t="s">
        <v>586</v>
      </c>
      <c r="C32" s="38" t="s">
        <v>1877</v>
      </c>
      <c r="D32" s="38" t="s">
        <v>1878</v>
      </c>
      <c r="E32" s="38" t="s">
        <v>1879</v>
      </c>
      <c r="F32" s="38">
        <v>11</v>
      </c>
      <c r="G32" s="38" t="s">
        <v>319</v>
      </c>
      <c r="H32" s="38" t="s">
        <v>3895</v>
      </c>
      <c r="N32" t="s">
        <v>119</v>
      </c>
      <c r="O32">
        <v>17</v>
      </c>
      <c r="Q32" s="39" t="s">
        <v>587</v>
      </c>
      <c r="R32">
        <f t="shared" si="0"/>
        <v>20</v>
      </c>
    </row>
    <row r="33" spans="1:18">
      <c r="A33" s="159">
        <v>32</v>
      </c>
      <c r="B33" s="17" t="s">
        <v>588</v>
      </c>
      <c r="C33" s="38" t="s">
        <v>1826</v>
      </c>
      <c r="D33" s="38" t="s">
        <v>1827</v>
      </c>
      <c r="E33" s="38" t="s">
        <v>480</v>
      </c>
      <c r="F33" s="38">
        <v>23</v>
      </c>
      <c r="G33" s="38" t="s">
        <v>319</v>
      </c>
      <c r="H33" s="38" t="s">
        <v>3895</v>
      </c>
      <c r="N33" t="s">
        <v>590</v>
      </c>
      <c r="O33">
        <v>16</v>
      </c>
      <c r="Q33" s="39" t="s">
        <v>480</v>
      </c>
      <c r="R33">
        <f t="shared" si="0"/>
        <v>23</v>
      </c>
    </row>
    <row r="34" spans="1:18">
      <c r="A34" s="159">
        <v>33</v>
      </c>
      <c r="B34" s="17" t="s">
        <v>591</v>
      </c>
      <c r="C34" s="38" t="s">
        <v>2199</v>
      </c>
      <c r="D34" s="38" t="s">
        <v>2200</v>
      </c>
      <c r="E34" s="38" t="s">
        <v>1062</v>
      </c>
      <c r="F34" s="38">
        <v>42</v>
      </c>
      <c r="G34" s="38" t="s">
        <v>319</v>
      </c>
      <c r="H34" s="38" t="s">
        <v>3895</v>
      </c>
      <c r="N34" t="s">
        <v>592</v>
      </c>
      <c r="O34">
        <v>15</v>
      </c>
      <c r="Q34" s="39" t="s">
        <v>526</v>
      </c>
      <c r="R34">
        <f t="shared" si="0"/>
        <v>22</v>
      </c>
    </row>
    <row r="35" spans="1:18">
      <c r="A35" s="159">
        <v>34</v>
      </c>
      <c r="B35" s="17" t="s">
        <v>593</v>
      </c>
      <c r="C35" s="38" t="s">
        <v>1867</v>
      </c>
      <c r="D35" s="38" t="s">
        <v>1868</v>
      </c>
      <c r="E35" s="38" t="s">
        <v>480</v>
      </c>
      <c r="F35" s="38">
        <v>23</v>
      </c>
      <c r="G35" s="38" t="s">
        <v>319</v>
      </c>
      <c r="H35" s="38" t="s">
        <v>3895</v>
      </c>
      <c r="N35" t="s">
        <v>112</v>
      </c>
      <c r="O35">
        <v>14</v>
      </c>
      <c r="Q35" s="39" t="s">
        <v>480</v>
      </c>
      <c r="R35">
        <f t="shared" si="0"/>
        <v>23</v>
      </c>
    </row>
    <row r="36" spans="1:18">
      <c r="A36" s="159">
        <v>35</v>
      </c>
      <c r="B36" s="17" t="s">
        <v>594</v>
      </c>
      <c r="C36" s="38" t="s">
        <v>1849</v>
      </c>
      <c r="D36" s="38" t="s">
        <v>1850</v>
      </c>
      <c r="E36" s="38" t="s">
        <v>686</v>
      </c>
      <c r="F36" s="38">
        <v>28</v>
      </c>
      <c r="G36" s="38" t="s">
        <v>319</v>
      </c>
      <c r="H36" s="38" t="s">
        <v>3895</v>
      </c>
      <c r="N36" t="s">
        <v>111</v>
      </c>
      <c r="O36">
        <v>13</v>
      </c>
      <c r="Q36" s="39" t="s">
        <v>511</v>
      </c>
      <c r="R36">
        <f t="shared" si="0"/>
        <v>24</v>
      </c>
    </row>
    <row r="37" spans="1:18">
      <c r="A37" s="159">
        <v>36</v>
      </c>
      <c r="B37" s="17" t="s">
        <v>595</v>
      </c>
      <c r="C37" s="38" t="s">
        <v>1845</v>
      </c>
      <c r="D37" s="38" t="s">
        <v>1846</v>
      </c>
      <c r="E37" s="38" t="s">
        <v>1847</v>
      </c>
      <c r="F37" s="38" t="s">
        <v>5235</v>
      </c>
      <c r="G37" s="38" t="s">
        <v>319</v>
      </c>
      <c r="H37" s="38" t="s">
        <v>3895</v>
      </c>
      <c r="N37" t="s">
        <v>108</v>
      </c>
      <c r="O37">
        <v>12</v>
      </c>
      <c r="Q37" s="39" t="s">
        <v>480</v>
      </c>
      <c r="R37">
        <f t="shared" si="0"/>
        <v>23</v>
      </c>
    </row>
    <row r="38" spans="1:18">
      <c r="A38" s="159">
        <v>37</v>
      </c>
      <c r="B38" s="17" t="s">
        <v>596</v>
      </c>
      <c r="C38" s="38" t="s">
        <v>1833</v>
      </c>
      <c r="D38" s="38" t="s">
        <v>1834</v>
      </c>
      <c r="E38" s="38" t="s">
        <v>486</v>
      </c>
      <c r="F38" s="38">
        <v>25</v>
      </c>
      <c r="G38" s="38" t="s">
        <v>319</v>
      </c>
      <c r="H38" s="38" t="s">
        <v>3895</v>
      </c>
      <c r="N38" t="s">
        <v>103</v>
      </c>
      <c r="O38">
        <v>11</v>
      </c>
      <c r="Q38" s="39" t="s">
        <v>480</v>
      </c>
      <c r="R38">
        <f t="shared" si="0"/>
        <v>23</v>
      </c>
    </row>
    <row r="39" spans="1:18">
      <c r="A39" s="159">
        <v>38</v>
      </c>
      <c r="B39" s="17" t="s">
        <v>598</v>
      </c>
      <c r="C39" s="38" t="s">
        <v>2204</v>
      </c>
      <c r="D39" s="38" t="s">
        <v>2205</v>
      </c>
      <c r="E39" s="38" t="s">
        <v>808</v>
      </c>
      <c r="F39" s="38">
        <v>38</v>
      </c>
      <c r="G39" s="38" t="s">
        <v>319</v>
      </c>
      <c r="H39" s="38" t="s">
        <v>3895</v>
      </c>
      <c r="N39" t="s">
        <v>102</v>
      </c>
      <c r="O39">
        <v>10</v>
      </c>
      <c r="Q39" s="39" t="s">
        <v>544</v>
      </c>
      <c r="R39">
        <f t="shared" si="0"/>
        <v>21</v>
      </c>
    </row>
    <row r="40" spans="1:18">
      <c r="A40" s="159">
        <v>39</v>
      </c>
      <c r="B40" s="17" t="s">
        <v>599</v>
      </c>
      <c r="C40" s="38" t="s">
        <v>2373</v>
      </c>
      <c r="D40" s="38" t="s">
        <v>2374</v>
      </c>
      <c r="E40" s="38" t="s">
        <v>480</v>
      </c>
      <c r="F40" s="38">
        <v>23</v>
      </c>
      <c r="G40" s="38" t="s">
        <v>319</v>
      </c>
      <c r="H40" s="38" t="s">
        <v>3895</v>
      </c>
      <c r="N40" t="s">
        <v>101</v>
      </c>
      <c r="O40">
        <v>9</v>
      </c>
      <c r="Q40" s="39" t="s">
        <v>480</v>
      </c>
      <c r="R40">
        <f t="shared" si="0"/>
        <v>23</v>
      </c>
    </row>
    <row r="41" spans="1:18">
      <c r="A41" s="159">
        <v>40</v>
      </c>
      <c r="B41" s="17" t="s">
        <v>600</v>
      </c>
      <c r="C41" s="38" t="s">
        <v>3444</v>
      </c>
      <c r="D41" s="38" t="s">
        <v>3445</v>
      </c>
      <c r="E41" s="38" t="s">
        <v>480</v>
      </c>
      <c r="F41" s="38">
        <v>23</v>
      </c>
      <c r="G41" s="38" t="s">
        <v>319</v>
      </c>
      <c r="H41" s="38" t="s">
        <v>3895</v>
      </c>
      <c r="N41" t="s">
        <v>99</v>
      </c>
      <c r="O41">
        <v>8</v>
      </c>
      <c r="Q41" s="39" t="s">
        <v>480</v>
      </c>
      <c r="R41">
        <f t="shared" si="0"/>
        <v>23</v>
      </c>
    </row>
    <row r="42" spans="1:18">
      <c r="A42" s="159">
        <v>41</v>
      </c>
      <c r="B42" s="17" t="s">
        <v>601</v>
      </c>
      <c r="C42" s="38" t="s">
        <v>3690</v>
      </c>
      <c r="D42" s="38" t="s">
        <v>3691</v>
      </c>
      <c r="E42" s="38" t="s">
        <v>755</v>
      </c>
      <c r="F42" s="38">
        <v>26</v>
      </c>
      <c r="G42" s="38" t="s">
        <v>319</v>
      </c>
      <c r="H42" s="38" t="s">
        <v>3896</v>
      </c>
      <c r="N42" t="s">
        <v>98</v>
      </c>
      <c r="O42">
        <v>7</v>
      </c>
      <c r="Q42" s="39" t="s">
        <v>480</v>
      </c>
      <c r="R42">
        <f t="shared" si="0"/>
        <v>23</v>
      </c>
    </row>
    <row r="43" spans="1:18">
      <c r="A43" s="159">
        <v>42</v>
      </c>
      <c r="B43" s="17" t="s">
        <v>602</v>
      </c>
      <c r="C43" s="38" t="s">
        <v>3454</v>
      </c>
      <c r="D43" s="38" t="s">
        <v>3455</v>
      </c>
      <c r="E43" s="38" t="s">
        <v>544</v>
      </c>
      <c r="F43" s="38">
        <v>21</v>
      </c>
      <c r="G43" s="38" t="s">
        <v>319</v>
      </c>
      <c r="H43" s="38" t="s">
        <v>3896</v>
      </c>
      <c r="N43" t="s">
        <v>97</v>
      </c>
      <c r="O43">
        <v>6</v>
      </c>
      <c r="Q43" s="39" t="s">
        <v>480</v>
      </c>
      <c r="R43">
        <f t="shared" si="0"/>
        <v>23</v>
      </c>
    </row>
    <row r="44" spans="1:18">
      <c r="A44" s="159">
        <v>43</v>
      </c>
      <c r="B44" s="17" t="s">
        <v>603</v>
      </c>
      <c r="C44" s="38" t="s">
        <v>3451</v>
      </c>
      <c r="D44" s="38" t="s">
        <v>3452</v>
      </c>
      <c r="E44" s="38" t="s">
        <v>480</v>
      </c>
      <c r="F44" s="38">
        <v>23</v>
      </c>
      <c r="G44" s="38" t="s">
        <v>319</v>
      </c>
      <c r="H44" s="38" t="s">
        <v>3896</v>
      </c>
      <c r="N44" t="s">
        <v>95</v>
      </c>
      <c r="O44">
        <v>5</v>
      </c>
      <c r="Q44" s="39" t="s">
        <v>511</v>
      </c>
      <c r="R44">
        <f t="shared" si="0"/>
        <v>24</v>
      </c>
    </row>
    <row r="45" spans="1:18">
      <c r="A45" s="159">
        <v>44</v>
      </c>
      <c r="B45" s="17" t="s">
        <v>606</v>
      </c>
      <c r="C45" s="38" t="s">
        <v>3448</v>
      </c>
      <c r="D45" s="38" t="s">
        <v>3449</v>
      </c>
      <c r="E45" s="38" t="s">
        <v>587</v>
      </c>
      <c r="F45" s="38">
        <v>20</v>
      </c>
      <c r="G45" s="38" t="s">
        <v>319</v>
      </c>
      <c r="H45" s="38" t="s">
        <v>3896</v>
      </c>
      <c r="N45" t="s">
        <v>94</v>
      </c>
      <c r="O45">
        <v>4</v>
      </c>
      <c r="Q45" s="39" t="s">
        <v>480</v>
      </c>
      <c r="R45">
        <f t="shared" si="0"/>
        <v>23</v>
      </c>
    </row>
    <row r="46" spans="1:18">
      <c r="A46" s="159">
        <v>45</v>
      </c>
      <c r="B46" s="17" t="s">
        <v>607</v>
      </c>
      <c r="C46" s="38" t="s">
        <v>3460</v>
      </c>
      <c r="D46" s="38" t="s">
        <v>3461</v>
      </c>
      <c r="E46" s="38" t="s">
        <v>587</v>
      </c>
      <c r="F46" s="38">
        <v>20</v>
      </c>
      <c r="G46" s="38" t="s">
        <v>319</v>
      </c>
      <c r="H46" s="38" t="s">
        <v>3896</v>
      </c>
      <c r="N46" t="s">
        <v>92</v>
      </c>
      <c r="O46">
        <v>3</v>
      </c>
      <c r="Q46" s="39" t="s">
        <v>480</v>
      </c>
      <c r="R46">
        <f t="shared" si="0"/>
        <v>23</v>
      </c>
    </row>
    <row r="47" spans="1:18">
      <c r="A47" s="159">
        <v>46</v>
      </c>
      <c r="B47" s="17" t="s">
        <v>608</v>
      </c>
      <c r="C47" s="38" t="s">
        <v>3490</v>
      </c>
      <c r="D47" s="38" t="s">
        <v>3491</v>
      </c>
      <c r="E47" s="38" t="s">
        <v>690</v>
      </c>
      <c r="F47" s="38">
        <v>16</v>
      </c>
      <c r="G47" s="38" t="s">
        <v>319</v>
      </c>
      <c r="H47" s="38" t="s">
        <v>3896</v>
      </c>
      <c r="N47" t="s">
        <v>90</v>
      </c>
      <c r="O47">
        <v>2</v>
      </c>
      <c r="Q47" s="39" t="s">
        <v>480</v>
      </c>
      <c r="R47">
        <f t="shared" si="0"/>
        <v>23</v>
      </c>
    </row>
    <row r="48" spans="1:18">
      <c r="A48" s="159">
        <v>47</v>
      </c>
      <c r="B48" s="17" t="s">
        <v>611</v>
      </c>
      <c r="C48" s="38" t="s">
        <v>3458</v>
      </c>
      <c r="D48" s="38" t="s">
        <v>3459</v>
      </c>
      <c r="E48" s="38" t="s">
        <v>480</v>
      </c>
      <c r="F48" s="38">
        <v>23</v>
      </c>
      <c r="G48" s="38" t="s">
        <v>319</v>
      </c>
      <c r="H48" s="38" t="s">
        <v>3896</v>
      </c>
      <c r="N48" t="s">
        <v>89</v>
      </c>
      <c r="O48">
        <v>1</v>
      </c>
      <c r="Q48" s="39" t="s">
        <v>480</v>
      </c>
      <c r="R48">
        <f t="shared" si="0"/>
        <v>23</v>
      </c>
    </row>
    <row r="49" spans="1:18">
      <c r="A49" s="159">
        <v>48</v>
      </c>
      <c r="B49" s="17" t="s">
        <v>612</v>
      </c>
      <c r="C49" s="38" t="s">
        <v>3474</v>
      </c>
      <c r="D49" s="38" t="s">
        <v>3475</v>
      </c>
      <c r="E49" s="38" t="s">
        <v>480</v>
      </c>
      <c r="F49" s="38">
        <v>23</v>
      </c>
      <c r="G49" s="38" t="s">
        <v>319</v>
      </c>
      <c r="H49" s="38" t="s">
        <v>3896</v>
      </c>
      <c r="Q49" s="39" t="s">
        <v>480</v>
      </c>
      <c r="R49">
        <f t="shared" si="0"/>
        <v>23</v>
      </c>
    </row>
    <row r="50" spans="1:18">
      <c r="A50" s="159">
        <v>49</v>
      </c>
      <c r="B50" s="17" t="s">
        <v>613</v>
      </c>
      <c r="C50" s="38" t="s">
        <v>3446</v>
      </c>
      <c r="D50" s="38" t="s">
        <v>3447</v>
      </c>
      <c r="E50" s="38" t="s">
        <v>480</v>
      </c>
      <c r="F50" s="38">
        <v>23</v>
      </c>
      <c r="G50" s="38" t="s">
        <v>319</v>
      </c>
      <c r="H50" s="38" t="s">
        <v>3896</v>
      </c>
      <c r="Q50" s="39" t="s">
        <v>480</v>
      </c>
      <c r="R50">
        <f t="shared" si="0"/>
        <v>23</v>
      </c>
    </row>
    <row r="51" spans="1:18">
      <c r="A51" s="159">
        <v>50</v>
      </c>
      <c r="B51" s="17" t="s">
        <v>614</v>
      </c>
      <c r="C51" s="38" t="s">
        <v>5047</v>
      </c>
      <c r="D51" s="38" t="s">
        <v>3450</v>
      </c>
      <c r="E51" s="38" t="s">
        <v>511</v>
      </c>
      <c r="F51" s="38">
        <v>24</v>
      </c>
      <c r="G51" s="38" t="s">
        <v>319</v>
      </c>
      <c r="H51" s="38" t="s">
        <v>3896</v>
      </c>
      <c r="Q51" s="39" t="s">
        <v>511</v>
      </c>
      <c r="R51">
        <f t="shared" si="0"/>
        <v>24</v>
      </c>
    </row>
    <row r="52" spans="1:18">
      <c r="A52" s="159">
        <v>51</v>
      </c>
      <c r="B52" s="17" t="s">
        <v>615</v>
      </c>
      <c r="C52" s="38" t="s">
        <v>3470</v>
      </c>
      <c r="D52" s="38" t="s">
        <v>3471</v>
      </c>
      <c r="E52" s="38" t="s">
        <v>480</v>
      </c>
      <c r="F52" s="38">
        <v>23</v>
      </c>
      <c r="G52" s="38" t="s">
        <v>319</v>
      </c>
      <c r="H52" s="38" t="s">
        <v>3896</v>
      </c>
      <c r="Q52" s="39" t="s">
        <v>480</v>
      </c>
      <c r="R52">
        <f t="shared" si="0"/>
        <v>23</v>
      </c>
    </row>
    <row r="53" spans="1:18">
      <c r="A53" s="159">
        <v>52</v>
      </c>
      <c r="B53" s="17" t="s">
        <v>616</v>
      </c>
      <c r="C53" s="38" t="s">
        <v>3482</v>
      </c>
      <c r="D53" s="38" t="s">
        <v>3483</v>
      </c>
      <c r="E53" s="38" t="s">
        <v>526</v>
      </c>
      <c r="F53" s="38">
        <v>22</v>
      </c>
      <c r="G53" s="38" t="s">
        <v>319</v>
      </c>
      <c r="H53" s="38" t="s">
        <v>3896</v>
      </c>
      <c r="Q53" s="39" t="s">
        <v>580</v>
      </c>
      <c r="R53">
        <f t="shared" si="0"/>
        <v>34</v>
      </c>
    </row>
    <row r="54" spans="1:18">
      <c r="A54" s="159">
        <v>53</v>
      </c>
      <c r="B54" s="17" t="s">
        <v>617</v>
      </c>
      <c r="C54" s="38" t="s">
        <v>3584</v>
      </c>
      <c r="D54" s="38" t="s">
        <v>3585</v>
      </c>
      <c r="E54" s="38" t="s">
        <v>511</v>
      </c>
      <c r="F54" s="38">
        <v>24</v>
      </c>
      <c r="G54" s="38" t="s">
        <v>319</v>
      </c>
      <c r="H54" s="38" t="s">
        <v>3896</v>
      </c>
      <c r="Q54" s="39" t="s">
        <v>480</v>
      </c>
      <c r="R54">
        <f t="shared" si="0"/>
        <v>23</v>
      </c>
    </row>
    <row r="55" spans="1:18">
      <c r="A55" s="159">
        <v>54</v>
      </c>
      <c r="B55" s="17" t="s">
        <v>618</v>
      </c>
      <c r="C55" s="38" t="s">
        <v>3488</v>
      </c>
      <c r="D55" s="38" t="s">
        <v>3489</v>
      </c>
      <c r="E55" s="38" t="s">
        <v>544</v>
      </c>
      <c r="F55" s="38">
        <v>21</v>
      </c>
      <c r="G55" s="38" t="s">
        <v>319</v>
      </c>
      <c r="H55" s="38" t="s">
        <v>3896</v>
      </c>
      <c r="Q55" s="39" t="s">
        <v>587</v>
      </c>
      <c r="R55">
        <f t="shared" si="0"/>
        <v>20</v>
      </c>
    </row>
    <row r="56" spans="1:18">
      <c r="A56" s="159">
        <v>55</v>
      </c>
      <c r="B56" s="17" t="s">
        <v>621</v>
      </c>
      <c r="C56" s="38" t="s">
        <v>3472</v>
      </c>
      <c r="D56" s="38" t="s">
        <v>3473</v>
      </c>
      <c r="E56" s="38" t="s">
        <v>480</v>
      </c>
      <c r="F56" s="38">
        <v>23</v>
      </c>
      <c r="G56" s="38" t="s">
        <v>319</v>
      </c>
      <c r="H56" s="38" t="s">
        <v>3896</v>
      </c>
      <c r="Q56" s="39" t="s">
        <v>622</v>
      </c>
      <c r="R56">
        <f t="shared" si="0"/>
        <v>15</v>
      </c>
    </row>
    <row r="57" spans="1:18">
      <c r="A57" s="159">
        <v>56</v>
      </c>
      <c r="B57" s="17" t="s">
        <v>623</v>
      </c>
      <c r="C57" s="38" t="s">
        <v>3462</v>
      </c>
      <c r="D57" s="38" t="s">
        <v>3463</v>
      </c>
      <c r="E57" s="38" t="s">
        <v>1045</v>
      </c>
      <c r="F57" s="38">
        <v>41</v>
      </c>
      <c r="G57" s="38" t="s">
        <v>319</v>
      </c>
      <c r="H57" s="38" t="s">
        <v>3896</v>
      </c>
      <c r="Q57" s="39" t="s">
        <v>544</v>
      </c>
      <c r="R57">
        <f t="shared" si="0"/>
        <v>21</v>
      </c>
    </row>
    <row r="58" spans="1:18">
      <c r="A58" s="159">
        <v>57</v>
      </c>
      <c r="B58" s="17" t="s">
        <v>626</v>
      </c>
      <c r="C58" s="38" t="s">
        <v>3692</v>
      </c>
      <c r="D58" s="38" t="s">
        <v>3693</v>
      </c>
      <c r="E58" s="38" t="s">
        <v>89</v>
      </c>
      <c r="F58" s="38" t="s">
        <v>5236</v>
      </c>
      <c r="G58" s="38" t="s">
        <v>319</v>
      </c>
      <c r="H58" s="38" t="s">
        <v>3896</v>
      </c>
      <c r="Q58" s="39" t="s">
        <v>480</v>
      </c>
      <c r="R58">
        <f t="shared" si="0"/>
        <v>23</v>
      </c>
    </row>
    <row r="59" spans="1:18">
      <c r="A59" s="159">
        <v>58</v>
      </c>
      <c r="B59" s="17" t="s">
        <v>630</v>
      </c>
      <c r="C59" s="38" t="s">
        <v>3486</v>
      </c>
      <c r="D59" s="38" t="s">
        <v>3487</v>
      </c>
      <c r="E59" s="38" t="s">
        <v>775</v>
      </c>
      <c r="F59" s="38">
        <v>45</v>
      </c>
      <c r="G59" s="38" t="s">
        <v>319</v>
      </c>
      <c r="H59" s="38" t="s">
        <v>3896</v>
      </c>
      <c r="Q59" s="39" t="s">
        <v>480</v>
      </c>
      <c r="R59">
        <f t="shared" si="0"/>
        <v>23</v>
      </c>
    </row>
    <row r="60" spans="1:18">
      <c r="A60" s="159">
        <v>59</v>
      </c>
      <c r="B60" s="17" t="s">
        <v>631</v>
      </c>
      <c r="C60" s="38" t="s">
        <v>3478</v>
      </c>
      <c r="D60" s="38" t="s">
        <v>3479</v>
      </c>
      <c r="E60" s="38" t="s">
        <v>480</v>
      </c>
      <c r="F60" s="38">
        <v>23</v>
      </c>
      <c r="G60" s="38" t="s">
        <v>319</v>
      </c>
      <c r="H60" s="38" t="s">
        <v>3896</v>
      </c>
      <c r="Q60" s="39" t="s">
        <v>480</v>
      </c>
      <c r="R60">
        <f t="shared" si="0"/>
        <v>23</v>
      </c>
    </row>
    <row r="61" spans="1:18">
      <c r="A61" s="159">
        <v>60</v>
      </c>
      <c r="B61" s="17" t="s">
        <v>632</v>
      </c>
      <c r="C61" s="38" t="s">
        <v>3476</v>
      </c>
      <c r="D61" s="38" t="s">
        <v>3477</v>
      </c>
      <c r="E61" s="38" t="s">
        <v>2218</v>
      </c>
      <c r="F61" s="38">
        <v>13</v>
      </c>
      <c r="G61" s="38" t="s">
        <v>319</v>
      </c>
      <c r="H61" s="38" t="s">
        <v>3896</v>
      </c>
      <c r="Q61" s="39" t="s">
        <v>480</v>
      </c>
      <c r="R61">
        <f t="shared" si="0"/>
        <v>23</v>
      </c>
    </row>
    <row r="62" spans="1:18">
      <c r="A62" s="159">
        <v>61</v>
      </c>
      <c r="B62" s="17" t="s">
        <v>634</v>
      </c>
      <c r="C62" s="38" t="s">
        <v>5048</v>
      </c>
      <c r="D62" s="38" t="s">
        <v>3453</v>
      </c>
      <c r="E62" s="38" t="s">
        <v>1122</v>
      </c>
      <c r="F62" s="38" t="s">
        <v>5237</v>
      </c>
      <c r="G62" s="38" t="s">
        <v>319</v>
      </c>
      <c r="H62" s="38" t="s">
        <v>3896</v>
      </c>
      <c r="Q62" s="39" t="s">
        <v>480</v>
      </c>
      <c r="R62">
        <f t="shared" si="0"/>
        <v>23</v>
      </c>
    </row>
    <row r="63" spans="1:18">
      <c r="A63" s="159">
        <v>62</v>
      </c>
      <c r="B63" s="17" t="s">
        <v>635</v>
      </c>
      <c r="C63" s="38" t="s">
        <v>3484</v>
      </c>
      <c r="D63" s="38" t="s">
        <v>3485</v>
      </c>
      <c r="E63" s="38" t="s">
        <v>480</v>
      </c>
      <c r="F63" s="38">
        <v>23</v>
      </c>
      <c r="G63" s="38" t="s">
        <v>319</v>
      </c>
      <c r="H63" s="38" t="s">
        <v>3896</v>
      </c>
      <c r="Q63" s="39" t="s">
        <v>511</v>
      </c>
      <c r="R63">
        <f t="shared" si="0"/>
        <v>24</v>
      </c>
    </row>
    <row r="64" spans="1:18">
      <c r="A64" s="159">
        <v>63</v>
      </c>
      <c r="B64" s="17" t="s">
        <v>636</v>
      </c>
      <c r="C64" s="38" t="s">
        <v>3456</v>
      </c>
      <c r="D64" s="38" t="s">
        <v>3457</v>
      </c>
      <c r="E64" s="38" t="s">
        <v>480</v>
      </c>
      <c r="F64" s="38">
        <v>23</v>
      </c>
      <c r="G64" s="38" t="s">
        <v>319</v>
      </c>
      <c r="H64" s="38" t="s">
        <v>3896</v>
      </c>
      <c r="Q64" s="39" t="s">
        <v>480</v>
      </c>
      <c r="R64">
        <f t="shared" si="0"/>
        <v>23</v>
      </c>
    </row>
    <row r="65" spans="1:18">
      <c r="A65" s="159">
        <v>64</v>
      </c>
      <c r="B65" s="17" t="s">
        <v>637</v>
      </c>
      <c r="C65" s="38" t="s">
        <v>3496</v>
      </c>
      <c r="D65" s="38" t="s">
        <v>3497</v>
      </c>
      <c r="E65" s="38" t="s">
        <v>526</v>
      </c>
      <c r="F65" s="38">
        <v>22</v>
      </c>
      <c r="G65" s="38" t="s">
        <v>319</v>
      </c>
      <c r="H65" s="38" t="s">
        <v>3896</v>
      </c>
      <c r="Q65" s="39" t="s">
        <v>480</v>
      </c>
      <c r="R65">
        <f t="shared" si="0"/>
        <v>23</v>
      </c>
    </row>
    <row r="66" spans="1:18">
      <c r="A66" s="159">
        <v>65</v>
      </c>
      <c r="B66" s="17" t="s">
        <v>638</v>
      </c>
      <c r="C66" s="38" t="s">
        <v>3466</v>
      </c>
      <c r="D66" s="38" t="s">
        <v>3467</v>
      </c>
      <c r="E66" s="38" t="s">
        <v>480</v>
      </c>
      <c r="F66" s="38">
        <v>23</v>
      </c>
      <c r="G66" s="38" t="s">
        <v>319</v>
      </c>
      <c r="H66" s="38" t="s">
        <v>3896</v>
      </c>
      <c r="Q66" s="39" t="s">
        <v>480</v>
      </c>
      <c r="R66">
        <f t="shared" si="0"/>
        <v>23</v>
      </c>
    </row>
    <row r="67" spans="1:18">
      <c r="A67" s="159">
        <v>66</v>
      </c>
      <c r="B67" s="17" t="s">
        <v>639</v>
      </c>
      <c r="C67" s="38" t="s">
        <v>3694</v>
      </c>
      <c r="D67" s="38" t="s">
        <v>3695</v>
      </c>
      <c r="E67" s="38" t="s">
        <v>511</v>
      </c>
      <c r="F67" s="38">
        <v>24</v>
      </c>
      <c r="G67" s="38" t="s">
        <v>319</v>
      </c>
      <c r="H67" s="38" t="s">
        <v>3896</v>
      </c>
      <c r="Q67" s="39" t="s">
        <v>544</v>
      </c>
      <c r="R67">
        <f t="shared" ref="R67:R130" si="1">IF(Q67&gt;0,VLOOKUP(Q67,$N$2:$O$48,2,0),"")</f>
        <v>21</v>
      </c>
    </row>
    <row r="68" spans="1:18">
      <c r="A68" s="159">
        <v>67</v>
      </c>
      <c r="B68" s="17" t="s">
        <v>642</v>
      </c>
      <c r="C68" s="38" t="s">
        <v>3480</v>
      </c>
      <c r="D68" s="38" t="s">
        <v>3481</v>
      </c>
      <c r="E68" s="38" t="s">
        <v>686</v>
      </c>
      <c r="F68" s="38">
        <v>28</v>
      </c>
      <c r="G68" s="38" t="s">
        <v>319</v>
      </c>
      <c r="H68" s="38" t="s">
        <v>3896</v>
      </c>
      <c r="Q68" s="39" t="s">
        <v>480</v>
      </c>
      <c r="R68">
        <f t="shared" si="1"/>
        <v>23</v>
      </c>
    </row>
    <row r="69" spans="1:18">
      <c r="A69" s="159">
        <v>68</v>
      </c>
      <c r="B69" s="17" t="s">
        <v>643</v>
      </c>
      <c r="C69" s="38" t="s">
        <v>3588</v>
      </c>
      <c r="D69" s="38" t="s">
        <v>3589</v>
      </c>
      <c r="E69" s="38" t="s">
        <v>629</v>
      </c>
      <c r="F69" s="38">
        <v>33</v>
      </c>
      <c r="G69" s="38" t="s">
        <v>319</v>
      </c>
      <c r="H69" s="38" t="s">
        <v>3896</v>
      </c>
      <c r="Q69" s="39" t="s">
        <v>480</v>
      </c>
      <c r="R69">
        <f t="shared" si="1"/>
        <v>23</v>
      </c>
    </row>
    <row r="70" spans="1:18">
      <c r="A70" s="159">
        <v>69</v>
      </c>
      <c r="B70" s="17" t="s">
        <v>644</v>
      </c>
      <c r="C70" s="38" t="s">
        <v>3494</v>
      </c>
      <c r="D70" s="38" t="s">
        <v>3495</v>
      </c>
      <c r="E70" s="38" t="s">
        <v>526</v>
      </c>
      <c r="F70" s="38">
        <v>22</v>
      </c>
      <c r="G70" s="38" t="s">
        <v>319</v>
      </c>
      <c r="H70" s="38" t="s">
        <v>3896</v>
      </c>
      <c r="Q70" s="39" t="s">
        <v>480</v>
      </c>
      <c r="R70">
        <f t="shared" si="1"/>
        <v>23</v>
      </c>
    </row>
    <row r="71" spans="1:18">
      <c r="A71" s="159">
        <v>70</v>
      </c>
      <c r="B71" s="17" t="s">
        <v>645</v>
      </c>
      <c r="C71" s="38" t="s">
        <v>3468</v>
      </c>
      <c r="D71" s="38" t="s">
        <v>3469</v>
      </c>
      <c r="E71" s="38" t="s">
        <v>1879</v>
      </c>
      <c r="F71" s="38">
        <v>11</v>
      </c>
      <c r="G71" s="38" t="s">
        <v>319</v>
      </c>
      <c r="H71" s="38" t="s">
        <v>3896</v>
      </c>
      <c r="Q71" s="39" t="s">
        <v>480</v>
      </c>
      <c r="R71">
        <f t="shared" si="1"/>
        <v>23</v>
      </c>
    </row>
    <row r="72" spans="1:18">
      <c r="A72" s="159">
        <v>71</v>
      </c>
      <c r="B72" s="17" t="s">
        <v>646</v>
      </c>
      <c r="C72" s="38" t="s">
        <v>3586</v>
      </c>
      <c r="D72" s="38" t="s">
        <v>3587</v>
      </c>
      <c r="E72" s="38" t="s">
        <v>755</v>
      </c>
      <c r="F72" s="38">
        <v>26</v>
      </c>
      <c r="G72" s="38" t="s">
        <v>319</v>
      </c>
      <c r="H72" s="38" t="s">
        <v>3896</v>
      </c>
      <c r="Q72" s="39" t="s">
        <v>480</v>
      </c>
      <c r="R72">
        <f t="shared" si="1"/>
        <v>23</v>
      </c>
    </row>
    <row r="73" spans="1:18">
      <c r="A73" s="159">
        <v>72</v>
      </c>
      <c r="B73" s="17" t="s">
        <v>648</v>
      </c>
      <c r="C73" s="38" t="s">
        <v>3492</v>
      </c>
      <c r="D73" s="38" t="s">
        <v>3493</v>
      </c>
      <c r="E73" s="38" t="s">
        <v>544</v>
      </c>
      <c r="F73" s="38">
        <v>21</v>
      </c>
      <c r="G73" s="38" t="s">
        <v>319</v>
      </c>
      <c r="H73" s="38" t="s">
        <v>3896</v>
      </c>
      <c r="Q73" s="39" t="s">
        <v>580</v>
      </c>
      <c r="R73">
        <f t="shared" si="1"/>
        <v>34</v>
      </c>
    </row>
    <row r="74" spans="1:18">
      <c r="A74" s="159">
        <v>73</v>
      </c>
      <c r="B74" s="17" t="s">
        <v>649</v>
      </c>
      <c r="C74" s="38" t="s">
        <v>3464</v>
      </c>
      <c r="D74" s="38" t="s">
        <v>3465</v>
      </c>
      <c r="E74" s="38" t="s">
        <v>511</v>
      </c>
      <c r="F74" s="38">
        <v>24</v>
      </c>
      <c r="G74" s="38" t="s">
        <v>319</v>
      </c>
      <c r="H74" s="38" t="s">
        <v>3896</v>
      </c>
      <c r="Q74" s="39" t="s">
        <v>480</v>
      </c>
      <c r="R74">
        <f t="shared" si="1"/>
        <v>23</v>
      </c>
    </row>
    <row r="75" spans="1:18">
      <c r="A75" s="159">
        <v>74</v>
      </c>
      <c r="B75" s="17" t="s">
        <v>650</v>
      </c>
      <c r="C75" s="38" t="s">
        <v>5049</v>
      </c>
      <c r="D75" s="38" t="s">
        <v>5050</v>
      </c>
      <c r="E75" s="38" t="s">
        <v>480</v>
      </c>
      <c r="F75" s="38">
        <v>23</v>
      </c>
      <c r="G75" s="38" t="s">
        <v>319</v>
      </c>
      <c r="H75" s="38" t="s">
        <v>3896</v>
      </c>
      <c r="Q75" s="39" t="s">
        <v>480</v>
      </c>
      <c r="R75">
        <f t="shared" si="1"/>
        <v>23</v>
      </c>
    </row>
    <row r="76" spans="1:18">
      <c r="A76" s="159">
        <v>75</v>
      </c>
      <c r="B76" s="17" t="s">
        <v>653</v>
      </c>
      <c r="C76" s="38" t="s">
        <v>4499</v>
      </c>
      <c r="D76" s="38" t="s">
        <v>4500</v>
      </c>
      <c r="E76" s="38" t="s">
        <v>587</v>
      </c>
      <c r="F76" s="38">
        <v>20</v>
      </c>
      <c r="G76" s="38" t="s">
        <v>319</v>
      </c>
      <c r="H76" s="38" t="s">
        <v>4018</v>
      </c>
      <c r="Q76" s="39" t="s">
        <v>480</v>
      </c>
      <c r="R76">
        <f t="shared" si="1"/>
        <v>23</v>
      </c>
    </row>
    <row r="77" spans="1:18">
      <c r="A77" s="159">
        <v>76</v>
      </c>
      <c r="B77" s="17" t="s">
        <v>654</v>
      </c>
      <c r="C77" s="38" t="s">
        <v>5051</v>
      </c>
      <c r="D77" s="38" t="s">
        <v>890</v>
      </c>
      <c r="E77" s="38" t="s">
        <v>511</v>
      </c>
      <c r="F77" s="38">
        <v>24</v>
      </c>
      <c r="G77" s="38" t="s">
        <v>319</v>
      </c>
      <c r="H77" s="38" t="s">
        <v>4018</v>
      </c>
      <c r="Q77" s="39" t="s">
        <v>480</v>
      </c>
      <c r="R77">
        <f t="shared" si="1"/>
        <v>23</v>
      </c>
    </row>
    <row r="78" spans="1:18">
      <c r="A78" s="159">
        <v>77</v>
      </c>
      <c r="B78" s="17" t="s">
        <v>655</v>
      </c>
      <c r="C78" s="38" t="s">
        <v>4682</v>
      </c>
      <c r="D78" s="38" t="s">
        <v>4683</v>
      </c>
      <c r="E78" s="38" t="s">
        <v>526</v>
      </c>
      <c r="F78" s="38">
        <v>22</v>
      </c>
      <c r="G78" s="38" t="s">
        <v>319</v>
      </c>
      <c r="H78" s="38" t="s">
        <v>4018</v>
      </c>
      <c r="Q78" s="39" t="s">
        <v>580</v>
      </c>
      <c r="R78">
        <f t="shared" si="1"/>
        <v>34</v>
      </c>
    </row>
    <row r="79" spans="1:18">
      <c r="A79" s="159">
        <v>78</v>
      </c>
      <c r="B79" s="17" t="s">
        <v>656</v>
      </c>
      <c r="C79" s="38" t="s">
        <v>4686</v>
      </c>
      <c r="D79" s="38" t="s">
        <v>4687</v>
      </c>
      <c r="E79" s="38" t="s">
        <v>480</v>
      </c>
      <c r="F79" s="38">
        <v>23</v>
      </c>
      <c r="G79" s="38" t="s">
        <v>319</v>
      </c>
      <c r="H79" s="38" t="s">
        <v>4018</v>
      </c>
      <c r="Q79" s="39" t="s">
        <v>480</v>
      </c>
      <c r="R79">
        <f t="shared" si="1"/>
        <v>23</v>
      </c>
    </row>
    <row r="80" spans="1:18">
      <c r="A80" s="159">
        <v>79</v>
      </c>
      <c r="B80" s="17" t="s">
        <v>657</v>
      </c>
      <c r="C80" s="38" t="s">
        <v>4510</v>
      </c>
      <c r="D80" s="38" t="s">
        <v>4511</v>
      </c>
      <c r="E80" s="38" t="s">
        <v>511</v>
      </c>
      <c r="F80" s="38">
        <v>24</v>
      </c>
      <c r="G80" s="38" t="s">
        <v>319</v>
      </c>
      <c r="H80" s="38" t="s">
        <v>4018</v>
      </c>
      <c r="Q80" s="39" t="s">
        <v>480</v>
      </c>
      <c r="R80">
        <f t="shared" si="1"/>
        <v>23</v>
      </c>
    </row>
    <row r="81" spans="1:18">
      <c r="A81" s="159">
        <v>80</v>
      </c>
      <c r="B81" s="17" t="s">
        <v>660</v>
      </c>
      <c r="C81" s="38" t="s">
        <v>4512</v>
      </c>
      <c r="D81" s="38" t="s">
        <v>4513</v>
      </c>
      <c r="E81" s="38" t="s">
        <v>480</v>
      </c>
      <c r="F81" s="38">
        <v>23</v>
      </c>
      <c r="G81" s="38" t="s">
        <v>319</v>
      </c>
      <c r="H81" s="38" t="s">
        <v>4018</v>
      </c>
      <c r="Q81" s="39" t="s">
        <v>480</v>
      </c>
      <c r="R81">
        <f t="shared" si="1"/>
        <v>23</v>
      </c>
    </row>
    <row r="82" spans="1:18">
      <c r="A82" s="159">
        <v>81</v>
      </c>
      <c r="B82" s="17" t="s">
        <v>661</v>
      </c>
      <c r="C82" s="38" t="s">
        <v>4516</v>
      </c>
      <c r="D82" s="38" t="s">
        <v>4517</v>
      </c>
      <c r="E82" s="38" t="s">
        <v>587</v>
      </c>
      <c r="F82" s="38">
        <v>20</v>
      </c>
      <c r="G82" s="38" t="s">
        <v>319</v>
      </c>
      <c r="H82" s="38" t="s">
        <v>4018</v>
      </c>
      <c r="Q82" s="39" t="s">
        <v>480</v>
      </c>
      <c r="R82">
        <f t="shared" si="1"/>
        <v>23</v>
      </c>
    </row>
    <row r="83" spans="1:18">
      <c r="A83" s="159">
        <v>82</v>
      </c>
      <c r="B83" s="17" t="s">
        <v>662</v>
      </c>
      <c r="C83" s="38" t="s">
        <v>4690</v>
      </c>
      <c r="D83" s="38" t="s">
        <v>4691</v>
      </c>
      <c r="E83" s="38" t="s">
        <v>589</v>
      </c>
      <c r="F83" s="38">
        <v>18</v>
      </c>
      <c r="G83" s="38" t="s">
        <v>319</v>
      </c>
      <c r="H83" s="38" t="s">
        <v>4018</v>
      </c>
      <c r="Q83" s="39" t="s">
        <v>480</v>
      </c>
      <c r="R83">
        <f t="shared" si="1"/>
        <v>23</v>
      </c>
    </row>
    <row r="84" spans="1:18">
      <c r="A84" s="159">
        <v>83</v>
      </c>
      <c r="B84" s="17" t="s">
        <v>663</v>
      </c>
      <c r="C84" s="38" t="s">
        <v>4518</v>
      </c>
      <c r="D84" s="38" t="s">
        <v>4519</v>
      </c>
      <c r="E84" s="38" t="s">
        <v>480</v>
      </c>
      <c r="F84" s="38">
        <v>23</v>
      </c>
      <c r="G84" s="38" t="s">
        <v>319</v>
      </c>
      <c r="H84" s="38" t="s">
        <v>4018</v>
      </c>
      <c r="Q84" s="39" t="s">
        <v>480</v>
      </c>
      <c r="R84">
        <f t="shared" si="1"/>
        <v>23</v>
      </c>
    </row>
    <row r="85" spans="1:18">
      <c r="A85" s="159">
        <v>84</v>
      </c>
      <c r="B85" s="17" t="s">
        <v>664</v>
      </c>
      <c r="C85" s="38" t="s">
        <v>4522</v>
      </c>
      <c r="D85" s="38" t="s">
        <v>4523</v>
      </c>
      <c r="E85" s="38" t="s">
        <v>480</v>
      </c>
      <c r="F85" s="38">
        <v>23</v>
      </c>
      <c r="G85" s="38" t="s">
        <v>319</v>
      </c>
      <c r="H85" s="38" t="s">
        <v>4018</v>
      </c>
      <c r="Q85" s="39" t="s">
        <v>480</v>
      </c>
      <c r="R85">
        <f t="shared" si="1"/>
        <v>23</v>
      </c>
    </row>
    <row r="86" spans="1:18">
      <c r="A86" s="159">
        <v>85</v>
      </c>
      <c r="B86" s="17" t="s">
        <v>665</v>
      </c>
      <c r="C86" s="38" t="s">
        <v>4524</v>
      </c>
      <c r="D86" s="38" t="s">
        <v>4525</v>
      </c>
      <c r="E86" s="38" t="s">
        <v>480</v>
      </c>
      <c r="F86" s="38">
        <v>23</v>
      </c>
      <c r="G86" s="38" t="s">
        <v>319</v>
      </c>
      <c r="H86" s="38" t="s">
        <v>4018</v>
      </c>
      <c r="Q86" s="39" t="s">
        <v>480</v>
      </c>
      <c r="R86">
        <f t="shared" si="1"/>
        <v>23</v>
      </c>
    </row>
    <row r="87" spans="1:18">
      <c r="A87" s="159">
        <v>86</v>
      </c>
      <c r="B87" s="17" t="s">
        <v>668</v>
      </c>
      <c r="C87" s="38" t="s">
        <v>4529</v>
      </c>
      <c r="D87" s="38" t="s">
        <v>4530</v>
      </c>
      <c r="E87" s="38" t="s">
        <v>755</v>
      </c>
      <c r="F87" s="38">
        <v>26</v>
      </c>
      <c r="G87" s="38" t="s">
        <v>319</v>
      </c>
      <c r="H87" s="38" t="s">
        <v>4018</v>
      </c>
      <c r="Q87" s="39" t="s">
        <v>480</v>
      </c>
      <c r="R87">
        <f t="shared" si="1"/>
        <v>23</v>
      </c>
    </row>
    <row r="88" spans="1:18">
      <c r="A88" s="159">
        <v>87</v>
      </c>
      <c r="B88" s="17" t="s">
        <v>669</v>
      </c>
      <c r="C88" s="38" t="s">
        <v>4684</v>
      </c>
      <c r="D88" s="38" t="s">
        <v>4685</v>
      </c>
      <c r="E88" s="38" t="s">
        <v>686</v>
      </c>
      <c r="F88" s="38">
        <v>28</v>
      </c>
      <c r="G88" s="38" t="s">
        <v>319</v>
      </c>
      <c r="H88" s="38" t="s">
        <v>4018</v>
      </c>
      <c r="Q88" s="39" t="s">
        <v>480</v>
      </c>
      <c r="R88">
        <f t="shared" si="1"/>
        <v>23</v>
      </c>
    </row>
    <row r="89" spans="1:18">
      <c r="A89" s="159">
        <v>88</v>
      </c>
      <c r="B89" s="17" t="s">
        <v>672</v>
      </c>
      <c r="C89" s="38" t="s">
        <v>4591</v>
      </c>
      <c r="D89" s="38" t="s">
        <v>4592</v>
      </c>
      <c r="E89" s="38" t="s">
        <v>480</v>
      </c>
      <c r="F89" s="38">
        <v>23</v>
      </c>
      <c r="G89" s="38" t="s">
        <v>319</v>
      </c>
      <c r="H89" s="38" t="s">
        <v>4018</v>
      </c>
      <c r="Q89" s="39" t="s">
        <v>480</v>
      </c>
      <c r="R89">
        <f t="shared" si="1"/>
        <v>23</v>
      </c>
    </row>
    <row r="90" spans="1:18">
      <c r="A90" s="159">
        <v>89</v>
      </c>
      <c r="B90" s="17" t="s">
        <v>673</v>
      </c>
      <c r="C90" s="38" t="s">
        <v>4688</v>
      </c>
      <c r="D90" s="38" t="s">
        <v>4689</v>
      </c>
      <c r="E90" s="38" t="s">
        <v>480</v>
      </c>
      <c r="F90" s="38">
        <v>23</v>
      </c>
      <c r="G90" s="38" t="s">
        <v>319</v>
      </c>
      <c r="H90" s="38" t="s">
        <v>4018</v>
      </c>
      <c r="Q90" s="39" t="s">
        <v>480</v>
      </c>
      <c r="R90">
        <f t="shared" si="1"/>
        <v>23</v>
      </c>
    </row>
    <row r="91" spans="1:18">
      <c r="A91" s="159">
        <v>90</v>
      </c>
      <c r="B91" s="17" t="s">
        <v>676</v>
      </c>
      <c r="C91" s="38" t="s">
        <v>4589</v>
      </c>
      <c r="D91" s="38" t="s">
        <v>4590</v>
      </c>
      <c r="E91" s="38" t="s">
        <v>480</v>
      </c>
      <c r="F91" s="38">
        <v>23</v>
      </c>
      <c r="G91" s="38" t="s">
        <v>319</v>
      </c>
      <c r="H91" s="38" t="s">
        <v>4018</v>
      </c>
      <c r="Q91" s="39" t="s">
        <v>526</v>
      </c>
      <c r="R91">
        <f t="shared" si="1"/>
        <v>22</v>
      </c>
    </row>
    <row r="92" spans="1:18">
      <c r="A92" s="159">
        <v>91</v>
      </c>
      <c r="B92" s="17" t="s">
        <v>677</v>
      </c>
      <c r="C92" s="38" t="s">
        <v>4680</v>
      </c>
      <c r="D92" s="38" t="s">
        <v>4681</v>
      </c>
      <c r="E92" s="38" t="s">
        <v>480</v>
      </c>
      <c r="F92" s="38">
        <v>23</v>
      </c>
      <c r="G92" s="38" t="s">
        <v>319</v>
      </c>
      <c r="H92" s="38" t="s">
        <v>4018</v>
      </c>
      <c r="Q92" s="39" t="s">
        <v>544</v>
      </c>
      <c r="R92">
        <f t="shared" si="1"/>
        <v>21</v>
      </c>
    </row>
    <row r="93" spans="1:18">
      <c r="A93" s="159">
        <v>92</v>
      </c>
      <c r="B93" s="17" t="s">
        <v>678</v>
      </c>
      <c r="C93" s="38" t="s">
        <v>4506</v>
      </c>
      <c r="D93" s="38" t="s">
        <v>4507</v>
      </c>
      <c r="E93" s="38" t="s">
        <v>686</v>
      </c>
      <c r="F93" s="38">
        <v>28</v>
      </c>
      <c r="G93" s="38" t="s">
        <v>319</v>
      </c>
      <c r="H93" s="38" t="s">
        <v>4018</v>
      </c>
      <c r="Q93" s="39" t="s">
        <v>544</v>
      </c>
      <c r="R93">
        <f t="shared" si="1"/>
        <v>21</v>
      </c>
    </row>
    <row r="94" spans="1:18">
      <c r="A94" s="159">
        <v>93</v>
      </c>
      <c r="B94" s="17" t="s">
        <v>679</v>
      </c>
      <c r="C94" s="38" t="s">
        <v>4520</v>
      </c>
      <c r="D94" s="38" t="s">
        <v>4521</v>
      </c>
      <c r="E94" s="38" t="s">
        <v>511</v>
      </c>
      <c r="F94" s="38">
        <v>24</v>
      </c>
      <c r="G94" s="38" t="s">
        <v>319</v>
      </c>
      <c r="H94" s="38" t="s">
        <v>4018</v>
      </c>
      <c r="Q94" s="39" t="s">
        <v>544</v>
      </c>
      <c r="R94">
        <f t="shared" si="1"/>
        <v>21</v>
      </c>
    </row>
    <row r="95" spans="1:18">
      <c r="A95" s="159">
        <v>94</v>
      </c>
      <c r="B95" s="17" t="s">
        <v>680</v>
      </c>
      <c r="C95" s="38" t="s">
        <v>4678</v>
      </c>
      <c r="D95" s="38" t="s">
        <v>4679</v>
      </c>
      <c r="E95" s="38" t="s">
        <v>577</v>
      </c>
      <c r="F95" s="38" t="s">
        <v>5238</v>
      </c>
      <c r="G95" s="38" t="s">
        <v>319</v>
      </c>
      <c r="H95" s="38" t="s">
        <v>4018</v>
      </c>
      <c r="Q95" s="39" t="s">
        <v>544</v>
      </c>
      <c r="R95">
        <f t="shared" si="1"/>
        <v>21</v>
      </c>
    </row>
    <row r="96" spans="1:18">
      <c r="A96" s="159">
        <v>95</v>
      </c>
      <c r="B96" s="17" t="s">
        <v>681</v>
      </c>
      <c r="C96" s="38" t="s">
        <v>4504</v>
      </c>
      <c r="D96" s="38" t="s">
        <v>4505</v>
      </c>
      <c r="E96" s="38" t="s">
        <v>480</v>
      </c>
      <c r="F96" s="38">
        <v>23</v>
      </c>
      <c r="G96" s="38" t="s">
        <v>319</v>
      </c>
      <c r="H96" s="38" t="s">
        <v>4018</v>
      </c>
      <c r="Q96" s="39" t="s">
        <v>544</v>
      </c>
      <c r="R96">
        <f t="shared" si="1"/>
        <v>21</v>
      </c>
    </row>
    <row r="97" spans="1:18">
      <c r="A97" s="159">
        <v>96</v>
      </c>
      <c r="B97" s="17" t="s">
        <v>682</v>
      </c>
      <c r="C97" s="38" t="s">
        <v>4587</v>
      </c>
      <c r="D97" s="38" t="s">
        <v>4588</v>
      </c>
      <c r="E97" s="38" t="s">
        <v>480</v>
      </c>
      <c r="F97" s="38">
        <v>23</v>
      </c>
      <c r="G97" s="38" t="s">
        <v>319</v>
      </c>
      <c r="H97" s="38" t="s">
        <v>4018</v>
      </c>
      <c r="Q97" s="39" t="s">
        <v>544</v>
      </c>
      <c r="R97">
        <f t="shared" si="1"/>
        <v>21</v>
      </c>
    </row>
    <row r="98" spans="1:18">
      <c r="A98" s="159">
        <v>97</v>
      </c>
      <c r="B98" s="17" t="s">
        <v>683</v>
      </c>
      <c r="C98" s="38" t="s">
        <v>4514</v>
      </c>
      <c r="D98" s="38" t="s">
        <v>4515</v>
      </c>
      <c r="E98" s="38" t="s">
        <v>629</v>
      </c>
      <c r="F98" s="38">
        <v>33</v>
      </c>
      <c r="G98" s="38" t="s">
        <v>319</v>
      </c>
      <c r="H98" s="38" t="s">
        <v>4018</v>
      </c>
      <c r="Q98" s="39" t="s">
        <v>486</v>
      </c>
      <c r="R98">
        <f t="shared" si="1"/>
        <v>25</v>
      </c>
    </row>
    <row r="99" spans="1:18">
      <c r="A99" s="159">
        <v>98</v>
      </c>
      <c r="B99" s="17" t="s">
        <v>684</v>
      </c>
      <c r="C99" s="38" t="s">
        <v>4585</v>
      </c>
      <c r="D99" s="38" t="s">
        <v>4586</v>
      </c>
      <c r="E99" s="38" t="s">
        <v>480</v>
      </c>
      <c r="F99" s="38">
        <v>23</v>
      </c>
      <c r="G99" s="38" t="s">
        <v>319</v>
      </c>
      <c r="H99" s="38" t="s">
        <v>4018</v>
      </c>
      <c r="Q99" s="39" t="s">
        <v>544</v>
      </c>
      <c r="R99">
        <f t="shared" si="1"/>
        <v>21</v>
      </c>
    </row>
    <row r="100" spans="1:18">
      <c r="A100" s="159">
        <v>99</v>
      </c>
      <c r="B100" s="17" t="s">
        <v>685</v>
      </c>
      <c r="C100" s="38" t="s">
        <v>4692</v>
      </c>
      <c r="D100" s="38" t="s">
        <v>4693</v>
      </c>
      <c r="E100" s="38" t="s">
        <v>480</v>
      </c>
      <c r="F100" s="38">
        <v>23</v>
      </c>
      <c r="G100" s="38" t="s">
        <v>319</v>
      </c>
      <c r="H100" s="38" t="s">
        <v>4018</v>
      </c>
      <c r="Q100" s="39" t="s">
        <v>686</v>
      </c>
      <c r="R100">
        <f t="shared" si="1"/>
        <v>28</v>
      </c>
    </row>
    <row r="101" spans="1:18">
      <c r="A101" s="159">
        <v>100</v>
      </c>
      <c r="B101" s="17" t="s">
        <v>687</v>
      </c>
      <c r="C101" s="38" t="s">
        <v>5052</v>
      </c>
      <c r="D101" s="38" t="s">
        <v>4501</v>
      </c>
      <c r="E101" s="38" t="s">
        <v>544</v>
      </c>
      <c r="F101" s="38">
        <v>21</v>
      </c>
      <c r="G101" s="38" t="s">
        <v>319</v>
      </c>
      <c r="H101" s="38" t="s">
        <v>4018</v>
      </c>
      <c r="Q101" s="39" t="s">
        <v>544</v>
      </c>
      <c r="R101">
        <f t="shared" si="1"/>
        <v>21</v>
      </c>
    </row>
    <row r="102" spans="1:18">
      <c r="A102" s="159">
        <v>101</v>
      </c>
      <c r="B102" s="17" t="s">
        <v>688</v>
      </c>
      <c r="C102" s="38" t="s">
        <v>4508</v>
      </c>
      <c r="D102" s="38" t="s">
        <v>4509</v>
      </c>
      <c r="E102" s="38" t="s">
        <v>480</v>
      </c>
      <c r="F102" s="38">
        <v>23</v>
      </c>
      <c r="G102" s="38" t="s">
        <v>319</v>
      </c>
      <c r="H102" s="38" t="s">
        <v>4018</v>
      </c>
      <c r="Q102" s="39" t="s">
        <v>511</v>
      </c>
      <c r="R102">
        <f t="shared" si="1"/>
        <v>24</v>
      </c>
    </row>
    <row r="103" spans="1:18">
      <c r="A103" s="159">
        <v>102</v>
      </c>
      <c r="B103" s="17" t="s">
        <v>689</v>
      </c>
      <c r="C103" s="38" t="s">
        <v>4526</v>
      </c>
      <c r="D103" s="38" t="s">
        <v>4527</v>
      </c>
      <c r="E103" s="38" t="s">
        <v>480</v>
      </c>
      <c r="F103" s="38">
        <v>23</v>
      </c>
      <c r="G103" s="38" t="s">
        <v>319</v>
      </c>
      <c r="H103" s="38" t="s">
        <v>4018</v>
      </c>
      <c r="Q103" s="39" t="s">
        <v>690</v>
      </c>
      <c r="R103">
        <f t="shared" si="1"/>
        <v>16</v>
      </c>
    </row>
    <row r="104" spans="1:18">
      <c r="A104" s="159">
        <v>103</v>
      </c>
      <c r="B104" s="17" t="s">
        <v>691</v>
      </c>
      <c r="C104" s="38" t="s">
        <v>5053</v>
      </c>
      <c r="D104" s="38" t="s">
        <v>4528</v>
      </c>
      <c r="E104" s="38" t="s">
        <v>511</v>
      </c>
      <c r="F104" s="38">
        <v>24</v>
      </c>
      <c r="G104" s="38" t="s">
        <v>319</v>
      </c>
      <c r="H104" s="38" t="s">
        <v>4018</v>
      </c>
      <c r="Q104" s="39" t="s">
        <v>544</v>
      </c>
      <c r="R104">
        <f t="shared" si="1"/>
        <v>21</v>
      </c>
    </row>
    <row r="105" spans="1:18">
      <c r="A105" s="159">
        <v>104</v>
      </c>
      <c r="B105" s="17" t="s">
        <v>692</v>
      </c>
      <c r="C105" s="38" t="s">
        <v>4502</v>
      </c>
      <c r="D105" s="38" t="s">
        <v>4503</v>
      </c>
      <c r="E105" s="38" t="s">
        <v>597</v>
      </c>
      <c r="F105" s="38">
        <v>29</v>
      </c>
      <c r="G105" s="38" t="s">
        <v>319</v>
      </c>
      <c r="H105" s="38" t="s">
        <v>4018</v>
      </c>
      <c r="Q105" s="39" t="s">
        <v>693</v>
      </c>
      <c r="R105">
        <f t="shared" si="1"/>
        <v>39</v>
      </c>
    </row>
    <row r="106" spans="1:18">
      <c r="A106" s="159">
        <v>105</v>
      </c>
      <c r="B106" s="17" t="s">
        <v>694</v>
      </c>
      <c r="C106" s="38" t="s">
        <v>4531</v>
      </c>
      <c r="D106" s="38" t="s">
        <v>4532</v>
      </c>
      <c r="E106" s="38" t="s">
        <v>544</v>
      </c>
      <c r="F106" s="38">
        <v>21</v>
      </c>
      <c r="G106" s="38" t="s">
        <v>319</v>
      </c>
      <c r="H106" s="38" t="s">
        <v>4018</v>
      </c>
      <c r="Q106" s="39" t="s">
        <v>544</v>
      </c>
      <c r="R106">
        <f t="shared" si="1"/>
        <v>21</v>
      </c>
    </row>
    <row r="107" spans="1:18">
      <c r="A107" s="159">
        <v>106</v>
      </c>
      <c r="B107" s="17" t="s">
        <v>695</v>
      </c>
      <c r="C107" s="38" t="s">
        <v>5054</v>
      </c>
      <c r="D107" s="38" t="s">
        <v>5055</v>
      </c>
      <c r="E107" s="38" t="s">
        <v>480</v>
      </c>
      <c r="F107" s="38">
        <v>23</v>
      </c>
      <c r="G107" s="38" t="s">
        <v>319</v>
      </c>
      <c r="H107" s="38" t="s">
        <v>3887</v>
      </c>
      <c r="Q107" s="39" t="s">
        <v>544</v>
      </c>
      <c r="R107">
        <f t="shared" si="1"/>
        <v>21</v>
      </c>
    </row>
    <row r="108" spans="1:18">
      <c r="A108" s="159">
        <v>107</v>
      </c>
      <c r="B108" s="17" t="s">
        <v>696</v>
      </c>
      <c r="C108" s="38" t="s">
        <v>5056</v>
      </c>
      <c r="D108" s="38" t="s">
        <v>5057</v>
      </c>
      <c r="E108" s="38" t="s">
        <v>480</v>
      </c>
      <c r="F108" s="38">
        <v>23</v>
      </c>
      <c r="G108" s="38" t="s">
        <v>319</v>
      </c>
      <c r="H108" s="38" t="s">
        <v>3887</v>
      </c>
      <c r="Q108" s="39" t="s">
        <v>544</v>
      </c>
      <c r="R108">
        <f t="shared" si="1"/>
        <v>21</v>
      </c>
    </row>
    <row r="109" spans="1:18">
      <c r="A109" s="159">
        <v>108</v>
      </c>
      <c r="B109" s="17" t="s">
        <v>697</v>
      </c>
      <c r="C109" s="38" t="s">
        <v>5058</v>
      </c>
      <c r="D109" s="38" t="s">
        <v>5059</v>
      </c>
      <c r="E109" s="38" t="s">
        <v>480</v>
      </c>
      <c r="F109" s="38">
        <v>23</v>
      </c>
      <c r="G109" s="38" t="s">
        <v>319</v>
      </c>
      <c r="H109" s="38" t="s">
        <v>3887</v>
      </c>
      <c r="Q109" s="39" t="s">
        <v>544</v>
      </c>
      <c r="R109">
        <f t="shared" si="1"/>
        <v>21</v>
      </c>
    </row>
    <row r="110" spans="1:18">
      <c r="A110" s="159">
        <v>109</v>
      </c>
      <c r="B110" s="17" t="s">
        <v>698</v>
      </c>
      <c r="C110" s="38" t="s">
        <v>5060</v>
      </c>
      <c r="D110" s="38" t="s">
        <v>5061</v>
      </c>
      <c r="E110" s="38" t="s">
        <v>1018</v>
      </c>
      <c r="F110" s="38">
        <v>36</v>
      </c>
      <c r="G110" s="38" t="s">
        <v>319</v>
      </c>
      <c r="H110" s="38" t="s">
        <v>3887</v>
      </c>
      <c r="Q110" s="39" t="s">
        <v>544</v>
      </c>
      <c r="R110">
        <f t="shared" si="1"/>
        <v>21</v>
      </c>
    </row>
    <row r="111" spans="1:18">
      <c r="A111" s="159">
        <v>110</v>
      </c>
      <c r="B111" s="17" t="s">
        <v>699</v>
      </c>
      <c r="C111" s="38" t="s">
        <v>5062</v>
      </c>
      <c r="D111" s="38" t="s">
        <v>5063</v>
      </c>
      <c r="E111" s="38" t="s">
        <v>755</v>
      </c>
      <c r="F111" s="38">
        <v>26</v>
      </c>
      <c r="G111" s="38" t="s">
        <v>319</v>
      </c>
      <c r="H111" s="38" t="s">
        <v>3887</v>
      </c>
      <c r="Q111" s="39" t="s">
        <v>544</v>
      </c>
      <c r="R111">
        <f t="shared" si="1"/>
        <v>21</v>
      </c>
    </row>
    <row r="112" spans="1:18">
      <c r="A112" s="159">
        <v>111</v>
      </c>
      <c r="B112" s="17" t="s">
        <v>700</v>
      </c>
      <c r="C112" s="38" t="s">
        <v>5064</v>
      </c>
      <c r="D112" s="38" t="s">
        <v>5065</v>
      </c>
      <c r="E112" s="38" t="s">
        <v>577</v>
      </c>
      <c r="F112" s="38" t="s">
        <v>5238</v>
      </c>
      <c r="G112" s="38" t="s">
        <v>319</v>
      </c>
      <c r="H112" s="38" t="s">
        <v>3887</v>
      </c>
      <c r="Q112" s="39" t="s">
        <v>544</v>
      </c>
      <c r="R112">
        <f t="shared" si="1"/>
        <v>21</v>
      </c>
    </row>
    <row r="113" spans="1:18">
      <c r="A113" s="159">
        <v>112</v>
      </c>
      <c r="B113" s="17" t="s">
        <v>701</v>
      </c>
      <c r="C113" s="38" t="s">
        <v>5066</v>
      </c>
      <c r="D113" s="38" t="s">
        <v>5067</v>
      </c>
      <c r="E113" s="38" t="s">
        <v>690</v>
      </c>
      <c r="F113" s="38">
        <v>16</v>
      </c>
      <c r="G113" s="38" t="s">
        <v>319</v>
      </c>
      <c r="H113" s="38" t="s">
        <v>3887</v>
      </c>
      <c r="Q113" s="39" t="s">
        <v>544</v>
      </c>
      <c r="R113">
        <f t="shared" si="1"/>
        <v>21</v>
      </c>
    </row>
    <row r="114" spans="1:18">
      <c r="A114" s="159">
        <v>113</v>
      </c>
      <c r="B114" s="17" t="s">
        <v>702</v>
      </c>
      <c r="C114" s="38" t="s">
        <v>5068</v>
      </c>
      <c r="D114" s="38" t="s">
        <v>1895</v>
      </c>
      <c r="E114" s="38" t="s">
        <v>480</v>
      </c>
      <c r="F114" s="38">
        <v>23</v>
      </c>
      <c r="G114" s="38" t="s">
        <v>319</v>
      </c>
      <c r="H114" s="38" t="s">
        <v>3887</v>
      </c>
      <c r="Q114" s="39" t="s">
        <v>544</v>
      </c>
      <c r="R114">
        <f t="shared" si="1"/>
        <v>21</v>
      </c>
    </row>
    <row r="115" spans="1:18">
      <c r="A115" s="159">
        <v>114</v>
      </c>
      <c r="B115" s="17" t="s">
        <v>703</v>
      </c>
      <c r="C115" s="38" t="s">
        <v>5069</v>
      </c>
      <c r="D115" s="38" t="s">
        <v>5070</v>
      </c>
      <c r="E115" s="38" t="s">
        <v>480</v>
      </c>
      <c r="F115" s="38">
        <v>23</v>
      </c>
      <c r="G115" s="38" t="s">
        <v>319</v>
      </c>
      <c r="H115" s="38" t="s">
        <v>3887</v>
      </c>
      <c r="Q115" s="39" t="s">
        <v>544</v>
      </c>
      <c r="R115">
        <f t="shared" si="1"/>
        <v>21</v>
      </c>
    </row>
    <row r="116" spans="1:18">
      <c r="A116" s="159">
        <v>115</v>
      </c>
      <c r="B116" s="17" t="s">
        <v>704</v>
      </c>
      <c r="C116" s="38" t="s">
        <v>5071</v>
      </c>
      <c r="D116" s="38" t="s">
        <v>5072</v>
      </c>
      <c r="E116" s="38" t="s">
        <v>526</v>
      </c>
      <c r="F116" s="38">
        <v>22</v>
      </c>
      <c r="G116" s="38" t="s">
        <v>319</v>
      </c>
      <c r="H116" s="38" t="s">
        <v>3887</v>
      </c>
      <c r="Q116" s="39" t="s">
        <v>480</v>
      </c>
      <c r="R116">
        <f t="shared" si="1"/>
        <v>23</v>
      </c>
    </row>
    <row r="117" spans="1:18">
      <c r="A117" s="159">
        <v>116</v>
      </c>
      <c r="B117" s="17" t="s">
        <v>705</v>
      </c>
      <c r="C117" s="38" t="s">
        <v>5073</v>
      </c>
      <c r="D117" s="38" t="s">
        <v>5074</v>
      </c>
      <c r="E117" s="38" t="s">
        <v>686</v>
      </c>
      <c r="F117" s="38">
        <v>28</v>
      </c>
      <c r="G117" s="38" t="s">
        <v>319</v>
      </c>
      <c r="H117" s="38" t="s">
        <v>3887</v>
      </c>
      <c r="Q117" s="39" t="s">
        <v>480</v>
      </c>
      <c r="R117">
        <f t="shared" si="1"/>
        <v>23</v>
      </c>
    </row>
    <row r="118" spans="1:18">
      <c r="A118" s="159">
        <v>117</v>
      </c>
      <c r="B118" s="17" t="s">
        <v>706</v>
      </c>
      <c r="C118" s="38" t="s">
        <v>5075</v>
      </c>
      <c r="D118" s="38" t="s">
        <v>5076</v>
      </c>
      <c r="E118" s="38" t="s">
        <v>486</v>
      </c>
      <c r="F118" s="38">
        <v>25</v>
      </c>
      <c r="G118" s="38" t="s">
        <v>319</v>
      </c>
      <c r="H118" s="38" t="s">
        <v>3887</v>
      </c>
      <c r="Q118" s="39" t="s">
        <v>511</v>
      </c>
      <c r="R118">
        <f t="shared" si="1"/>
        <v>24</v>
      </c>
    </row>
    <row r="119" spans="1:18">
      <c r="A119" s="159">
        <v>118</v>
      </c>
      <c r="B119" s="17" t="s">
        <v>707</v>
      </c>
      <c r="C119" s="38" t="s">
        <v>5077</v>
      </c>
      <c r="D119" s="38" t="s">
        <v>5078</v>
      </c>
      <c r="E119" s="38" t="s">
        <v>511</v>
      </c>
      <c r="F119" s="38">
        <v>24</v>
      </c>
      <c r="G119" s="38" t="s">
        <v>319</v>
      </c>
      <c r="H119" s="38" t="s">
        <v>3887</v>
      </c>
      <c r="Q119" s="39" t="s">
        <v>589</v>
      </c>
      <c r="R119">
        <f t="shared" si="1"/>
        <v>18</v>
      </c>
    </row>
    <row r="120" spans="1:18">
      <c r="A120" s="159">
        <v>119</v>
      </c>
      <c r="B120" s="17" t="s">
        <v>708</v>
      </c>
      <c r="C120" s="38" t="s">
        <v>2276</v>
      </c>
      <c r="D120" s="38" t="s">
        <v>2277</v>
      </c>
      <c r="E120" s="38" t="s">
        <v>480</v>
      </c>
      <c r="F120" s="38">
        <v>23</v>
      </c>
      <c r="G120" s="38" t="s">
        <v>236</v>
      </c>
      <c r="H120" s="38" t="s">
        <v>3895</v>
      </c>
      <c r="Q120" s="39" t="s">
        <v>511</v>
      </c>
      <c r="R120">
        <f t="shared" si="1"/>
        <v>24</v>
      </c>
    </row>
    <row r="121" spans="1:18">
      <c r="A121" s="159">
        <v>120</v>
      </c>
      <c r="B121" s="17" t="s">
        <v>709</v>
      </c>
      <c r="C121" s="38" t="s">
        <v>720</v>
      </c>
      <c r="D121" s="38" t="s">
        <v>721</v>
      </c>
      <c r="E121" s="38" t="s">
        <v>480</v>
      </c>
      <c r="F121" s="38">
        <v>23</v>
      </c>
      <c r="G121" s="38" t="s">
        <v>247</v>
      </c>
      <c r="H121" s="38" t="s">
        <v>3895</v>
      </c>
      <c r="Q121" s="39" t="s">
        <v>511</v>
      </c>
      <c r="R121">
        <f t="shared" si="1"/>
        <v>24</v>
      </c>
    </row>
    <row r="122" spans="1:18">
      <c r="A122" s="159">
        <v>121</v>
      </c>
      <c r="B122" s="17" t="s">
        <v>711</v>
      </c>
      <c r="C122" s="38" t="s">
        <v>2285</v>
      </c>
      <c r="D122" s="38" t="s">
        <v>2286</v>
      </c>
      <c r="E122" s="38" t="s">
        <v>480</v>
      </c>
      <c r="F122" s="38">
        <v>23</v>
      </c>
      <c r="G122" s="38" t="s">
        <v>247</v>
      </c>
      <c r="H122" s="38" t="s">
        <v>3895</v>
      </c>
      <c r="Q122" s="39" t="s">
        <v>511</v>
      </c>
      <c r="R122">
        <f t="shared" si="1"/>
        <v>24</v>
      </c>
    </row>
    <row r="123" spans="1:18">
      <c r="A123" s="159">
        <v>122</v>
      </c>
      <c r="B123" s="17" t="s">
        <v>712</v>
      </c>
      <c r="C123" s="38" t="s">
        <v>2028</v>
      </c>
      <c r="D123" s="38" t="s">
        <v>2029</v>
      </c>
      <c r="E123" s="38" t="s">
        <v>480</v>
      </c>
      <c r="F123" s="38">
        <v>23</v>
      </c>
      <c r="G123" s="38" t="s">
        <v>247</v>
      </c>
      <c r="H123" s="38" t="s">
        <v>3895</v>
      </c>
      <c r="Q123" s="39" t="s">
        <v>511</v>
      </c>
      <c r="R123">
        <f t="shared" si="1"/>
        <v>24</v>
      </c>
    </row>
    <row r="124" spans="1:18">
      <c r="A124" s="159">
        <v>123</v>
      </c>
      <c r="B124" s="17" t="s">
        <v>713</v>
      </c>
      <c r="C124" s="38" t="s">
        <v>2281</v>
      </c>
      <c r="D124" s="38" t="s">
        <v>2282</v>
      </c>
      <c r="E124" s="38" t="s">
        <v>480</v>
      </c>
      <c r="F124" s="38">
        <v>23</v>
      </c>
      <c r="G124" s="38" t="s">
        <v>247</v>
      </c>
      <c r="H124" s="38" t="s">
        <v>3895</v>
      </c>
      <c r="Q124" s="39" t="s">
        <v>511</v>
      </c>
      <c r="R124">
        <f t="shared" si="1"/>
        <v>24</v>
      </c>
    </row>
    <row r="125" spans="1:18">
      <c r="A125" s="159">
        <v>124</v>
      </c>
      <c r="B125" s="17" t="s">
        <v>714</v>
      </c>
      <c r="C125" s="38" t="s">
        <v>3772</v>
      </c>
      <c r="D125" s="38" t="s">
        <v>3773</v>
      </c>
      <c r="E125" s="38" t="s">
        <v>480</v>
      </c>
      <c r="F125" s="38">
        <v>23</v>
      </c>
      <c r="G125" s="38" t="s">
        <v>247</v>
      </c>
      <c r="H125" s="38" t="s">
        <v>3896</v>
      </c>
      <c r="Q125" s="39" t="s">
        <v>511</v>
      </c>
      <c r="R125">
        <f t="shared" si="1"/>
        <v>24</v>
      </c>
    </row>
    <row r="126" spans="1:18">
      <c r="A126" s="159">
        <v>125</v>
      </c>
      <c r="B126" s="17" t="s">
        <v>715</v>
      </c>
      <c r="C126" s="38" t="s">
        <v>5079</v>
      </c>
      <c r="D126" s="38" t="s">
        <v>3599</v>
      </c>
      <c r="E126" s="38" t="s">
        <v>526</v>
      </c>
      <c r="F126" s="38">
        <v>22</v>
      </c>
      <c r="G126" s="38" t="s">
        <v>247</v>
      </c>
      <c r="H126" s="38" t="s">
        <v>3896</v>
      </c>
      <c r="Q126" s="39" t="s">
        <v>511</v>
      </c>
      <c r="R126">
        <f t="shared" si="1"/>
        <v>24</v>
      </c>
    </row>
    <row r="127" spans="1:18">
      <c r="A127" s="159">
        <v>126</v>
      </c>
      <c r="B127" s="17" t="s">
        <v>716</v>
      </c>
      <c r="C127" s="38" t="s">
        <v>4733</v>
      </c>
      <c r="D127" s="38" t="s">
        <v>4734</v>
      </c>
      <c r="E127" s="38" t="s">
        <v>544</v>
      </c>
      <c r="F127" s="38">
        <v>21</v>
      </c>
      <c r="G127" s="38" t="s">
        <v>247</v>
      </c>
      <c r="H127" s="38" t="s">
        <v>3896</v>
      </c>
      <c r="Q127" s="39" t="s">
        <v>511</v>
      </c>
      <c r="R127">
        <f t="shared" si="1"/>
        <v>24</v>
      </c>
    </row>
    <row r="128" spans="1:18">
      <c r="A128" s="159">
        <v>127</v>
      </c>
      <c r="B128" s="17" t="s">
        <v>717</v>
      </c>
      <c r="C128" s="38" t="s">
        <v>4735</v>
      </c>
      <c r="D128" s="38" t="s">
        <v>4736</v>
      </c>
      <c r="E128" s="38" t="s">
        <v>480</v>
      </c>
      <c r="F128" s="38">
        <v>23</v>
      </c>
      <c r="G128" s="38" t="s">
        <v>247</v>
      </c>
      <c r="H128" s="38" t="s">
        <v>3896</v>
      </c>
      <c r="Q128" s="39" t="s">
        <v>511</v>
      </c>
      <c r="R128">
        <f t="shared" si="1"/>
        <v>24</v>
      </c>
    </row>
    <row r="129" spans="1:18">
      <c r="A129" s="159">
        <v>128</v>
      </c>
      <c r="B129" s="17" t="s">
        <v>718</v>
      </c>
      <c r="C129" s="38" t="s">
        <v>3604</v>
      </c>
      <c r="D129" s="38" t="s">
        <v>3605</v>
      </c>
      <c r="E129" s="38" t="s">
        <v>480</v>
      </c>
      <c r="F129" s="38">
        <v>23</v>
      </c>
      <c r="G129" s="38" t="s">
        <v>247</v>
      </c>
      <c r="H129" s="38" t="s">
        <v>3896</v>
      </c>
      <c r="Q129" s="39" t="s">
        <v>511</v>
      </c>
      <c r="R129">
        <f t="shared" si="1"/>
        <v>24</v>
      </c>
    </row>
    <row r="130" spans="1:18">
      <c r="A130" s="159">
        <v>129</v>
      </c>
      <c r="B130" s="17" t="s">
        <v>719</v>
      </c>
      <c r="C130" s="38" t="s">
        <v>3598</v>
      </c>
      <c r="D130" s="38" t="s">
        <v>1089</v>
      </c>
      <c r="E130" s="38" t="s">
        <v>480</v>
      </c>
      <c r="F130" s="38">
        <v>23</v>
      </c>
      <c r="G130" s="38" t="s">
        <v>247</v>
      </c>
      <c r="H130" s="38" t="s">
        <v>3896</v>
      </c>
      <c r="Q130" s="39" t="s">
        <v>511</v>
      </c>
      <c r="R130">
        <f t="shared" si="1"/>
        <v>24</v>
      </c>
    </row>
    <row r="131" spans="1:18">
      <c r="A131" s="159">
        <v>130</v>
      </c>
      <c r="B131" s="17" t="s">
        <v>722</v>
      </c>
      <c r="C131" s="38" t="s">
        <v>3606</v>
      </c>
      <c r="D131" s="38" t="s">
        <v>3607</v>
      </c>
      <c r="E131" s="38" t="s">
        <v>480</v>
      </c>
      <c r="F131" s="38">
        <v>23</v>
      </c>
      <c r="G131" s="38" t="s">
        <v>247</v>
      </c>
      <c r="H131" s="38" t="s">
        <v>3896</v>
      </c>
      <c r="Q131" s="39" t="s">
        <v>511</v>
      </c>
      <c r="R131">
        <f t="shared" ref="R131:R194" si="2">IF(Q131&gt;0,VLOOKUP(Q131,$N$2:$O$48,2,0),"")</f>
        <v>24</v>
      </c>
    </row>
    <row r="132" spans="1:18">
      <c r="A132" s="159">
        <v>131</v>
      </c>
      <c r="B132" s="17" t="s">
        <v>723</v>
      </c>
      <c r="C132" s="38" t="s">
        <v>3427</v>
      </c>
      <c r="D132" s="38" t="s">
        <v>3428</v>
      </c>
      <c r="E132" s="38" t="s">
        <v>544</v>
      </c>
      <c r="F132" s="38">
        <v>21</v>
      </c>
      <c r="G132" s="38" t="s">
        <v>247</v>
      </c>
      <c r="H132" s="38" t="s">
        <v>3896</v>
      </c>
      <c r="Q132" s="39" t="s">
        <v>511</v>
      </c>
      <c r="R132">
        <f t="shared" si="2"/>
        <v>24</v>
      </c>
    </row>
    <row r="133" spans="1:18">
      <c r="A133" s="159">
        <v>132</v>
      </c>
      <c r="B133" s="17" t="s">
        <v>724</v>
      </c>
      <c r="C133" s="38" t="s">
        <v>3600</v>
      </c>
      <c r="D133" s="38" t="s">
        <v>3601</v>
      </c>
      <c r="E133" s="38" t="s">
        <v>526</v>
      </c>
      <c r="F133" s="38">
        <v>22</v>
      </c>
      <c r="G133" s="38" t="s">
        <v>247</v>
      </c>
      <c r="H133" s="38" t="s">
        <v>3896</v>
      </c>
      <c r="Q133" s="39" t="s">
        <v>480</v>
      </c>
      <c r="R133">
        <f t="shared" si="2"/>
        <v>23</v>
      </c>
    </row>
    <row r="134" spans="1:18">
      <c r="A134" s="159">
        <v>133</v>
      </c>
      <c r="B134" s="17" t="s">
        <v>725</v>
      </c>
      <c r="C134" s="38" t="s">
        <v>3602</v>
      </c>
      <c r="D134" s="38" t="s">
        <v>3603</v>
      </c>
      <c r="E134" s="38" t="s">
        <v>480</v>
      </c>
      <c r="F134" s="38">
        <v>23</v>
      </c>
      <c r="G134" s="38" t="s">
        <v>247</v>
      </c>
      <c r="H134" s="38" t="s">
        <v>3896</v>
      </c>
      <c r="Q134" s="39" t="s">
        <v>480</v>
      </c>
      <c r="R134">
        <f t="shared" si="2"/>
        <v>23</v>
      </c>
    </row>
    <row r="135" spans="1:18">
      <c r="A135" s="159">
        <v>134</v>
      </c>
      <c r="B135" s="17" t="s">
        <v>726</v>
      </c>
      <c r="C135" s="38" t="s">
        <v>3768</v>
      </c>
      <c r="D135" s="38" t="s">
        <v>3769</v>
      </c>
      <c r="E135" s="38" t="s">
        <v>480</v>
      </c>
      <c r="F135" s="38">
        <v>23</v>
      </c>
      <c r="G135" s="38" t="s">
        <v>247</v>
      </c>
      <c r="H135" s="38" t="s">
        <v>3896</v>
      </c>
      <c r="Q135" s="39" t="s">
        <v>480</v>
      </c>
      <c r="R135">
        <f t="shared" si="2"/>
        <v>23</v>
      </c>
    </row>
    <row r="136" spans="1:18">
      <c r="A136" s="159">
        <v>135</v>
      </c>
      <c r="B136" s="17" t="s">
        <v>727</v>
      </c>
      <c r="C136" s="38" t="s">
        <v>4415</v>
      </c>
      <c r="D136" s="38" t="s">
        <v>4416</v>
      </c>
      <c r="E136" s="38" t="s">
        <v>480</v>
      </c>
      <c r="F136" s="38">
        <v>23</v>
      </c>
      <c r="G136" s="38" t="s">
        <v>247</v>
      </c>
      <c r="H136" s="38" t="s">
        <v>3896</v>
      </c>
      <c r="Q136" s="39" t="s">
        <v>480</v>
      </c>
      <c r="R136">
        <f t="shared" si="2"/>
        <v>23</v>
      </c>
    </row>
    <row r="137" spans="1:18">
      <c r="A137" s="159">
        <v>136</v>
      </c>
      <c r="B137" s="17" t="s">
        <v>728</v>
      </c>
      <c r="C137" s="38" t="s">
        <v>4739</v>
      </c>
      <c r="D137" s="38" t="s">
        <v>4740</v>
      </c>
      <c r="E137" s="38" t="s">
        <v>690</v>
      </c>
      <c r="F137" s="38">
        <v>16</v>
      </c>
      <c r="G137" s="38" t="s">
        <v>247</v>
      </c>
      <c r="H137" s="38" t="s">
        <v>4018</v>
      </c>
      <c r="Q137" s="39" t="s">
        <v>480</v>
      </c>
      <c r="R137">
        <f t="shared" si="2"/>
        <v>23</v>
      </c>
    </row>
    <row r="138" spans="1:18">
      <c r="A138" s="159">
        <v>137</v>
      </c>
      <c r="B138" s="17" t="s">
        <v>729</v>
      </c>
      <c r="C138" s="38" t="s">
        <v>4982</v>
      </c>
      <c r="D138" s="38" t="s">
        <v>4983</v>
      </c>
      <c r="E138" s="38" t="s">
        <v>511</v>
      </c>
      <c r="F138" s="38">
        <v>24</v>
      </c>
      <c r="G138" s="38" t="s">
        <v>247</v>
      </c>
      <c r="H138" s="38" t="s">
        <v>4018</v>
      </c>
      <c r="Q138" s="39" t="s">
        <v>480</v>
      </c>
      <c r="R138">
        <f t="shared" si="2"/>
        <v>23</v>
      </c>
    </row>
    <row r="139" spans="1:18">
      <c r="A139" s="159">
        <v>138</v>
      </c>
      <c r="B139" s="17" t="s">
        <v>730</v>
      </c>
      <c r="C139" s="38" t="s">
        <v>4745</v>
      </c>
      <c r="D139" s="38" t="s">
        <v>4746</v>
      </c>
      <c r="E139" s="38" t="s">
        <v>480</v>
      </c>
      <c r="F139" s="38">
        <v>23</v>
      </c>
      <c r="G139" s="38" t="s">
        <v>247</v>
      </c>
      <c r="H139" s="38" t="s">
        <v>4018</v>
      </c>
      <c r="Q139" s="39" t="s">
        <v>480</v>
      </c>
      <c r="R139">
        <f t="shared" si="2"/>
        <v>23</v>
      </c>
    </row>
    <row r="140" spans="1:18">
      <c r="A140" s="159">
        <v>139</v>
      </c>
      <c r="B140" s="17" t="s">
        <v>731</v>
      </c>
      <c r="C140" s="38" t="s">
        <v>4747</v>
      </c>
      <c r="D140" s="38" t="s">
        <v>4748</v>
      </c>
      <c r="E140" s="38" t="s">
        <v>526</v>
      </c>
      <c r="F140" s="38">
        <v>22</v>
      </c>
      <c r="G140" s="38" t="s">
        <v>247</v>
      </c>
      <c r="H140" s="38" t="s">
        <v>4018</v>
      </c>
      <c r="Q140" s="39" t="s">
        <v>480</v>
      </c>
      <c r="R140">
        <f t="shared" si="2"/>
        <v>23</v>
      </c>
    </row>
    <row r="141" spans="1:18">
      <c r="A141" s="159">
        <v>140</v>
      </c>
      <c r="B141" s="17" t="s">
        <v>732</v>
      </c>
      <c r="C141" s="38" t="s">
        <v>4749</v>
      </c>
      <c r="D141" s="38" t="s">
        <v>4750</v>
      </c>
      <c r="E141" s="38" t="s">
        <v>480</v>
      </c>
      <c r="F141" s="38">
        <v>23</v>
      </c>
      <c r="G141" s="38" t="s">
        <v>247</v>
      </c>
      <c r="H141" s="38" t="s">
        <v>4018</v>
      </c>
      <c r="Q141" s="39" t="s">
        <v>526</v>
      </c>
      <c r="R141">
        <f t="shared" si="2"/>
        <v>22</v>
      </c>
    </row>
    <row r="142" spans="1:18">
      <c r="A142" s="159">
        <v>141</v>
      </c>
      <c r="B142" s="17" t="s">
        <v>733</v>
      </c>
      <c r="C142" s="38" t="s">
        <v>4737</v>
      </c>
      <c r="D142" s="38" t="s">
        <v>4738</v>
      </c>
      <c r="E142" s="38" t="s">
        <v>480</v>
      </c>
      <c r="F142" s="38">
        <v>23</v>
      </c>
      <c r="G142" s="38" t="s">
        <v>247</v>
      </c>
      <c r="H142" s="38" t="s">
        <v>4018</v>
      </c>
      <c r="Q142" s="39" t="s">
        <v>526</v>
      </c>
      <c r="R142">
        <f t="shared" si="2"/>
        <v>22</v>
      </c>
    </row>
    <row r="143" spans="1:18">
      <c r="A143" s="159">
        <v>142</v>
      </c>
      <c r="B143" s="17" t="s">
        <v>734</v>
      </c>
      <c r="C143" s="38" t="s">
        <v>4741</v>
      </c>
      <c r="D143" s="38" t="s">
        <v>4742</v>
      </c>
      <c r="E143" s="38" t="s">
        <v>480</v>
      </c>
      <c r="F143" s="38">
        <v>23</v>
      </c>
      <c r="G143" s="38" t="s">
        <v>247</v>
      </c>
      <c r="H143" s="38" t="s">
        <v>4018</v>
      </c>
      <c r="Q143" s="39" t="s">
        <v>526</v>
      </c>
      <c r="R143">
        <f t="shared" si="2"/>
        <v>22</v>
      </c>
    </row>
    <row r="144" spans="1:18">
      <c r="A144" s="159">
        <v>143</v>
      </c>
      <c r="B144" s="17" t="s">
        <v>735</v>
      </c>
      <c r="C144" s="38" t="s">
        <v>4919</v>
      </c>
      <c r="D144" s="38" t="s">
        <v>4920</v>
      </c>
      <c r="E144" s="38" t="s">
        <v>544</v>
      </c>
      <c r="F144" s="38">
        <v>21</v>
      </c>
      <c r="G144" s="38" t="s">
        <v>247</v>
      </c>
      <c r="H144" s="38" t="s">
        <v>4018</v>
      </c>
      <c r="Q144" s="39" t="s">
        <v>526</v>
      </c>
      <c r="R144">
        <f t="shared" si="2"/>
        <v>22</v>
      </c>
    </row>
    <row r="145" spans="1:18">
      <c r="A145" s="159">
        <v>144</v>
      </c>
      <c r="B145" s="17" t="s">
        <v>736</v>
      </c>
      <c r="C145" s="38" t="s">
        <v>4743</v>
      </c>
      <c r="D145" s="38" t="s">
        <v>4744</v>
      </c>
      <c r="E145" s="38" t="s">
        <v>480</v>
      </c>
      <c r="F145" s="38">
        <v>23</v>
      </c>
      <c r="G145" s="38" t="s">
        <v>247</v>
      </c>
      <c r="H145" s="38" t="s">
        <v>4018</v>
      </c>
      <c r="Q145" s="39" t="s">
        <v>526</v>
      </c>
      <c r="R145">
        <f t="shared" si="2"/>
        <v>22</v>
      </c>
    </row>
    <row r="146" spans="1:18">
      <c r="A146" s="159">
        <v>145</v>
      </c>
      <c r="B146" s="17" t="s">
        <v>737</v>
      </c>
      <c r="C146" s="38" t="s">
        <v>4412</v>
      </c>
      <c r="D146" s="38" t="s">
        <v>781</v>
      </c>
      <c r="E146" s="38" t="s">
        <v>480</v>
      </c>
      <c r="F146" s="38">
        <v>23</v>
      </c>
      <c r="G146" s="38" t="s">
        <v>253</v>
      </c>
      <c r="H146" s="38" t="s">
        <v>501</v>
      </c>
      <c r="Q146" s="39" t="s">
        <v>526</v>
      </c>
      <c r="R146">
        <f t="shared" si="2"/>
        <v>22</v>
      </c>
    </row>
    <row r="147" spans="1:18">
      <c r="A147" s="159">
        <v>146</v>
      </c>
      <c r="B147" s="17" t="s">
        <v>738</v>
      </c>
      <c r="C147" s="38" t="s">
        <v>805</v>
      </c>
      <c r="D147" s="38" t="s">
        <v>806</v>
      </c>
      <c r="E147" s="38" t="s">
        <v>480</v>
      </c>
      <c r="F147" s="38">
        <v>23</v>
      </c>
      <c r="G147" s="38" t="s">
        <v>253</v>
      </c>
      <c r="H147" s="38" t="s">
        <v>501</v>
      </c>
      <c r="Q147" s="39" t="s">
        <v>526</v>
      </c>
      <c r="R147">
        <f t="shared" si="2"/>
        <v>22</v>
      </c>
    </row>
    <row r="148" spans="1:18">
      <c r="A148" s="159">
        <v>147</v>
      </c>
      <c r="B148" s="17" t="s">
        <v>739</v>
      </c>
      <c r="C148" s="38" t="s">
        <v>811</v>
      </c>
      <c r="D148" s="38" t="s">
        <v>812</v>
      </c>
      <c r="E148" s="38" t="s">
        <v>480</v>
      </c>
      <c r="F148" s="38">
        <v>23</v>
      </c>
      <c r="G148" s="38" t="s">
        <v>253</v>
      </c>
      <c r="H148" s="38" t="s">
        <v>501</v>
      </c>
      <c r="Q148" s="39" t="s">
        <v>526</v>
      </c>
      <c r="R148">
        <f t="shared" si="2"/>
        <v>22</v>
      </c>
    </row>
    <row r="149" spans="1:18">
      <c r="A149" s="159">
        <v>148</v>
      </c>
      <c r="B149" s="17" t="s">
        <v>740</v>
      </c>
      <c r="C149" s="38" t="s">
        <v>3421</v>
      </c>
      <c r="D149" s="38" t="s">
        <v>3422</v>
      </c>
      <c r="E149" s="38" t="s">
        <v>480</v>
      </c>
      <c r="F149" s="38">
        <v>23</v>
      </c>
      <c r="G149" s="38" t="s">
        <v>253</v>
      </c>
      <c r="H149" s="38" t="s">
        <v>3895</v>
      </c>
      <c r="Q149" s="39" t="s">
        <v>526</v>
      </c>
      <c r="R149">
        <f t="shared" si="2"/>
        <v>22</v>
      </c>
    </row>
    <row r="150" spans="1:18">
      <c r="A150" s="159">
        <v>149</v>
      </c>
      <c r="B150" s="17" t="s">
        <v>741</v>
      </c>
      <c r="C150" s="38" t="s">
        <v>817</v>
      </c>
      <c r="D150" s="38" t="s">
        <v>818</v>
      </c>
      <c r="E150" s="38" t="s">
        <v>480</v>
      </c>
      <c r="F150" s="38">
        <v>23</v>
      </c>
      <c r="G150" s="38" t="s">
        <v>253</v>
      </c>
      <c r="H150" s="38" t="s">
        <v>506</v>
      </c>
      <c r="Q150" s="39" t="s">
        <v>526</v>
      </c>
      <c r="R150">
        <f t="shared" si="2"/>
        <v>22</v>
      </c>
    </row>
    <row r="151" spans="1:18">
      <c r="A151" s="159">
        <v>150</v>
      </c>
      <c r="B151" s="17" t="s">
        <v>742</v>
      </c>
      <c r="C151" s="38" t="s">
        <v>2290</v>
      </c>
      <c r="D151" s="38" t="s">
        <v>2291</v>
      </c>
      <c r="E151" s="38" t="s">
        <v>480</v>
      </c>
      <c r="F151" s="38">
        <v>23</v>
      </c>
      <c r="G151" s="38" t="s">
        <v>253</v>
      </c>
      <c r="H151" s="38" t="s">
        <v>3895</v>
      </c>
      <c r="Q151" s="39" t="s">
        <v>544</v>
      </c>
      <c r="R151">
        <f t="shared" si="2"/>
        <v>21</v>
      </c>
    </row>
    <row r="152" spans="1:18">
      <c r="A152" s="159">
        <v>151</v>
      </c>
      <c r="B152" s="17" t="s">
        <v>743</v>
      </c>
      <c r="C152" s="38" t="s">
        <v>2293</v>
      </c>
      <c r="D152" s="38" t="s">
        <v>2294</v>
      </c>
      <c r="E152" s="38" t="s">
        <v>480</v>
      </c>
      <c r="F152" s="38">
        <v>23</v>
      </c>
      <c r="G152" s="38" t="s">
        <v>253</v>
      </c>
      <c r="H152" s="38" t="s">
        <v>3895</v>
      </c>
      <c r="Q152" s="39" t="s">
        <v>690</v>
      </c>
      <c r="R152">
        <f t="shared" si="2"/>
        <v>16</v>
      </c>
    </row>
    <row r="153" spans="1:18">
      <c r="A153" s="159">
        <v>152</v>
      </c>
      <c r="B153" s="17" t="s">
        <v>744</v>
      </c>
      <c r="C153" s="38" t="s">
        <v>2037</v>
      </c>
      <c r="D153" s="38" t="s">
        <v>2038</v>
      </c>
      <c r="E153" s="38" t="s">
        <v>686</v>
      </c>
      <c r="F153" s="38">
        <v>28</v>
      </c>
      <c r="G153" s="38" t="s">
        <v>253</v>
      </c>
      <c r="H153" s="38" t="s">
        <v>3895</v>
      </c>
      <c r="Q153" s="39" t="s">
        <v>480</v>
      </c>
      <c r="R153">
        <f t="shared" si="2"/>
        <v>23</v>
      </c>
    </row>
    <row r="154" spans="1:18">
      <c r="A154" s="159">
        <v>153</v>
      </c>
      <c r="B154" s="17" t="s">
        <v>745</v>
      </c>
      <c r="C154" s="38" t="s">
        <v>830</v>
      </c>
      <c r="D154" s="38" t="s">
        <v>831</v>
      </c>
      <c r="E154" s="38" t="s">
        <v>832</v>
      </c>
      <c r="F154" s="38">
        <v>19</v>
      </c>
      <c r="G154" s="38" t="s">
        <v>253</v>
      </c>
      <c r="H154" s="38" t="s">
        <v>3895</v>
      </c>
      <c r="Q154" s="39" t="s">
        <v>480</v>
      </c>
      <c r="R154">
        <f t="shared" si="2"/>
        <v>23</v>
      </c>
    </row>
    <row r="155" spans="1:18">
      <c r="A155" s="159">
        <v>154</v>
      </c>
      <c r="B155" s="17" t="s">
        <v>746</v>
      </c>
      <c r="C155" s="38" t="s">
        <v>2296</v>
      </c>
      <c r="D155" s="38" t="s">
        <v>2297</v>
      </c>
      <c r="E155" s="38" t="s">
        <v>480</v>
      </c>
      <c r="F155" s="38">
        <v>23</v>
      </c>
      <c r="G155" s="38" t="s">
        <v>253</v>
      </c>
      <c r="H155" s="38" t="s">
        <v>3895</v>
      </c>
      <c r="Q155" s="39" t="s">
        <v>486</v>
      </c>
      <c r="R155">
        <f t="shared" si="2"/>
        <v>25</v>
      </c>
    </row>
    <row r="156" spans="1:18">
      <c r="A156" s="159">
        <v>155</v>
      </c>
      <c r="B156" s="17" t="s">
        <v>747</v>
      </c>
      <c r="C156" s="38" t="s">
        <v>1948</v>
      </c>
      <c r="D156" s="38" t="s">
        <v>1949</v>
      </c>
      <c r="E156" s="38" t="s">
        <v>480</v>
      </c>
      <c r="F156" s="38">
        <v>23</v>
      </c>
      <c r="G156" s="38" t="s">
        <v>253</v>
      </c>
      <c r="H156" s="38" t="s">
        <v>3895</v>
      </c>
      <c r="Q156" s="39" t="s">
        <v>511</v>
      </c>
      <c r="R156">
        <f t="shared" si="2"/>
        <v>24</v>
      </c>
    </row>
    <row r="157" spans="1:18">
      <c r="A157" s="159">
        <v>156</v>
      </c>
      <c r="B157" s="17" t="s">
        <v>748</v>
      </c>
      <c r="C157" s="38" t="s">
        <v>2299</v>
      </c>
      <c r="D157" s="38" t="s">
        <v>2300</v>
      </c>
      <c r="E157" s="38" t="s">
        <v>1018</v>
      </c>
      <c r="F157" s="38">
        <v>36</v>
      </c>
      <c r="G157" s="38" t="s">
        <v>253</v>
      </c>
      <c r="H157" s="38" t="s">
        <v>3895</v>
      </c>
      <c r="Q157" s="39" t="s">
        <v>749</v>
      </c>
      <c r="R157">
        <f t="shared" si="2"/>
        <v>14</v>
      </c>
    </row>
    <row r="158" spans="1:18">
      <c r="A158" s="159">
        <v>157</v>
      </c>
      <c r="B158" s="17" t="s">
        <v>750</v>
      </c>
      <c r="C158" s="38" t="s">
        <v>1952</v>
      </c>
      <c r="D158" s="38" t="s">
        <v>1953</v>
      </c>
      <c r="E158" s="38" t="s">
        <v>480</v>
      </c>
      <c r="F158" s="38">
        <v>23</v>
      </c>
      <c r="G158" s="38" t="s">
        <v>253</v>
      </c>
      <c r="H158" s="38" t="s">
        <v>3895</v>
      </c>
      <c r="Q158" s="39" t="s">
        <v>480</v>
      </c>
      <c r="R158">
        <f t="shared" si="2"/>
        <v>23</v>
      </c>
    </row>
    <row r="159" spans="1:18">
      <c r="A159" s="159">
        <v>158</v>
      </c>
      <c r="B159" s="17" t="s">
        <v>751</v>
      </c>
      <c r="C159" s="38" t="s">
        <v>1955</v>
      </c>
      <c r="D159" s="38" t="s">
        <v>1956</v>
      </c>
      <c r="E159" s="38" t="s">
        <v>480</v>
      </c>
      <c r="F159" s="38">
        <v>23</v>
      </c>
      <c r="G159" s="38" t="s">
        <v>253</v>
      </c>
      <c r="H159" s="38" t="s">
        <v>3895</v>
      </c>
      <c r="Q159" s="39" t="s">
        <v>480</v>
      </c>
      <c r="R159">
        <f t="shared" si="2"/>
        <v>23</v>
      </c>
    </row>
    <row r="160" spans="1:18">
      <c r="A160" s="159">
        <v>159</v>
      </c>
      <c r="B160" s="17" t="s">
        <v>752</v>
      </c>
      <c r="C160" s="38" t="s">
        <v>2303</v>
      </c>
      <c r="D160" s="38" t="s">
        <v>2240</v>
      </c>
      <c r="E160" s="38" t="s">
        <v>480</v>
      </c>
      <c r="F160" s="38">
        <v>23</v>
      </c>
      <c r="G160" s="38" t="s">
        <v>253</v>
      </c>
      <c r="H160" s="38" t="s">
        <v>3895</v>
      </c>
      <c r="Q160" s="39" t="s">
        <v>753</v>
      </c>
      <c r="R160">
        <f t="shared" si="2"/>
        <v>35</v>
      </c>
    </row>
    <row r="161" spans="1:18">
      <c r="A161" s="159">
        <v>160</v>
      </c>
      <c r="B161" s="17" t="s">
        <v>754</v>
      </c>
      <c r="C161" s="38" t="s">
        <v>3423</v>
      </c>
      <c r="D161" s="38" t="s">
        <v>2305</v>
      </c>
      <c r="E161" s="38" t="s">
        <v>480</v>
      </c>
      <c r="F161" s="38">
        <v>23</v>
      </c>
      <c r="G161" s="38" t="s">
        <v>253</v>
      </c>
      <c r="H161" s="38" t="s">
        <v>3895</v>
      </c>
      <c r="Q161" s="39" t="s">
        <v>755</v>
      </c>
      <c r="R161">
        <f t="shared" si="2"/>
        <v>26</v>
      </c>
    </row>
    <row r="162" spans="1:18">
      <c r="A162" s="159">
        <v>161</v>
      </c>
      <c r="B162" s="17" t="s">
        <v>756</v>
      </c>
      <c r="C162" s="38" t="s">
        <v>3756</v>
      </c>
      <c r="D162" s="38" t="s">
        <v>3757</v>
      </c>
      <c r="E162" s="38" t="s">
        <v>480</v>
      </c>
      <c r="F162" s="38">
        <v>23</v>
      </c>
      <c r="G162" s="38" t="s">
        <v>253</v>
      </c>
      <c r="H162" s="38" t="s">
        <v>3896</v>
      </c>
      <c r="Q162" s="39" t="s">
        <v>757</v>
      </c>
      <c r="R162">
        <f t="shared" si="2"/>
        <v>30</v>
      </c>
    </row>
    <row r="163" spans="1:18">
      <c r="A163" s="159">
        <v>162</v>
      </c>
      <c r="B163" s="17" t="s">
        <v>758</v>
      </c>
      <c r="C163" s="38" t="s">
        <v>3424</v>
      </c>
      <c r="D163" s="38" t="s">
        <v>3425</v>
      </c>
      <c r="E163" s="38" t="s">
        <v>480</v>
      </c>
      <c r="F163" s="38">
        <v>23</v>
      </c>
      <c r="G163" s="38" t="s">
        <v>253</v>
      </c>
      <c r="H163" s="38" t="s">
        <v>3896</v>
      </c>
      <c r="Q163" s="39" t="s">
        <v>480</v>
      </c>
      <c r="R163">
        <f t="shared" si="2"/>
        <v>23</v>
      </c>
    </row>
    <row r="164" spans="1:18">
      <c r="A164" s="159">
        <v>163</v>
      </c>
      <c r="B164" s="17" t="s">
        <v>759</v>
      </c>
      <c r="C164" s="38" t="s">
        <v>3758</v>
      </c>
      <c r="D164" s="38" t="s">
        <v>3759</v>
      </c>
      <c r="E164" s="38" t="s">
        <v>526</v>
      </c>
      <c r="F164" s="38">
        <v>22</v>
      </c>
      <c r="G164" s="38" t="s">
        <v>253</v>
      </c>
      <c r="H164" s="38" t="s">
        <v>3896</v>
      </c>
      <c r="Q164" s="39" t="s">
        <v>526</v>
      </c>
      <c r="R164">
        <f t="shared" si="2"/>
        <v>22</v>
      </c>
    </row>
    <row r="165" spans="1:18">
      <c r="A165" s="159">
        <v>164</v>
      </c>
      <c r="B165" s="17" t="s">
        <v>760</v>
      </c>
      <c r="C165" s="38" t="s">
        <v>3620</v>
      </c>
      <c r="D165" s="38" t="s">
        <v>3621</v>
      </c>
      <c r="E165" s="38" t="s">
        <v>480</v>
      </c>
      <c r="F165" s="38">
        <v>23</v>
      </c>
      <c r="G165" s="38" t="s">
        <v>253</v>
      </c>
      <c r="H165" s="38" t="s">
        <v>3896</v>
      </c>
      <c r="Q165" s="39" t="s">
        <v>480</v>
      </c>
      <c r="R165">
        <f t="shared" si="2"/>
        <v>23</v>
      </c>
    </row>
    <row r="166" spans="1:18">
      <c r="A166" s="159">
        <v>165</v>
      </c>
      <c r="B166" s="17" t="s">
        <v>761</v>
      </c>
      <c r="C166" s="38" t="s">
        <v>3760</v>
      </c>
      <c r="D166" s="38" t="s">
        <v>3761</v>
      </c>
      <c r="E166" s="38" t="s">
        <v>480</v>
      </c>
      <c r="F166" s="38">
        <v>23</v>
      </c>
      <c r="G166" s="38" t="s">
        <v>253</v>
      </c>
      <c r="H166" s="38" t="s">
        <v>3896</v>
      </c>
      <c r="Q166" s="39" t="s">
        <v>580</v>
      </c>
      <c r="R166">
        <f t="shared" si="2"/>
        <v>34</v>
      </c>
    </row>
    <row r="167" spans="1:18">
      <c r="A167" s="159">
        <v>166</v>
      </c>
      <c r="B167" s="17" t="s">
        <v>762</v>
      </c>
      <c r="C167" s="38" t="s">
        <v>4593</v>
      </c>
      <c r="D167" s="38" t="s">
        <v>4594</v>
      </c>
      <c r="E167" s="38" t="s">
        <v>480</v>
      </c>
      <c r="F167" s="38">
        <v>23</v>
      </c>
      <c r="G167" s="38" t="s">
        <v>253</v>
      </c>
      <c r="H167" s="38" t="s">
        <v>4018</v>
      </c>
      <c r="Q167" s="39" t="s">
        <v>763</v>
      </c>
      <c r="R167">
        <f t="shared" si="2"/>
        <v>40</v>
      </c>
    </row>
    <row r="168" spans="1:18">
      <c r="A168" s="159">
        <v>167</v>
      </c>
      <c r="B168" s="17" t="s">
        <v>764</v>
      </c>
      <c r="C168" s="38" t="s">
        <v>4595</v>
      </c>
      <c r="D168" s="38" t="s">
        <v>4596</v>
      </c>
      <c r="E168" s="38" t="s">
        <v>480</v>
      </c>
      <c r="F168" s="38">
        <v>23</v>
      </c>
      <c r="G168" s="38" t="s">
        <v>253</v>
      </c>
      <c r="H168" s="38" t="s">
        <v>4018</v>
      </c>
      <c r="Q168" s="39" t="s">
        <v>622</v>
      </c>
      <c r="R168">
        <f t="shared" si="2"/>
        <v>15</v>
      </c>
    </row>
    <row r="169" spans="1:18">
      <c r="A169" s="159">
        <v>168</v>
      </c>
      <c r="B169" s="17" t="s">
        <v>765</v>
      </c>
      <c r="C169" s="38" t="s">
        <v>4597</v>
      </c>
      <c r="D169" s="38" t="s">
        <v>4598</v>
      </c>
      <c r="E169" s="38" t="s">
        <v>480</v>
      </c>
      <c r="F169" s="38">
        <v>23</v>
      </c>
      <c r="G169" s="38" t="s">
        <v>253</v>
      </c>
      <c r="H169" s="38" t="s">
        <v>4018</v>
      </c>
      <c r="Q169" s="39" t="s">
        <v>622</v>
      </c>
      <c r="R169">
        <f t="shared" si="2"/>
        <v>15</v>
      </c>
    </row>
    <row r="170" spans="1:18">
      <c r="A170" s="159">
        <v>169</v>
      </c>
      <c r="B170" s="17" t="s">
        <v>766</v>
      </c>
      <c r="C170" s="38" t="s">
        <v>4599</v>
      </c>
      <c r="D170" s="38" t="s">
        <v>4600</v>
      </c>
      <c r="E170" s="38" t="s">
        <v>480</v>
      </c>
      <c r="F170" s="38">
        <v>23</v>
      </c>
      <c r="G170" s="38" t="s">
        <v>253</v>
      </c>
      <c r="H170" s="38" t="s">
        <v>4018</v>
      </c>
      <c r="Q170" s="39" t="s">
        <v>480</v>
      </c>
      <c r="R170">
        <f t="shared" si="2"/>
        <v>23</v>
      </c>
    </row>
    <row r="171" spans="1:18">
      <c r="A171" s="159">
        <v>170</v>
      </c>
      <c r="B171" s="17" t="s">
        <v>767</v>
      </c>
      <c r="C171" s="38" t="s">
        <v>4601</v>
      </c>
      <c r="D171" s="38" t="s">
        <v>4602</v>
      </c>
      <c r="E171" s="38" t="s">
        <v>480</v>
      </c>
      <c r="F171" s="38">
        <v>23</v>
      </c>
      <c r="G171" s="38" t="s">
        <v>253</v>
      </c>
      <c r="H171" s="38" t="s">
        <v>4018</v>
      </c>
      <c r="Q171" s="39" t="s">
        <v>511</v>
      </c>
      <c r="R171">
        <f t="shared" si="2"/>
        <v>24</v>
      </c>
    </row>
    <row r="172" spans="1:18">
      <c r="A172" s="159">
        <v>171</v>
      </c>
      <c r="B172" s="17" t="s">
        <v>768</v>
      </c>
      <c r="C172" s="38" t="s">
        <v>4603</v>
      </c>
      <c r="D172" s="38" t="s">
        <v>4604</v>
      </c>
      <c r="E172" s="38" t="s">
        <v>480</v>
      </c>
      <c r="F172" s="38">
        <v>23</v>
      </c>
      <c r="G172" s="38" t="s">
        <v>253</v>
      </c>
      <c r="H172" s="38" t="s">
        <v>4018</v>
      </c>
      <c r="Q172" s="39" t="s">
        <v>755</v>
      </c>
      <c r="R172">
        <f t="shared" si="2"/>
        <v>26</v>
      </c>
    </row>
    <row r="173" spans="1:18">
      <c r="A173" s="159">
        <v>172</v>
      </c>
      <c r="B173" s="17" t="s">
        <v>769</v>
      </c>
      <c r="C173" s="38" t="s">
        <v>4605</v>
      </c>
      <c r="D173" s="38" t="s">
        <v>4606</v>
      </c>
      <c r="E173" s="38" t="s">
        <v>480</v>
      </c>
      <c r="F173" s="38">
        <v>23</v>
      </c>
      <c r="G173" s="38" t="s">
        <v>253</v>
      </c>
      <c r="H173" s="38" t="s">
        <v>4018</v>
      </c>
      <c r="Q173" s="39" t="s">
        <v>480</v>
      </c>
      <c r="R173">
        <f t="shared" si="2"/>
        <v>23</v>
      </c>
    </row>
    <row r="174" spans="1:18">
      <c r="A174" s="159">
        <v>173</v>
      </c>
      <c r="B174" s="17" t="s">
        <v>770</v>
      </c>
      <c r="C174" s="38" t="s">
        <v>4607</v>
      </c>
      <c r="D174" s="38" t="s">
        <v>4608</v>
      </c>
      <c r="E174" s="38" t="s">
        <v>480</v>
      </c>
      <c r="F174" s="38">
        <v>23</v>
      </c>
      <c r="G174" s="38" t="s">
        <v>253</v>
      </c>
      <c r="H174" s="38" t="s">
        <v>4018</v>
      </c>
      <c r="Q174" s="39" t="s">
        <v>480</v>
      </c>
      <c r="R174">
        <f t="shared" si="2"/>
        <v>23</v>
      </c>
    </row>
    <row r="175" spans="1:18">
      <c r="A175" s="159">
        <v>174</v>
      </c>
      <c r="B175" s="17" t="s">
        <v>771</v>
      </c>
      <c r="C175" s="38" t="s">
        <v>4609</v>
      </c>
      <c r="D175" s="38" t="s">
        <v>4610</v>
      </c>
      <c r="E175" s="38" t="s">
        <v>480</v>
      </c>
      <c r="F175" s="38">
        <v>23</v>
      </c>
      <c r="G175" s="38" t="s">
        <v>253</v>
      </c>
      <c r="H175" s="38" t="s">
        <v>4018</v>
      </c>
      <c r="Q175" s="39" t="s">
        <v>772</v>
      </c>
      <c r="R175">
        <f t="shared" si="2"/>
        <v>27</v>
      </c>
    </row>
    <row r="176" spans="1:18">
      <c r="A176" s="159">
        <v>175</v>
      </c>
      <c r="B176" s="17" t="s">
        <v>773</v>
      </c>
      <c r="C176" s="38" t="s">
        <v>4413</v>
      </c>
      <c r="D176" s="38" t="s">
        <v>4414</v>
      </c>
      <c r="E176" s="38" t="s">
        <v>480</v>
      </c>
      <c r="F176" s="38">
        <v>23</v>
      </c>
      <c r="G176" s="38" t="s">
        <v>253</v>
      </c>
      <c r="H176" s="38" t="s">
        <v>4018</v>
      </c>
      <c r="Q176" s="39" t="s">
        <v>89</v>
      </c>
      <c r="R176">
        <f t="shared" si="2"/>
        <v>1</v>
      </c>
    </row>
    <row r="177" spans="1:18">
      <c r="A177" s="159">
        <v>176</v>
      </c>
      <c r="B177" s="17" t="s">
        <v>774</v>
      </c>
      <c r="C177" s="38" t="s">
        <v>5080</v>
      </c>
      <c r="D177" s="38" t="s">
        <v>5081</v>
      </c>
      <c r="E177" s="38" t="s">
        <v>757</v>
      </c>
      <c r="F177" s="38">
        <v>30</v>
      </c>
      <c r="G177" s="38" t="s">
        <v>253</v>
      </c>
      <c r="H177" s="38" t="s">
        <v>3887</v>
      </c>
      <c r="Q177" s="39" t="s">
        <v>775</v>
      </c>
      <c r="R177">
        <f t="shared" si="2"/>
        <v>45</v>
      </c>
    </row>
    <row r="178" spans="1:18">
      <c r="A178" s="159">
        <v>177</v>
      </c>
      <c r="B178" s="17" t="s">
        <v>776</v>
      </c>
      <c r="C178" s="38" t="s">
        <v>1367</v>
      </c>
      <c r="D178" s="38" t="s">
        <v>1368</v>
      </c>
      <c r="E178" s="38" t="s">
        <v>480</v>
      </c>
      <c r="F178" s="38">
        <v>23</v>
      </c>
      <c r="G178" s="38" t="s">
        <v>262</v>
      </c>
      <c r="H178" s="38" t="s">
        <v>3895</v>
      </c>
      <c r="Q178" s="39" t="s">
        <v>480</v>
      </c>
      <c r="R178">
        <f t="shared" si="2"/>
        <v>23</v>
      </c>
    </row>
    <row r="179" spans="1:18">
      <c r="A179" s="159">
        <v>178</v>
      </c>
      <c r="B179" s="17" t="s">
        <v>777</v>
      </c>
      <c r="C179" s="38" t="s">
        <v>1375</v>
      </c>
      <c r="D179" s="38" t="s">
        <v>1376</v>
      </c>
      <c r="E179" s="38" t="s">
        <v>544</v>
      </c>
      <c r="F179" s="38">
        <v>21</v>
      </c>
      <c r="G179" s="38" t="s">
        <v>262</v>
      </c>
      <c r="H179" s="38" t="s">
        <v>3895</v>
      </c>
      <c r="Q179" s="39" t="s">
        <v>587</v>
      </c>
      <c r="R179">
        <f t="shared" si="2"/>
        <v>20</v>
      </c>
    </row>
    <row r="180" spans="1:18">
      <c r="A180" s="159">
        <v>179</v>
      </c>
      <c r="B180" s="17" t="s">
        <v>778</v>
      </c>
      <c r="C180" s="38" t="s">
        <v>1370</v>
      </c>
      <c r="D180" s="38" t="s">
        <v>1371</v>
      </c>
      <c r="E180" s="38" t="s">
        <v>480</v>
      </c>
      <c r="F180" s="38">
        <v>23</v>
      </c>
      <c r="G180" s="38" t="s">
        <v>262</v>
      </c>
      <c r="H180" s="38" t="s">
        <v>3895</v>
      </c>
      <c r="Q180" s="39" t="s">
        <v>480</v>
      </c>
      <c r="R180">
        <f t="shared" si="2"/>
        <v>23</v>
      </c>
    </row>
    <row r="181" spans="1:18">
      <c r="A181" s="159">
        <v>180</v>
      </c>
      <c r="B181" s="17" t="s">
        <v>779</v>
      </c>
      <c r="C181" s="38" t="s">
        <v>1378</v>
      </c>
      <c r="D181" s="38" t="s">
        <v>1379</v>
      </c>
      <c r="E181" s="38" t="s">
        <v>480</v>
      </c>
      <c r="F181" s="38">
        <v>23</v>
      </c>
      <c r="G181" s="38" t="s">
        <v>262</v>
      </c>
      <c r="H181" s="38" t="s">
        <v>3895</v>
      </c>
      <c r="Q181" s="39" t="s">
        <v>480</v>
      </c>
      <c r="R181">
        <f t="shared" si="2"/>
        <v>23</v>
      </c>
    </row>
    <row r="182" spans="1:18">
      <c r="A182" s="159">
        <v>181</v>
      </c>
      <c r="B182" s="17" t="s">
        <v>780</v>
      </c>
      <c r="C182" s="38" t="s">
        <v>5082</v>
      </c>
      <c r="D182" s="38" t="s">
        <v>1373</v>
      </c>
      <c r="E182" s="38" t="s">
        <v>544</v>
      </c>
      <c r="F182" s="38">
        <v>21</v>
      </c>
      <c r="G182" s="38" t="s">
        <v>262</v>
      </c>
      <c r="H182" s="38" t="s">
        <v>3895</v>
      </c>
      <c r="Q182" s="39" t="s">
        <v>526</v>
      </c>
      <c r="R182">
        <f t="shared" si="2"/>
        <v>22</v>
      </c>
    </row>
    <row r="183" spans="1:18">
      <c r="A183" s="159">
        <v>182</v>
      </c>
      <c r="B183" s="17" t="s">
        <v>782</v>
      </c>
      <c r="C183" s="38" t="s">
        <v>2527</v>
      </c>
      <c r="D183" s="38" t="s">
        <v>2528</v>
      </c>
      <c r="E183" s="38" t="s">
        <v>480</v>
      </c>
      <c r="F183" s="38">
        <v>23</v>
      </c>
      <c r="G183" s="38" t="s">
        <v>262</v>
      </c>
      <c r="H183" s="38" t="s">
        <v>3895</v>
      </c>
      <c r="Q183" s="39" t="s">
        <v>526</v>
      </c>
      <c r="R183">
        <f t="shared" si="2"/>
        <v>22</v>
      </c>
    </row>
    <row r="184" spans="1:18">
      <c r="A184" s="159">
        <v>183</v>
      </c>
      <c r="B184" s="17" t="s">
        <v>783</v>
      </c>
      <c r="C184" s="38" t="s">
        <v>4421</v>
      </c>
      <c r="D184" s="38" t="s">
        <v>4422</v>
      </c>
      <c r="E184" s="38" t="s">
        <v>480</v>
      </c>
      <c r="F184" s="38">
        <v>23</v>
      </c>
      <c r="G184" s="38" t="s">
        <v>262</v>
      </c>
      <c r="H184" s="38" t="s">
        <v>4018</v>
      </c>
      <c r="Q184" s="39" t="s">
        <v>629</v>
      </c>
      <c r="R184">
        <f t="shared" si="2"/>
        <v>33</v>
      </c>
    </row>
    <row r="185" spans="1:18">
      <c r="A185" s="159">
        <v>184</v>
      </c>
      <c r="B185" s="17" t="s">
        <v>784</v>
      </c>
      <c r="C185" s="38" t="s">
        <v>3429</v>
      </c>
      <c r="D185" s="38" t="s">
        <v>3430</v>
      </c>
      <c r="E185" s="38" t="s">
        <v>480</v>
      </c>
      <c r="F185" s="38">
        <v>23</v>
      </c>
      <c r="G185" s="38" t="s">
        <v>262</v>
      </c>
      <c r="H185" s="38" t="s">
        <v>3896</v>
      </c>
      <c r="Q185" s="39" t="s">
        <v>785</v>
      </c>
      <c r="R185">
        <f t="shared" si="2"/>
        <v>44</v>
      </c>
    </row>
    <row r="186" spans="1:18">
      <c r="A186" s="159">
        <v>185</v>
      </c>
      <c r="B186" s="17" t="s">
        <v>786</v>
      </c>
      <c r="C186" s="38" t="s">
        <v>4429</v>
      </c>
      <c r="D186" s="38" t="s">
        <v>4430</v>
      </c>
      <c r="E186" s="38" t="s">
        <v>480</v>
      </c>
      <c r="F186" s="38">
        <v>23</v>
      </c>
      <c r="G186" s="38" t="s">
        <v>262</v>
      </c>
      <c r="H186" s="38" t="s">
        <v>4018</v>
      </c>
      <c r="Q186" s="39" t="s">
        <v>757</v>
      </c>
      <c r="R186">
        <f t="shared" si="2"/>
        <v>30</v>
      </c>
    </row>
    <row r="187" spans="1:18">
      <c r="A187" s="159">
        <v>186</v>
      </c>
      <c r="B187" s="17" t="s">
        <v>787</v>
      </c>
      <c r="C187" s="38" t="s">
        <v>4419</v>
      </c>
      <c r="D187" s="38" t="s">
        <v>4420</v>
      </c>
      <c r="E187" s="38" t="s">
        <v>511</v>
      </c>
      <c r="F187" s="38">
        <v>24</v>
      </c>
      <c r="G187" s="38" t="s">
        <v>262</v>
      </c>
      <c r="H187" s="38" t="s">
        <v>4018</v>
      </c>
      <c r="Q187" s="39" t="s">
        <v>511</v>
      </c>
      <c r="R187">
        <f t="shared" si="2"/>
        <v>24</v>
      </c>
    </row>
    <row r="188" spans="1:18">
      <c r="A188" s="159">
        <v>187</v>
      </c>
      <c r="B188" s="17" t="s">
        <v>789</v>
      </c>
      <c r="C188" s="38" t="s">
        <v>4427</v>
      </c>
      <c r="D188" s="38" t="s">
        <v>4428</v>
      </c>
      <c r="E188" s="38" t="s">
        <v>480</v>
      </c>
      <c r="F188" s="38">
        <v>23</v>
      </c>
      <c r="G188" s="38" t="s">
        <v>262</v>
      </c>
      <c r="H188" s="38" t="s">
        <v>4018</v>
      </c>
      <c r="Q188" s="39" t="s">
        <v>544</v>
      </c>
      <c r="R188">
        <f t="shared" si="2"/>
        <v>21</v>
      </c>
    </row>
    <row r="189" spans="1:18">
      <c r="A189" s="159">
        <v>188</v>
      </c>
      <c r="B189" s="17" t="s">
        <v>790</v>
      </c>
      <c r="C189" s="38" t="s">
        <v>4417</v>
      </c>
      <c r="D189" s="38" t="s">
        <v>4418</v>
      </c>
      <c r="E189" s="38" t="s">
        <v>480</v>
      </c>
      <c r="F189" s="38">
        <v>23</v>
      </c>
      <c r="G189" s="38" t="s">
        <v>262</v>
      </c>
      <c r="H189" s="38" t="s">
        <v>4018</v>
      </c>
      <c r="Q189" s="39" t="s">
        <v>526</v>
      </c>
      <c r="R189">
        <f t="shared" si="2"/>
        <v>22</v>
      </c>
    </row>
    <row r="190" spans="1:18">
      <c r="A190" s="159">
        <v>189</v>
      </c>
      <c r="B190" s="17" t="s">
        <v>791</v>
      </c>
      <c r="C190" s="38" t="s">
        <v>5083</v>
      </c>
      <c r="D190" s="38" t="s">
        <v>5084</v>
      </c>
      <c r="E190" s="38" t="s">
        <v>480</v>
      </c>
      <c r="F190" s="38">
        <v>23</v>
      </c>
      <c r="G190" s="38" t="s">
        <v>262</v>
      </c>
      <c r="H190" s="38" t="s">
        <v>3887</v>
      </c>
      <c r="Q190" s="39" t="s">
        <v>686</v>
      </c>
      <c r="R190">
        <f t="shared" si="2"/>
        <v>28</v>
      </c>
    </row>
    <row r="191" spans="1:18">
      <c r="A191" s="159">
        <v>190</v>
      </c>
      <c r="B191" s="17" t="s">
        <v>793</v>
      </c>
      <c r="C191" s="38" t="s">
        <v>5085</v>
      </c>
      <c r="D191" s="38" t="s">
        <v>5086</v>
      </c>
      <c r="E191" s="38" t="s">
        <v>511</v>
      </c>
      <c r="F191" s="38">
        <v>24</v>
      </c>
      <c r="G191" s="38" t="s">
        <v>262</v>
      </c>
      <c r="H191" s="38" t="s">
        <v>3887</v>
      </c>
      <c r="Q191" s="39" t="s">
        <v>749</v>
      </c>
      <c r="R191">
        <f t="shared" si="2"/>
        <v>14</v>
      </c>
    </row>
    <row r="192" spans="1:18">
      <c r="A192" s="159">
        <v>191</v>
      </c>
      <c r="B192" s="17" t="s">
        <v>794</v>
      </c>
      <c r="C192" s="38" t="s">
        <v>5087</v>
      </c>
      <c r="D192" s="38" t="s">
        <v>5088</v>
      </c>
      <c r="E192" s="38" t="s">
        <v>511</v>
      </c>
      <c r="F192" s="38">
        <v>24</v>
      </c>
      <c r="G192" s="38" t="s">
        <v>262</v>
      </c>
      <c r="H192" s="38" t="s">
        <v>3887</v>
      </c>
      <c r="Q192" s="39" t="s">
        <v>597</v>
      </c>
      <c r="R192">
        <f t="shared" si="2"/>
        <v>29</v>
      </c>
    </row>
    <row r="193" spans="1:18">
      <c r="A193" s="159">
        <v>192</v>
      </c>
      <c r="B193" s="17" t="s">
        <v>795</v>
      </c>
      <c r="C193" s="38" t="s">
        <v>5089</v>
      </c>
      <c r="D193" s="38" t="s">
        <v>5090</v>
      </c>
      <c r="E193" s="38" t="s">
        <v>480</v>
      </c>
      <c r="F193" s="38">
        <v>23</v>
      </c>
      <c r="G193" s="38" t="s">
        <v>262</v>
      </c>
      <c r="H193" s="38" t="s">
        <v>3887</v>
      </c>
      <c r="Q193" s="39" t="s">
        <v>796</v>
      </c>
      <c r="R193">
        <f t="shared" si="2"/>
        <v>6</v>
      </c>
    </row>
    <row r="194" spans="1:18">
      <c r="A194" s="159">
        <v>193</v>
      </c>
      <c r="B194" s="17" t="s">
        <v>797</v>
      </c>
      <c r="C194" s="38" t="s">
        <v>5091</v>
      </c>
      <c r="D194" s="38" t="s">
        <v>5092</v>
      </c>
      <c r="E194" s="38" t="s">
        <v>544</v>
      </c>
      <c r="F194" s="38">
        <v>21</v>
      </c>
      <c r="G194" s="38" t="s">
        <v>262</v>
      </c>
      <c r="H194" s="38" t="s">
        <v>3887</v>
      </c>
      <c r="Q194" s="39" t="s">
        <v>587</v>
      </c>
      <c r="R194">
        <f t="shared" si="2"/>
        <v>20</v>
      </c>
    </row>
    <row r="195" spans="1:18">
      <c r="A195" s="159">
        <v>194</v>
      </c>
      <c r="B195" s="17" t="s">
        <v>798</v>
      </c>
      <c r="C195" s="38" t="s">
        <v>4425</v>
      </c>
      <c r="D195" s="38" t="s">
        <v>4426</v>
      </c>
      <c r="E195" s="38" t="s">
        <v>480</v>
      </c>
      <c r="F195" s="38">
        <v>23</v>
      </c>
      <c r="G195" s="38" t="s">
        <v>262</v>
      </c>
      <c r="H195" s="38" t="s">
        <v>4018</v>
      </c>
      <c r="Q195" s="39" t="s">
        <v>480</v>
      </c>
      <c r="R195">
        <f t="shared" ref="R195:R258" si="3">IF(Q195&gt;0,VLOOKUP(Q195,$N$2:$O$48,2,0),"")</f>
        <v>23</v>
      </c>
    </row>
    <row r="196" spans="1:18">
      <c r="A196" s="159">
        <v>195</v>
      </c>
      <c r="B196" s="17" t="s">
        <v>799</v>
      </c>
      <c r="C196" s="38" t="s">
        <v>4423</v>
      </c>
      <c r="D196" s="38" t="s">
        <v>4424</v>
      </c>
      <c r="E196" s="38" t="s">
        <v>480</v>
      </c>
      <c r="F196" s="38">
        <v>23</v>
      </c>
      <c r="G196" s="38" t="s">
        <v>262</v>
      </c>
      <c r="H196" s="38" t="s">
        <v>4018</v>
      </c>
      <c r="Q196" s="39" t="s">
        <v>480</v>
      </c>
      <c r="R196">
        <f t="shared" si="3"/>
        <v>23</v>
      </c>
    </row>
    <row r="197" spans="1:18">
      <c r="A197" s="159">
        <v>196</v>
      </c>
      <c r="B197" s="17" t="s">
        <v>800</v>
      </c>
      <c r="C197" s="38" t="s">
        <v>3776</v>
      </c>
      <c r="D197" s="38" t="s">
        <v>3777</v>
      </c>
      <c r="E197" s="38" t="s">
        <v>480</v>
      </c>
      <c r="F197" s="38">
        <v>23</v>
      </c>
      <c r="G197" s="38" t="s">
        <v>266</v>
      </c>
      <c r="H197" s="38" t="s">
        <v>3896</v>
      </c>
      <c r="Q197" s="39" t="s">
        <v>526</v>
      </c>
      <c r="R197">
        <f t="shared" si="3"/>
        <v>22</v>
      </c>
    </row>
    <row r="198" spans="1:18">
      <c r="A198" s="159">
        <v>197</v>
      </c>
      <c r="B198" s="17" t="s">
        <v>801</v>
      </c>
      <c r="C198" s="38" t="s">
        <v>3567</v>
      </c>
      <c r="D198" s="38" t="s">
        <v>3568</v>
      </c>
      <c r="E198" s="38" t="s">
        <v>480</v>
      </c>
      <c r="F198" s="38">
        <v>23</v>
      </c>
      <c r="G198" s="38" t="s">
        <v>266</v>
      </c>
      <c r="H198" s="38" t="s">
        <v>3896</v>
      </c>
      <c r="Q198" s="39" t="s">
        <v>480</v>
      </c>
      <c r="R198">
        <f t="shared" si="3"/>
        <v>23</v>
      </c>
    </row>
    <row r="199" spans="1:18">
      <c r="A199" s="159">
        <v>198</v>
      </c>
      <c r="B199" s="17" t="s">
        <v>802</v>
      </c>
      <c r="C199" s="38" t="s">
        <v>4753</v>
      </c>
      <c r="D199" s="38" t="s">
        <v>4754</v>
      </c>
      <c r="E199" s="38" t="s">
        <v>480</v>
      </c>
      <c r="F199" s="38">
        <v>23</v>
      </c>
      <c r="G199" s="38" t="s">
        <v>266</v>
      </c>
      <c r="H199" s="38" t="s">
        <v>4018</v>
      </c>
      <c r="Q199" s="39" t="s">
        <v>480</v>
      </c>
      <c r="R199">
        <f t="shared" si="3"/>
        <v>23</v>
      </c>
    </row>
    <row r="200" spans="1:18">
      <c r="A200" s="159">
        <v>199</v>
      </c>
      <c r="B200" s="17" t="s">
        <v>803</v>
      </c>
      <c r="C200" s="38" t="s">
        <v>3774</v>
      </c>
      <c r="D200" s="38" t="s">
        <v>3775</v>
      </c>
      <c r="E200" s="38" t="s">
        <v>480</v>
      </c>
      <c r="F200" s="38">
        <v>23</v>
      </c>
      <c r="G200" s="38" t="s">
        <v>266</v>
      </c>
      <c r="H200" s="38" t="s">
        <v>3896</v>
      </c>
      <c r="Q200" s="39" t="s">
        <v>775</v>
      </c>
      <c r="R200">
        <f t="shared" si="3"/>
        <v>45</v>
      </c>
    </row>
    <row r="201" spans="1:18">
      <c r="A201" s="159">
        <v>200</v>
      </c>
      <c r="B201" s="17" t="s">
        <v>804</v>
      </c>
      <c r="C201" s="38" t="s">
        <v>4751</v>
      </c>
      <c r="D201" s="38" t="s">
        <v>4752</v>
      </c>
      <c r="E201" s="38" t="s">
        <v>480</v>
      </c>
      <c r="F201" s="38">
        <v>23</v>
      </c>
      <c r="G201" s="38" t="s">
        <v>266</v>
      </c>
      <c r="H201" s="38" t="s">
        <v>4018</v>
      </c>
      <c r="Q201" s="39" t="s">
        <v>480</v>
      </c>
      <c r="R201">
        <f t="shared" si="3"/>
        <v>23</v>
      </c>
    </row>
    <row r="202" spans="1:18">
      <c r="A202" s="159">
        <v>201</v>
      </c>
      <c r="B202" s="17" t="s">
        <v>807</v>
      </c>
      <c r="C202" s="38" t="s">
        <v>4755</v>
      </c>
      <c r="D202" s="38" t="s">
        <v>4756</v>
      </c>
      <c r="E202" s="38" t="s">
        <v>480</v>
      </c>
      <c r="F202" s="38">
        <v>23</v>
      </c>
      <c r="G202" s="38" t="s">
        <v>233</v>
      </c>
      <c r="H202" s="38" t="s">
        <v>4018</v>
      </c>
      <c r="Q202" s="39" t="s">
        <v>808</v>
      </c>
      <c r="R202">
        <f t="shared" si="3"/>
        <v>38</v>
      </c>
    </row>
    <row r="203" spans="1:18">
      <c r="A203" s="159">
        <v>202</v>
      </c>
      <c r="B203" s="17" t="s">
        <v>809</v>
      </c>
      <c r="C203" s="38" t="s">
        <v>5093</v>
      </c>
      <c r="D203" s="38" t="s">
        <v>4762</v>
      </c>
      <c r="E203" s="38" t="s">
        <v>480</v>
      </c>
      <c r="F203" s="38">
        <v>23</v>
      </c>
      <c r="G203" s="38" t="s">
        <v>233</v>
      </c>
      <c r="H203" s="38" t="s">
        <v>4018</v>
      </c>
      <c r="Q203" s="39" t="s">
        <v>480</v>
      </c>
      <c r="R203">
        <f t="shared" si="3"/>
        <v>23</v>
      </c>
    </row>
    <row r="204" spans="1:18">
      <c r="A204" s="159">
        <v>203</v>
      </c>
      <c r="B204" s="17" t="s">
        <v>810</v>
      </c>
      <c r="C204" s="38" t="s">
        <v>4757</v>
      </c>
      <c r="D204" s="38" t="s">
        <v>4758</v>
      </c>
      <c r="E204" s="38" t="s">
        <v>480</v>
      </c>
      <c r="F204" s="38">
        <v>23</v>
      </c>
      <c r="G204" s="38" t="s">
        <v>233</v>
      </c>
      <c r="H204" s="38" t="s">
        <v>4018</v>
      </c>
      <c r="Q204" s="39" t="s">
        <v>480</v>
      </c>
      <c r="R204">
        <f t="shared" si="3"/>
        <v>23</v>
      </c>
    </row>
    <row r="205" spans="1:18">
      <c r="A205" s="159">
        <v>204</v>
      </c>
      <c r="B205" s="17" t="s">
        <v>813</v>
      </c>
      <c r="C205" s="38" t="s">
        <v>4760</v>
      </c>
      <c r="D205" s="38" t="s">
        <v>4761</v>
      </c>
      <c r="E205" s="38" t="s">
        <v>480</v>
      </c>
      <c r="F205" s="38">
        <v>23</v>
      </c>
      <c r="G205" s="38" t="s">
        <v>233</v>
      </c>
      <c r="H205" s="38" t="s">
        <v>4018</v>
      </c>
      <c r="Q205" s="39" t="s">
        <v>587</v>
      </c>
      <c r="R205">
        <f t="shared" si="3"/>
        <v>20</v>
      </c>
    </row>
    <row r="206" spans="1:18">
      <c r="A206" s="159">
        <v>205</v>
      </c>
      <c r="B206" s="17" t="s">
        <v>814</v>
      </c>
      <c r="C206" s="38" t="s">
        <v>5094</v>
      </c>
      <c r="D206" s="38" t="s">
        <v>5095</v>
      </c>
      <c r="E206" s="38" t="s">
        <v>480</v>
      </c>
      <c r="F206" s="38">
        <v>23</v>
      </c>
      <c r="G206" s="38" t="s">
        <v>233</v>
      </c>
      <c r="H206" s="38" t="s">
        <v>4018</v>
      </c>
      <c r="Q206" s="39" t="s">
        <v>480</v>
      </c>
      <c r="R206">
        <f t="shared" si="3"/>
        <v>23</v>
      </c>
    </row>
    <row r="207" spans="1:18">
      <c r="A207" s="159">
        <v>206</v>
      </c>
      <c r="B207" s="17" t="s">
        <v>816</v>
      </c>
      <c r="C207" s="38" t="s">
        <v>5096</v>
      </c>
      <c r="D207" s="38" t="s">
        <v>4759</v>
      </c>
      <c r="E207" s="38" t="s">
        <v>480</v>
      </c>
      <c r="F207" s="38">
        <v>23</v>
      </c>
      <c r="G207" s="38" t="s">
        <v>233</v>
      </c>
      <c r="H207" s="38" t="s">
        <v>4018</v>
      </c>
      <c r="Q207" s="39" t="s">
        <v>526</v>
      </c>
      <c r="R207">
        <f t="shared" si="3"/>
        <v>22</v>
      </c>
    </row>
    <row r="208" spans="1:18">
      <c r="A208" s="159">
        <v>207</v>
      </c>
      <c r="B208" s="17" t="s">
        <v>819</v>
      </c>
      <c r="C208" s="38" t="s">
        <v>3854</v>
      </c>
      <c r="D208" s="38" t="s">
        <v>3855</v>
      </c>
      <c r="E208" s="38" t="s">
        <v>480</v>
      </c>
      <c r="F208" s="38">
        <v>23</v>
      </c>
      <c r="G208" s="38" t="s">
        <v>233</v>
      </c>
      <c r="H208" s="38" t="s">
        <v>3896</v>
      </c>
      <c r="Q208" s="39" t="s">
        <v>587</v>
      </c>
      <c r="R208">
        <f t="shared" si="3"/>
        <v>20</v>
      </c>
    </row>
    <row r="209" spans="1:18">
      <c r="A209" s="159">
        <v>208</v>
      </c>
      <c r="B209" s="17" t="s">
        <v>820</v>
      </c>
      <c r="C209" s="38" t="s">
        <v>2327</v>
      </c>
      <c r="D209" s="38" t="s">
        <v>2328</v>
      </c>
      <c r="E209" s="38" t="s">
        <v>480</v>
      </c>
      <c r="F209" s="38">
        <v>23</v>
      </c>
      <c r="G209" s="38" t="s">
        <v>233</v>
      </c>
      <c r="H209" s="38" t="s">
        <v>3895</v>
      </c>
      <c r="Q209" s="39" t="s">
        <v>480</v>
      </c>
      <c r="R209">
        <f t="shared" si="3"/>
        <v>23</v>
      </c>
    </row>
    <row r="210" spans="1:18">
      <c r="A210" s="159">
        <v>209</v>
      </c>
      <c r="B210" s="17" t="s">
        <v>821</v>
      </c>
      <c r="C210" s="38" t="s">
        <v>3780</v>
      </c>
      <c r="D210" s="38" t="s">
        <v>3781</v>
      </c>
      <c r="E210" s="38" t="s">
        <v>480</v>
      </c>
      <c r="F210" s="38">
        <v>23</v>
      </c>
      <c r="G210" s="38" t="s">
        <v>233</v>
      </c>
      <c r="H210" s="38" t="s">
        <v>3896</v>
      </c>
      <c r="Q210" s="39" t="s">
        <v>587</v>
      </c>
      <c r="R210">
        <f t="shared" si="3"/>
        <v>20</v>
      </c>
    </row>
    <row r="211" spans="1:18">
      <c r="A211" s="159">
        <v>210</v>
      </c>
      <c r="B211" s="17" t="s">
        <v>822</v>
      </c>
      <c r="C211" s="38" t="s">
        <v>3610</v>
      </c>
      <c r="D211" s="38" t="s">
        <v>3611</v>
      </c>
      <c r="E211" s="38" t="s">
        <v>511</v>
      </c>
      <c r="F211" s="38">
        <v>24</v>
      </c>
      <c r="G211" s="38" t="s">
        <v>233</v>
      </c>
      <c r="H211" s="38" t="s">
        <v>3896</v>
      </c>
      <c r="Q211" s="39" t="s">
        <v>755</v>
      </c>
      <c r="R211">
        <f t="shared" si="3"/>
        <v>26</v>
      </c>
    </row>
    <row r="212" spans="1:18">
      <c r="A212" s="159">
        <v>211</v>
      </c>
      <c r="B212" s="17" t="s">
        <v>823</v>
      </c>
      <c r="C212" s="38" t="s">
        <v>4763</v>
      </c>
      <c r="D212" s="38" t="s">
        <v>4764</v>
      </c>
      <c r="E212" s="38" t="s">
        <v>480</v>
      </c>
      <c r="F212" s="38">
        <v>23</v>
      </c>
      <c r="G212" s="38" t="s">
        <v>233</v>
      </c>
      <c r="H212" s="38" t="s">
        <v>4018</v>
      </c>
      <c r="Q212" s="39" t="s">
        <v>511</v>
      </c>
      <c r="R212">
        <f t="shared" si="3"/>
        <v>24</v>
      </c>
    </row>
    <row r="213" spans="1:18">
      <c r="A213" s="159">
        <v>212</v>
      </c>
      <c r="B213" s="17" t="s">
        <v>824</v>
      </c>
      <c r="C213" s="38" t="s">
        <v>4765</v>
      </c>
      <c r="D213" s="38" t="s">
        <v>1237</v>
      </c>
      <c r="E213" s="38" t="s">
        <v>480</v>
      </c>
      <c r="F213" s="38">
        <v>23</v>
      </c>
      <c r="G213" s="38" t="s">
        <v>233</v>
      </c>
      <c r="H213" s="38" t="s">
        <v>4018</v>
      </c>
      <c r="Q213" s="39" t="s">
        <v>693</v>
      </c>
      <c r="R213">
        <f t="shared" si="3"/>
        <v>39</v>
      </c>
    </row>
    <row r="214" spans="1:18">
      <c r="A214" s="159">
        <v>213</v>
      </c>
      <c r="B214" s="17" t="s">
        <v>825</v>
      </c>
      <c r="C214" s="38" t="s">
        <v>2316</v>
      </c>
      <c r="D214" s="38" t="s">
        <v>2317</v>
      </c>
      <c r="E214" s="38" t="s">
        <v>544</v>
      </c>
      <c r="F214" s="38">
        <v>21</v>
      </c>
      <c r="G214" s="38" t="s">
        <v>233</v>
      </c>
      <c r="H214" s="38" t="s">
        <v>3895</v>
      </c>
      <c r="Q214" s="39" t="s">
        <v>480</v>
      </c>
      <c r="R214">
        <f t="shared" si="3"/>
        <v>23</v>
      </c>
    </row>
    <row r="215" spans="1:18">
      <c r="A215" s="159">
        <v>214</v>
      </c>
      <c r="B215" s="17" t="s">
        <v>826</v>
      </c>
      <c r="C215" s="38" t="s">
        <v>2330</v>
      </c>
      <c r="D215" s="38" t="s">
        <v>2331</v>
      </c>
      <c r="E215" s="38" t="s">
        <v>480</v>
      </c>
      <c r="F215" s="38">
        <v>23</v>
      </c>
      <c r="G215" s="38" t="s">
        <v>233</v>
      </c>
      <c r="H215" s="38" t="s">
        <v>3895</v>
      </c>
      <c r="Q215" s="39" t="s">
        <v>690</v>
      </c>
      <c r="R215">
        <f t="shared" si="3"/>
        <v>16</v>
      </c>
    </row>
    <row r="216" spans="1:18">
      <c r="A216" s="159">
        <v>215</v>
      </c>
      <c r="B216" s="17" t="s">
        <v>827</v>
      </c>
      <c r="C216" s="38" t="s">
        <v>2510</v>
      </c>
      <c r="D216" s="38" t="s">
        <v>2511</v>
      </c>
      <c r="E216" s="38" t="s">
        <v>480</v>
      </c>
      <c r="F216" s="38">
        <v>23</v>
      </c>
      <c r="G216" s="38" t="s">
        <v>233</v>
      </c>
      <c r="H216" s="38" t="s">
        <v>3895</v>
      </c>
      <c r="Q216" s="39" t="s">
        <v>755</v>
      </c>
      <c r="R216">
        <f t="shared" si="3"/>
        <v>26</v>
      </c>
    </row>
    <row r="217" spans="1:18">
      <c r="A217" s="159">
        <v>216</v>
      </c>
      <c r="B217" s="17" t="s">
        <v>828</v>
      </c>
      <c r="C217" s="38" t="s">
        <v>2319</v>
      </c>
      <c r="D217" s="38" t="s">
        <v>2320</v>
      </c>
      <c r="E217" s="38" t="s">
        <v>480</v>
      </c>
      <c r="F217" s="38">
        <v>23</v>
      </c>
      <c r="G217" s="38" t="s">
        <v>233</v>
      </c>
      <c r="H217" s="38" t="s">
        <v>3895</v>
      </c>
      <c r="Q217" s="39" t="s">
        <v>772</v>
      </c>
      <c r="R217">
        <f t="shared" si="3"/>
        <v>27</v>
      </c>
    </row>
    <row r="218" spans="1:18">
      <c r="A218" s="159">
        <v>217</v>
      </c>
      <c r="B218" s="17" t="s">
        <v>829</v>
      </c>
      <c r="C218" s="38" t="s">
        <v>3911</v>
      </c>
      <c r="D218" s="38" t="s">
        <v>3912</v>
      </c>
      <c r="E218" s="38" t="s">
        <v>480</v>
      </c>
      <c r="F218" s="38">
        <v>23</v>
      </c>
      <c r="G218" s="38" t="s">
        <v>233</v>
      </c>
      <c r="H218" s="38" t="s">
        <v>3895</v>
      </c>
      <c r="Q218" s="39" t="s">
        <v>480</v>
      </c>
      <c r="R218">
        <f t="shared" si="3"/>
        <v>23</v>
      </c>
    </row>
    <row r="219" spans="1:18">
      <c r="A219" s="159">
        <v>218</v>
      </c>
      <c r="B219" s="17" t="s">
        <v>833</v>
      </c>
      <c r="C219" s="38" t="s">
        <v>3608</v>
      </c>
      <c r="D219" s="38" t="s">
        <v>3609</v>
      </c>
      <c r="E219" s="38" t="s">
        <v>480</v>
      </c>
      <c r="F219" s="38">
        <v>23</v>
      </c>
      <c r="G219" s="38" t="s">
        <v>233</v>
      </c>
      <c r="H219" s="38" t="s">
        <v>3896</v>
      </c>
      <c r="Q219" s="39" t="s">
        <v>753</v>
      </c>
      <c r="R219">
        <f t="shared" si="3"/>
        <v>35</v>
      </c>
    </row>
    <row r="220" spans="1:18">
      <c r="A220" s="159">
        <v>219</v>
      </c>
      <c r="B220" s="17" t="s">
        <v>834</v>
      </c>
      <c r="C220" s="38" t="s">
        <v>1498</v>
      </c>
      <c r="D220" s="38" t="s">
        <v>1499</v>
      </c>
      <c r="E220" s="38" t="s">
        <v>690</v>
      </c>
      <c r="F220" s="38">
        <v>16</v>
      </c>
      <c r="G220" s="38" t="s">
        <v>4407</v>
      </c>
      <c r="H220" s="38" t="s">
        <v>3895</v>
      </c>
      <c r="Q220" s="39" t="s">
        <v>480</v>
      </c>
      <c r="R220">
        <f t="shared" si="3"/>
        <v>23</v>
      </c>
    </row>
    <row r="221" spans="1:18">
      <c r="A221" s="159">
        <v>220</v>
      </c>
      <c r="B221" s="17" t="s">
        <v>835</v>
      </c>
      <c r="C221" s="38" t="s">
        <v>2050</v>
      </c>
      <c r="D221" s="38" t="s">
        <v>2051</v>
      </c>
      <c r="E221" s="38" t="s">
        <v>480</v>
      </c>
      <c r="F221" s="38">
        <v>23</v>
      </c>
      <c r="G221" s="38" t="s">
        <v>4407</v>
      </c>
      <c r="H221" s="38" t="s">
        <v>3895</v>
      </c>
      <c r="Q221" s="39" t="s">
        <v>486</v>
      </c>
      <c r="R221">
        <f t="shared" si="3"/>
        <v>25</v>
      </c>
    </row>
    <row r="222" spans="1:18">
      <c r="A222" s="159">
        <v>221</v>
      </c>
      <c r="B222" s="17" t="s">
        <v>836</v>
      </c>
      <c r="C222" s="38" t="s">
        <v>909</v>
      </c>
      <c r="D222" s="38" t="s">
        <v>910</v>
      </c>
      <c r="E222" s="38" t="s">
        <v>480</v>
      </c>
      <c r="F222" s="38">
        <v>23</v>
      </c>
      <c r="G222" s="38" t="s">
        <v>4407</v>
      </c>
      <c r="H222" s="38" t="s">
        <v>3895</v>
      </c>
      <c r="Q222" s="39" t="s">
        <v>511</v>
      </c>
      <c r="R222">
        <f t="shared" si="3"/>
        <v>24</v>
      </c>
    </row>
    <row r="223" spans="1:18">
      <c r="A223" s="159">
        <v>222</v>
      </c>
      <c r="B223" s="17" t="s">
        <v>837</v>
      </c>
      <c r="C223" s="38" t="s">
        <v>912</v>
      </c>
      <c r="D223" s="38" t="s">
        <v>913</v>
      </c>
      <c r="E223" s="38" t="s">
        <v>772</v>
      </c>
      <c r="F223" s="38">
        <v>27</v>
      </c>
      <c r="G223" s="38" t="s">
        <v>4407</v>
      </c>
      <c r="H223" s="38" t="s">
        <v>3895</v>
      </c>
      <c r="Q223" s="39" t="s">
        <v>749</v>
      </c>
      <c r="R223">
        <f t="shared" si="3"/>
        <v>14</v>
      </c>
    </row>
    <row r="224" spans="1:18">
      <c r="A224" s="159">
        <v>223</v>
      </c>
      <c r="B224" s="17" t="s">
        <v>838</v>
      </c>
      <c r="C224" s="38" t="s">
        <v>1507</v>
      </c>
      <c r="D224" s="38" t="s">
        <v>1508</v>
      </c>
      <c r="E224" s="38" t="s">
        <v>1509</v>
      </c>
      <c r="F224" s="38" t="s">
        <v>5239</v>
      </c>
      <c r="G224" s="38" t="s">
        <v>4407</v>
      </c>
      <c r="H224" s="38" t="s">
        <v>3895</v>
      </c>
      <c r="Q224" s="39" t="s">
        <v>480</v>
      </c>
      <c r="R224">
        <f t="shared" si="3"/>
        <v>23</v>
      </c>
    </row>
    <row r="225" spans="1:18">
      <c r="A225" s="159">
        <v>224</v>
      </c>
      <c r="B225" s="17" t="s">
        <v>839</v>
      </c>
      <c r="C225" s="38" t="s">
        <v>2055</v>
      </c>
      <c r="D225" s="38" t="s">
        <v>2056</v>
      </c>
      <c r="E225" s="38" t="s">
        <v>749</v>
      </c>
      <c r="F225" s="38">
        <v>14</v>
      </c>
      <c r="G225" s="38" t="s">
        <v>4407</v>
      </c>
      <c r="H225" s="38" t="s">
        <v>3895</v>
      </c>
      <c r="Q225" s="39" t="s">
        <v>480</v>
      </c>
      <c r="R225">
        <f t="shared" si="3"/>
        <v>23</v>
      </c>
    </row>
    <row r="226" spans="1:18">
      <c r="A226" s="159">
        <v>225</v>
      </c>
      <c r="B226" s="17" t="s">
        <v>840</v>
      </c>
      <c r="C226" s="38" t="s">
        <v>1514</v>
      </c>
      <c r="D226" s="38" t="s">
        <v>1515</v>
      </c>
      <c r="E226" s="38" t="s">
        <v>480</v>
      </c>
      <c r="F226" s="38">
        <v>23</v>
      </c>
      <c r="G226" s="38" t="s">
        <v>4407</v>
      </c>
      <c r="H226" s="38" t="s">
        <v>3895</v>
      </c>
      <c r="Q226" s="39" t="s">
        <v>511</v>
      </c>
      <c r="R226">
        <f t="shared" si="3"/>
        <v>24</v>
      </c>
    </row>
    <row r="227" spans="1:18">
      <c r="A227" s="159">
        <v>226</v>
      </c>
      <c r="B227" s="17" t="s">
        <v>841</v>
      </c>
      <c r="C227" s="38" t="s">
        <v>1520</v>
      </c>
      <c r="D227" s="38" t="s">
        <v>1521</v>
      </c>
      <c r="E227" s="38" t="s">
        <v>5240</v>
      </c>
      <c r="F227" s="38">
        <v>32</v>
      </c>
      <c r="G227" s="38" t="s">
        <v>4407</v>
      </c>
      <c r="H227" s="38" t="s">
        <v>3895</v>
      </c>
      <c r="Q227" s="39" t="s">
        <v>480</v>
      </c>
      <c r="R227">
        <f t="shared" si="3"/>
        <v>23</v>
      </c>
    </row>
    <row r="228" spans="1:18">
      <c r="A228" s="159">
        <v>227</v>
      </c>
      <c r="B228" s="17" t="s">
        <v>842</v>
      </c>
      <c r="C228" s="38" t="s">
        <v>1523</v>
      </c>
      <c r="D228" s="38" t="s">
        <v>1524</v>
      </c>
      <c r="E228" s="38" t="s">
        <v>544</v>
      </c>
      <c r="F228" s="38">
        <v>21</v>
      </c>
      <c r="G228" s="38" t="s">
        <v>4407</v>
      </c>
      <c r="H228" s="38" t="s">
        <v>3895</v>
      </c>
      <c r="Q228" s="39" t="s">
        <v>526</v>
      </c>
      <c r="R228">
        <f t="shared" si="3"/>
        <v>22</v>
      </c>
    </row>
    <row r="229" spans="1:18">
      <c r="A229" s="159">
        <v>228</v>
      </c>
      <c r="B229" s="17" t="s">
        <v>843</v>
      </c>
      <c r="C229" s="38" t="s">
        <v>1527</v>
      </c>
      <c r="D229" s="38" t="s">
        <v>1528</v>
      </c>
      <c r="E229" s="38" t="s">
        <v>775</v>
      </c>
      <c r="F229" s="38">
        <v>45</v>
      </c>
      <c r="G229" s="38" t="s">
        <v>4407</v>
      </c>
      <c r="H229" s="38" t="s">
        <v>3895</v>
      </c>
      <c r="Q229" s="39" t="s">
        <v>846</v>
      </c>
      <c r="R229">
        <f t="shared" si="3"/>
        <v>37</v>
      </c>
    </row>
    <row r="230" spans="1:18">
      <c r="A230" s="159">
        <v>229</v>
      </c>
      <c r="B230" s="17" t="s">
        <v>847</v>
      </c>
      <c r="C230" s="38" t="s">
        <v>1531</v>
      </c>
      <c r="D230" s="38" t="s">
        <v>1532</v>
      </c>
      <c r="E230" s="38" t="s">
        <v>544</v>
      </c>
      <c r="F230" s="38">
        <v>21</v>
      </c>
      <c r="G230" s="38" t="s">
        <v>4407</v>
      </c>
      <c r="H230" s="38" t="s">
        <v>3895</v>
      </c>
      <c r="Q230" s="39" t="s">
        <v>480</v>
      </c>
      <c r="R230">
        <f t="shared" si="3"/>
        <v>23</v>
      </c>
    </row>
    <row r="231" spans="1:18">
      <c r="A231" s="159">
        <v>230</v>
      </c>
      <c r="B231" s="17" t="s">
        <v>848</v>
      </c>
      <c r="C231" s="38" t="s">
        <v>1534</v>
      </c>
      <c r="D231" s="38" t="s">
        <v>1535</v>
      </c>
      <c r="E231" s="38" t="s">
        <v>544</v>
      </c>
      <c r="F231" s="38">
        <v>21</v>
      </c>
      <c r="G231" s="38" t="s">
        <v>4407</v>
      </c>
      <c r="H231" s="38" t="s">
        <v>3895</v>
      </c>
      <c r="Q231" s="39" t="s">
        <v>480</v>
      </c>
      <c r="R231">
        <f t="shared" si="3"/>
        <v>23</v>
      </c>
    </row>
    <row r="232" spans="1:18">
      <c r="A232" s="159">
        <v>231</v>
      </c>
      <c r="B232" s="17" t="s">
        <v>851</v>
      </c>
      <c r="C232" s="38" t="s">
        <v>1537</v>
      </c>
      <c r="D232" s="38" t="s">
        <v>1538</v>
      </c>
      <c r="E232" s="38" t="s">
        <v>589</v>
      </c>
      <c r="F232" s="38">
        <v>18</v>
      </c>
      <c r="G232" s="38" t="s">
        <v>4407</v>
      </c>
      <c r="H232" s="38" t="s">
        <v>3895</v>
      </c>
      <c r="Q232" s="39" t="s">
        <v>480</v>
      </c>
      <c r="R232">
        <f t="shared" si="3"/>
        <v>23</v>
      </c>
    </row>
    <row r="233" spans="1:18">
      <c r="A233" s="159">
        <v>232</v>
      </c>
      <c r="B233" s="17" t="s">
        <v>854</v>
      </c>
      <c r="C233" s="38" t="s">
        <v>1540</v>
      </c>
      <c r="D233" s="38" t="s">
        <v>1541</v>
      </c>
      <c r="E233" s="38" t="s">
        <v>544</v>
      </c>
      <c r="F233" s="38">
        <v>21</v>
      </c>
      <c r="G233" s="38" t="s">
        <v>4407</v>
      </c>
      <c r="H233" s="38" t="s">
        <v>3895</v>
      </c>
      <c r="Q233" s="39" t="s">
        <v>480</v>
      </c>
      <c r="R233">
        <f t="shared" si="3"/>
        <v>23</v>
      </c>
    </row>
    <row r="234" spans="1:18">
      <c r="A234" s="159">
        <v>233</v>
      </c>
      <c r="B234" s="17" t="s">
        <v>855</v>
      </c>
      <c r="C234" s="38" t="s">
        <v>1546</v>
      </c>
      <c r="D234" s="38" t="s">
        <v>1547</v>
      </c>
      <c r="E234" s="38" t="s">
        <v>544</v>
      </c>
      <c r="F234" s="38">
        <v>21</v>
      </c>
      <c r="G234" s="38" t="s">
        <v>4407</v>
      </c>
      <c r="H234" s="38" t="s">
        <v>3895</v>
      </c>
      <c r="Q234" s="39" t="s">
        <v>480</v>
      </c>
      <c r="R234">
        <f t="shared" si="3"/>
        <v>23</v>
      </c>
    </row>
    <row r="235" spans="1:18">
      <c r="A235" s="159">
        <v>234</v>
      </c>
      <c r="B235" s="17" t="s">
        <v>858</v>
      </c>
      <c r="C235" s="38" t="s">
        <v>1549</v>
      </c>
      <c r="D235" s="38" t="s">
        <v>1550</v>
      </c>
      <c r="E235" s="38" t="s">
        <v>480</v>
      </c>
      <c r="F235" s="38">
        <v>23</v>
      </c>
      <c r="G235" s="38" t="s">
        <v>4407</v>
      </c>
      <c r="H235" s="38" t="s">
        <v>3895</v>
      </c>
      <c r="Q235" s="39" t="s">
        <v>480</v>
      </c>
      <c r="R235">
        <f t="shared" si="3"/>
        <v>23</v>
      </c>
    </row>
    <row r="236" spans="1:18">
      <c r="A236" s="159">
        <v>235</v>
      </c>
      <c r="B236" s="17" t="s">
        <v>859</v>
      </c>
      <c r="C236" s="38" t="s">
        <v>2066</v>
      </c>
      <c r="D236" s="38" t="s">
        <v>2067</v>
      </c>
      <c r="E236" s="38" t="s">
        <v>480</v>
      </c>
      <c r="F236" s="38">
        <v>23</v>
      </c>
      <c r="G236" s="38" t="s">
        <v>4407</v>
      </c>
      <c r="H236" s="38" t="s">
        <v>3895</v>
      </c>
      <c r="Q236" s="39" t="s">
        <v>480</v>
      </c>
      <c r="R236">
        <f t="shared" si="3"/>
        <v>23</v>
      </c>
    </row>
    <row r="237" spans="1:18">
      <c r="A237" s="159">
        <v>236</v>
      </c>
      <c r="B237" s="17" t="s">
        <v>862</v>
      </c>
      <c r="C237" s="38" t="s">
        <v>1999</v>
      </c>
      <c r="D237" s="38" t="s">
        <v>2000</v>
      </c>
      <c r="E237" s="38" t="s">
        <v>972</v>
      </c>
      <c r="F237" s="38">
        <v>47</v>
      </c>
      <c r="G237" s="38" t="s">
        <v>4407</v>
      </c>
      <c r="H237" s="38" t="s">
        <v>3895</v>
      </c>
      <c r="Q237" s="39" t="s">
        <v>480</v>
      </c>
      <c r="R237">
        <f t="shared" si="3"/>
        <v>23</v>
      </c>
    </row>
    <row r="238" spans="1:18">
      <c r="A238" s="159">
        <v>237</v>
      </c>
      <c r="B238" s="17" t="s">
        <v>865</v>
      </c>
      <c r="C238" s="38" t="s">
        <v>1555</v>
      </c>
      <c r="D238" s="38" t="s">
        <v>1556</v>
      </c>
      <c r="E238" s="38" t="s">
        <v>511</v>
      </c>
      <c r="F238" s="38">
        <v>24</v>
      </c>
      <c r="G238" s="38" t="s">
        <v>4407</v>
      </c>
      <c r="H238" s="38" t="s">
        <v>3895</v>
      </c>
      <c r="Q238" s="39" t="s">
        <v>480</v>
      </c>
      <c r="R238">
        <f t="shared" si="3"/>
        <v>23</v>
      </c>
    </row>
    <row r="239" spans="1:18">
      <c r="A239" s="159">
        <v>238</v>
      </c>
      <c r="B239" s="17" t="s">
        <v>866</v>
      </c>
      <c r="C239" s="38" t="s">
        <v>3511</v>
      </c>
      <c r="D239" s="38" t="s">
        <v>3512</v>
      </c>
      <c r="E239" s="38" t="s">
        <v>589</v>
      </c>
      <c r="F239" s="38">
        <v>18</v>
      </c>
      <c r="G239" s="38" t="s">
        <v>4407</v>
      </c>
      <c r="H239" s="38" t="s">
        <v>3896</v>
      </c>
      <c r="Q239" s="39" t="s">
        <v>480</v>
      </c>
      <c r="R239">
        <f t="shared" si="3"/>
        <v>23</v>
      </c>
    </row>
    <row r="240" spans="1:18">
      <c r="A240" s="159">
        <v>239</v>
      </c>
      <c r="B240" s="17" t="s">
        <v>867</v>
      </c>
      <c r="C240" s="38" t="s">
        <v>3513</v>
      </c>
      <c r="D240" s="38" t="s">
        <v>3514</v>
      </c>
      <c r="E240" s="38" t="s">
        <v>629</v>
      </c>
      <c r="F240" s="38">
        <v>33</v>
      </c>
      <c r="G240" s="38" t="s">
        <v>4407</v>
      </c>
      <c r="H240" s="38" t="s">
        <v>3896</v>
      </c>
      <c r="Q240" s="39" t="s">
        <v>480</v>
      </c>
      <c r="R240">
        <f t="shared" si="3"/>
        <v>23</v>
      </c>
    </row>
    <row r="241" spans="1:18">
      <c r="A241" s="159">
        <v>240</v>
      </c>
      <c r="B241" s="17" t="s">
        <v>868</v>
      </c>
      <c r="C241" s="38" t="s">
        <v>3515</v>
      </c>
      <c r="D241" s="38" t="s">
        <v>3516</v>
      </c>
      <c r="E241" s="38" t="s">
        <v>972</v>
      </c>
      <c r="F241" s="38">
        <v>47</v>
      </c>
      <c r="G241" s="38" t="s">
        <v>4407</v>
      </c>
      <c r="H241" s="38" t="s">
        <v>3896</v>
      </c>
      <c r="Q241" s="39" t="s">
        <v>587</v>
      </c>
      <c r="R241">
        <f t="shared" si="3"/>
        <v>20</v>
      </c>
    </row>
    <row r="242" spans="1:18">
      <c r="A242" s="159">
        <v>241</v>
      </c>
      <c r="B242" s="17" t="s">
        <v>869</v>
      </c>
      <c r="C242" s="38" t="s">
        <v>3517</v>
      </c>
      <c r="D242" s="38" t="s">
        <v>3518</v>
      </c>
      <c r="E242" s="38" t="s">
        <v>544</v>
      </c>
      <c r="F242" s="38">
        <v>21</v>
      </c>
      <c r="G242" s="38" t="s">
        <v>4407</v>
      </c>
      <c r="H242" s="38" t="s">
        <v>3896</v>
      </c>
      <c r="Q242" s="39" t="s">
        <v>480</v>
      </c>
      <c r="R242">
        <f t="shared" si="3"/>
        <v>23</v>
      </c>
    </row>
    <row r="243" spans="1:18">
      <c r="A243" s="159">
        <v>242</v>
      </c>
      <c r="B243" s="17" t="s">
        <v>870</v>
      </c>
      <c r="C243" s="38" t="s">
        <v>3519</v>
      </c>
      <c r="D243" s="38" t="s">
        <v>5097</v>
      </c>
      <c r="E243" s="38" t="s">
        <v>690</v>
      </c>
      <c r="F243" s="38">
        <v>16</v>
      </c>
      <c r="G243" s="38" t="s">
        <v>4407</v>
      </c>
      <c r="H243" s="38" t="s">
        <v>3896</v>
      </c>
      <c r="Q243" s="39" t="s">
        <v>480</v>
      </c>
      <c r="R243">
        <f t="shared" si="3"/>
        <v>23</v>
      </c>
    </row>
    <row r="244" spans="1:18">
      <c r="A244" s="159">
        <v>243</v>
      </c>
      <c r="B244" s="17" t="s">
        <v>871</v>
      </c>
      <c r="C244" s="38" t="s">
        <v>3520</v>
      </c>
      <c r="D244" s="38" t="s">
        <v>3521</v>
      </c>
      <c r="E244" s="38" t="s">
        <v>511</v>
      </c>
      <c r="F244" s="38">
        <v>24</v>
      </c>
      <c r="G244" s="38" t="s">
        <v>4407</v>
      </c>
      <c r="H244" s="38" t="s">
        <v>3896</v>
      </c>
      <c r="Q244" s="39" t="s">
        <v>480</v>
      </c>
      <c r="R244">
        <f t="shared" si="3"/>
        <v>23</v>
      </c>
    </row>
    <row r="245" spans="1:18">
      <c r="A245" s="159">
        <v>244</v>
      </c>
      <c r="B245" s="17" t="s">
        <v>872</v>
      </c>
      <c r="C245" s="38" t="s">
        <v>3786</v>
      </c>
      <c r="D245" s="38" t="s">
        <v>3787</v>
      </c>
      <c r="E245" s="38" t="s">
        <v>544</v>
      </c>
      <c r="F245" s="38">
        <v>21</v>
      </c>
      <c r="G245" s="38" t="s">
        <v>4407</v>
      </c>
      <c r="H245" s="38" t="s">
        <v>3896</v>
      </c>
      <c r="Q245" s="39" t="s">
        <v>480</v>
      </c>
      <c r="R245">
        <f t="shared" si="3"/>
        <v>23</v>
      </c>
    </row>
    <row r="246" spans="1:18">
      <c r="A246" s="159">
        <v>245</v>
      </c>
      <c r="B246" s="17" t="s">
        <v>873</v>
      </c>
      <c r="C246" s="38" t="s">
        <v>3522</v>
      </c>
      <c r="D246" s="38" t="s">
        <v>3523</v>
      </c>
      <c r="E246" s="38" t="s">
        <v>486</v>
      </c>
      <c r="F246" s="38">
        <v>25</v>
      </c>
      <c r="G246" s="38" t="s">
        <v>4407</v>
      </c>
      <c r="H246" s="38" t="s">
        <v>3896</v>
      </c>
      <c r="Q246" s="39" t="s">
        <v>511</v>
      </c>
      <c r="R246">
        <f t="shared" si="3"/>
        <v>24</v>
      </c>
    </row>
    <row r="247" spans="1:18">
      <c r="A247" s="159">
        <v>246</v>
      </c>
      <c r="B247" s="17" t="s">
        <v>874</v>
      </c>
      <c r="C247" s="38" t="s">
        <v>3524</v>
      </c>
      <c r="D247" s="38" t="s">
        <v>3525</v>
      </c>
      <c r="E247" s="38" t="s">
        <v>757</v>
      </c>
      <c r="F247" s="38">
        <v>30</v>
      </c>
      <c r="G247" s="38" t="s">
        <v>4407</v>
      </c>
      <c r="H247" s="38" t="s">
        <v>3896</v>
      </c>
      <c r="Q247" s="39" t="s">
        <v>480</v>
      </c>
      <c r="R247">
        <f t="shared" si="3"/>
        <v>23</v>
      </c>
    </row>
    <row r="248" spans="1:18">
      <c r="A248" s="159">
        <v>247</v>
      </c>
      <c r="B248" s="17" t="s">
        <v>875</v>
      </c>
      <c r="C248" s="38" t="s">
        <v>4431</v>
      </c>
      <c r="D248" s="38" t="s">
        <v>4432</v>
      </c>
      <c r="E248" s="38" t="s">
        <v>526</v>
      </c>
      <c r="F248" s="38">
        <v>22</v>
      </c>
      <c r="G248" s="38" t="s">
        <v>4407</v>
      </c>
      <c r="H248" s="38" t="s">
        <v>3896</v>
      </c>
      <c r="Q248" s="39" t="s">
        <v>480</v>
      </c>
      <c r="R248">
        <f t="shared" si="3"/>
        <v>23</v>
      </c>
    </row>
    <row r="249" spans="1:18">
      <c r="A249" s="159">
        <v>248</v>
      </c>
      <c r="B249" s="17" t="s">
        <v>876</v>
      </c>
      <c r="C249" s="38" t="s">
        <v>4433</v>
      </c>
      <c r="D249" s="38" t="s">
        <v>3526</v>
      </c>
      <c r="E249" s="38" t="s">
        <v>480</v>
      </c>
      <c r="F249" s="38">
        <v>23</v>
      </c>
      <c r="G249" s="38" t="s">
        <v>4407</v>
      </c>
      <c r="H249" s="38" t="s">
        <v>3896</v>
      </c>
      <c r="Q249" s="39" t="s">
        <v>480</v>
      </c>
      <c r="R249">
        <f t="shared" si="3"/>
        <v>23</v>
      </c>
    </row>
    <row r="250" spans="1:18">
      <c r="A250" s="159">
        <v>249</v>
      </c>
      <c r="B250" s="17" t="s">
        <v>877</v>
      </c>
      <c r="C250" s="38" t="s">
        <v>3527</v>
      </c>
      <c r="D250" s="38" t="s">
        <v>3528</v>
      </c>
      <c r="E250" s="38" t="s">
        <v>544</v>
      </c>
      <c r="F250" s="38">
        <v>21</v>
      </c>
      <c r="G250" s="38" t="s">
        <v>4407</v>
      </c>
      <c r="H250" s="38" t="s">
        <v>3896</v>
      </c>
      <c r="Q250" s="39" t="s">
        <v>480</v>
      </c>
      <c r="R250">
        <f t="shared" si="3"/>
        <v>23</v>
      </c>
    </row>
    <row r="251" spans="1:18">
      <c r="A251" s="159">
        <v>250</v>
      </c>
      <c r="B251" s="17" t="s">
        <v>878</v>
      </c>
      <c r="C251" s="38" t="s">
        <v>3612</v>
      </c>
      <c r="D251" s="38" t="s">
        <v>3613</v>
      </c>
      <c r="E251" s="38" t="s">
        <v>544</v>
      </c>
      <c r="F251" s="38">
        <v>21</v>
      </c>
      <c r="G251" s="38" t="s">
        <v>4407</v>
      </c>
      <c r="H251" s="38" t="s">
        <v>3896</v>
      </c>
      <c r="Q251" s="39" t="s">
        <v>480</v>
      </c>
      <c r="R251">
        <f t="shared" si="3"/>
        <v>23</v>
      </c>
    </row>
    <row r="252" spans="1:18">
      <c r="A252" s="159">
        <v>251</v>
      </c>
      <c r="B252" s="17" t="s">
        <v>879</v>
      </c>
      <c r="C252" s="38" t="s">
        <v>3529</v>
      </c>
      <c r="D252" s="38" t="s">
        <v>3530</v>
      </c>
      <c r="E252" s="38" t="s">
        <v>544</v>
      </c>
      <c r="F252" s="38">
        <v>21</v>
      </c>
      <c r="G252" s="38" t="s">
        <v>4407</v>
      </c>
      <c r="H252" s="38" t="s">
        <v>3896</v>
      </c>
      <c r="Q252" s="39" t="s">
        <v>480</v>
      </c>
      <c r="R252">
        <f t="shared" si="3"/>
        <v>23</v>
      </c>
    </row>
    <row r="253" spans="1:18">
      <c r="A253" s="159">
        <v>252</v>
      </c>
      <c r="B253" s="17" t="s">
        <v>880</v>
      </c>
      <c r="C253" s="38" t="s">
        <v>3531</v>
      </c>
      <c r="D253" s="38" t="s">
        <v>3532</v>
      </c>
      <c r="E253" s="38" t="s">
        <v>757</v>
      </c>
      <c r="F253" s="38">
        <v>30</v>
      </c>
      <c r="G253" s="38" t="s">
        <v>4407</v>
      </c>
      <c r="H253" s="38" t="s">
        <v>3896</v>
      </c>
      <c r="Q253" s="39" t="s">
        <v>480</v>
      </c>
      <c r="R253">
        <f t="shared" si="3"/>
        <v>23</v>
      </c>
    </row>
    <row r="254" spans="1:18">
      <c r="A254" s="159">
        <v>253</v>
      </c>
      <c r="B254" s="17" t="s">
        <v>881</v>
      </c>
      <c r="C254" s="38" t="s">
        <v>3533</v>
      </c>
      <c r="D254" s="38" t="s">
        <v>3534</v>
      </c>
      <c r="E254" s="38" t="s">
        <v>486</v>
      </c>
      <c r="F254" s="38">
        <v>25</v>
      </c>
      <c r="G254" s="38" t="s">
        <v>4407</v>
      </c>
      <c r="H254" s="38" t="s">
        <v>3896</v>
      </c>
      <c r="Q254" s="39" t="s">
        <v>480</v>
      </c>
      <c r="R254">
        <f t="shared" si="3"/>
        <v>23</v>
      </c>
    </row>
    <row r="255" spans="1:18">
      <c r="A255" s="159">
        <v>254</v>
      </c>
      <c r="B255" s="17" t="s">
        <v>882</v>
      </c>
      <c r="C255" s="38" t="s">
        <v>3537</v>
      </c>
      <c r="D255" s="38" t="s">
        <v>3538</v>
      </c>
      <c r="E255" s="38" t="s">
        <v>544</v>
      </c>
      <c r="F255" s="38">
        <v>21</v>
      </c>
      <c r="G255" s="38" t="s">
        <v>4407</v>
      </c>
      <c r="H255" s="38" t="s">
        <v>3896</v>
      </c>
      <c r="Q255" s="39" t="s">
        <v>480</v>
      </c>
      <c r="R255">
        <f t="shared" si="3"/>
        <v>23</v>
      </c>
    </row>
    <row r="256" spans="1:18">
      <c r="A256" s="159">
        <v>255</v>
      </c>
      <c r="B256" s="17" t="s">
        <v>883</v>
      </c>
      <c r="C256" s="38" t="s">
        <v>3614</v>
      </c>
      <c r="D256" s="38" t="s">
        <v>3615</v>
      </c>
      <c r="E256" s="38" t="s">
        <v>690</v>
      </c>
      <c r="F256" s="38">
        <v>16</v>
      </c>
      <c r="G256" s="38" t="s">
        <v>4407</v>
      </c>
      <c r="H256" s="38" t="s">
        <v>3896</v>
      </c>
      <c r="Q256" s="39" t="s">
        <v>480</v>
      </c>
      <c r="R256">
        <f t="shared" si="3"/>
        <v>23</v>
      </c>
    </row>
    <row r="257" spans="1:18">
      <c r="A257" s="159">
        <v>256</v>
      </c>
      <c r="B257" s="17" t="s">
        <v>884</v>
      </c>
      <c r="C257" s="38" t="s">
        <v>5098</v>
      </c>
      <c r="D257" s="38" t="s">
        <v>4434</v>
      </c>
      <c r="E257" s="38" t="s">
        <v>480</v>
      </c>
      <c r="F257" s="38">
        <v>23</v>
      </c>
      <c r="G257" s="38" t="s">
        <v>4407</v>
      </c>
      <c r="H257" s="38" t="s">
        <v>3896</v>
      </c>
      <c r="Q257" s="39" t="s">
        <v>589</v>
      </c>
      <c r="R257">
        <f t="shared" si="3"/>
        <v>18</v>
      </c>
    </row>
    <row r="258" spans="1:18">
      <c r="A258" s="159">
        <v>257</v>
      </c>
      <c r="B258" s="17" t="s">
        <v>885</v>
      </c>
      <c r="C258" s="38" t="s">
        <v>3596</v>
      </c>
      <c r="D258" s="38" t="s">
        <v>3597</v>
      </c>
      <c r="E258" s="38" t="s">
        <v>544</v>
      </c>
      <c r="F258" s="38">
        <v>21</v>
      </c>
      <c r="G258" s="38" t="s">
        <v>4407</v>
      </c>
      <c r="H258" s="38" t="s">
        <v>3896</v>
      </c>
      <c r="Q258" s="39" t="s">
        <v>480</v>
      </c>
      <c r="R258">
        <f t="shared" si="3"/>
        <v>23</v>
      </c>
    </row>
    <row r="259" spans="1:18">
      <c r="A259" s="159">
        <v>258</v>
      </c>
      <c r="B259" s="17" t="s">
        <v>886</v>
      </c>
      <c r="C259" s="38" t="s">
        <v>3539</v>
      </c>
      <c r="D259" s="38" t="s">
        <v>3540</v>
      </c>
      <c r="E259" s="38" t="s">
        <v>544</v>
      </c>
      <c r="F259" s="38">
        <v>21</v>
      </c>
      <c r="G259" s="38" t="s">
        <v>4407</v>
      </c>
      <c r="H259" s="38" t="s">
        <v>3896</v>
      </c>
      <c r="Q259" s="39" t="s">
        <v>480</v>
      </c>
      <c r="R259">
        <f t="shared" ref="R259:R322" si="4">IF(Q259&gt;0,VLOOKUP(Q259,$N$2:$O$48,2,0),"")</f>
        <v>23</v>
      </c>
    </row>
    <row r="260" spans="1:18">
      <c r="A260" s="159">
        <v>259</v>
      </c>
      <c r="B260" s="17" t="s">
        <v>887</v>
      </c>
      <c r="C260" s="38" t="s">
        <v>3541</v>
      </c>
      <c r="D260" s="38" t="s">
        <v>3542</v>
      </c>
      <c r="E260" s="38" t="s">
        <v>544</v>
      </c>
      <c r="F260" s="38">
        <v>21</v>
      </c>
      <c r="G260" s="38" t="s">
        <v>4407</v>
      </c>
      <c r="H260" s="38" t="s">
        <v>3896</v>
      </c>
      <c r="Q260" s="39" t="s">
        <v>480</v>
      </c>
      <c r="R260">
        <f t="shared" si="4"/>
        <v>23</v>
      </c>
    </row>
    <row r="261" spans="1:18">
      <c r="A261" s="159">
        <v>260</v>
      </c>
      <c r="B261" s="17" t="s">
        <v>888</v>
      </c>
      <c r="C261" s="38" t="s">
        <v>3616</v>
      </c>
      <c r="D261" s="38" t="s">
        <v>3617</v>
      </c>
      <c r="E261" s="38" t="s">
        <v>544</v>
      </c>
      <c r="F261" s="38">
        <v>21</v>
      </c>
      <c r="G261" s="38" t="s">
        <v>4407</v>
      </c>
      <c r="H261" s="38" t="s">
        <v>3896</v>
      </c>
      <c r="Q261" s="39" t="s">
        <v>480</v>
      </c>
      <c r="R261">
        <f t="shared" si="4"/>
        <v>23</v>
      </c>
    </row>
    <row r="262" spans="1:18">
      <c r="A262" s="159">
        <v>261</v>
      </c>
      <c r="B262" s="17" t="s">
        <v>889</v>
      </c>
      <c r="C262" s="38" t="s">
        <v>3543</v>
      </c>
      <c r="D262" s="38" t="s">
        <v>3544</v>
      </c>
      <c r="E262" s="38" t="s">
        <v>936</v>
      </c>
      <c r="F262" s="38">
        <v>43</v>
      </c>
      <c r="G262" s="38" t="s">
        <v>4407</v>
      </c>
      <c r="H262" s="38" t="s">
        <v>3896</v>
      </c>
      <c r="Q262" s="39" t="s">
        <v>480</v>
      </c>
      <c r="R262">
        <f t="shared" si="4"/>
        <v>23</v>
      </c>
    </row>
    <row r="263" spans="1:18">
      <c r="A263" s="159">
        <v>262</v>
      </c>
      <c r="B263" s="17" t="s">
        <v>891</v>
      </c>
      <c r="C263" s="38" t="s">
        <v>3618</v>
      </c>
      <c r="D263" s="38" t="s">
        <v>3619</v>
      </c>
      <c r="E263" s="38" t="s">
        <v>511</v>
      </c>
      <c r="F263" s="38">
        <v>24</v>
      </c>
      <c r="G263" s="38" t="s">
        <v>4407</v>
      </c>
      <c r="H263" s="38" t="s">
        <v>3896</v>
      </c>
      <c r="Q263" s="39" t="s">
        <v>480</v>
      </c>
      <c r="R263">
        <f t="shared" si="4"/>
        <v>23</v>
      </c>
    </row>
    <row r="264" spans="1:18">
      <c r="A264" s="159">
        <v>263</v>
      </c>
      <c r="B264" s="17" t="s">
        <v>892</v>
      </c>
      <c r="C264" s="38" t="s">
        <v>3545</v>
      </c>
      <c r="D264" s="38" t="s">
        <v>3546</v>
      </c>
      <c r="E264" s="38" t="s">
        <v>89</v>
      </c>
      <c r="F264" s="38" t="s">
        <v>5236</v>
      </c>
      <c r="G264" s="38" t="s">
        <v>4407</v>
      </c>
      <c r="H264" s="38" t="s">
        <v>3896</v>
      </c>
      <c r="Q264" s="39" t="s">
        <v>480</v>
      </c>
      <c r="R264">
        <f t="shared" si="4"/>
        <v>23</v>
      </c>
    </row>
    <row r="265" spans="1:18">
      <c r="A265" s="159">
        <v>264</v>
      </c>
      <c r="B265" s="17" t="s">
        <v>893</v>
      </c>
      <c r="C265" s="38" t="s">
        <v>5099</v>
      </c>
      <c r="D265" s="38" t="s">
        <v>3547</v>
      </c>
      <c r="E265" s="38" t="s">
        <v>544</v>
      </c>
      <c r="F265" s="38">
        <v>21</v>
      </c>
      <c r="G265" s="38" t="s">
        <v>4407</v>
      </c>
      <c r="H265" s="38" t="s">
        <v>3896</v>
      </c>
      <c r="Q265" s="39" t="s">
        <v>480</v>
      </c>
      <c r="R265">
        <f t="shared" si="4"/>
        <v>23</v>
      </c>
    </row>
    <row r="266" spans="1:18">
      <c r="A266" s="159">
        <v>265</v>
      </c>
      <c r="B266" s="17" t="s">
        <v>894</v>
      </c>
      <c r="C266" s="38" t="s">
        <v>4611</v>
      </c>
      <c r="D266" s="38" t="s">
        <v>4612</v>
      </c>
      <c r="E266" s="38" t="s">
        <v>544</v>
      </c>
      <c r="F266" s="38">
        <v>21</v>
      </c>
      <c r="G266" s="38" t="s">
        <v>4407</v>
      </c>
      <c r="H266" s="38" t="s">
        <v>4018</v>
      </c>
      <c r="Q266" s="39" t="s">
        <v>480</v>
      </c>
      <c r="R266">
        <f t="shared" si="4"/>
        <v>23</v>
      </c>
    </row>
    <row r="267" spans="1:18">
      <c r="A267" s="159">
        <v>266</v>
      </c>
      <c r="B267" s="17" t="s">
        <v>895</v>
      </c>
      <c r="C267" s="38" t="s">
        <v>4437</v>
      </c>
      <c r="D267" s="38" t="s">
        <v>4438</v>
      </c>
      <c r="E267" s="38" t="s">
        <v>511</v>
      </c>
      <c r="F267" s="38">
        <v>24</v>
      </c>
      <c r="G267" s="38" t="s">
        <v>4407</v>
      </c>
      <c r="H267" s="38" t="s">
        <v>4018</v>
      </c>
      <c r="Q267" s="39" t="s">
        <v>480</v>
      </c>
      <c r="R267">
        <f t="shared" si="4"/>
        <v>23</v>
      </c>
    </row>
    <row r="268" spans="1:18">
      <c r="A268" s="159">
        <v>267</v>
      </c>
      <c r="B268" s="17" t="s">
        <v>896</v>
      </c>
      <c r="C268" s="38" t="s">
        <v>4613</v>
      </c>
      <c r="D268" s="38" t="s">
        <v>4614</v>
      </c>
      <c r="E268" s="38" t="s">
        <v>544</v>
      </c>
      <c r="F268" s="38">
        <v>21</v>
      </c>
      <c r="G268" s="38" t="s">
        <v>4407</v>
      </c>
      <c r="H268" s="38" t="s">
        <v>4018</v>
      </c>
      <c r="Q268" s="39" t="s">
        <v>480</v>
      </c>
      <c r="R268">
        <f t="shared" si="4"/>
        <v>23</v>
      </c>
    </row>
    <row r="269" spans="1:18">
      <c r="A269" s="159">
        <v>268</v>
      </c>
      <c r="B269" s="17" t="s">
        <v>897</v>
      </c>
      <c r="C269" s="38" t="s">
        <v>4615</v>
      </c>
      <c r="D269" s="38" t="s">
        <v>4616</v>
      </c>
      <c r="E269" s="38" t="s">
        <v>544</v>
      </c>
      <c r="F269" s="38">
        <v>21</v>
      </c>
      <c r="G269" s="38" t="s">
        <v>4407</v>
      </c>
      <c r="H269" s="38" t="s">
        <v>4018</v>
      </c>
      <c r="Q269" s="39" t="s">
        <v>480</v>
      </c>
      <c r="R269">
        <f t="shared" si="4"/>
        <v>23</v>
      </c>
    </row>
    <row r="270" spans="1:18">
      <c r="A270" s="159">
        <v>269</v>
      </c>
      <c r="B270" s="17" t="s">
        <v>898</v>
      </c>
      <c r="C270" s="38" t="s">
        <v>4435</v>
      </c>
      <c r="D270" s="38" t="s">
        <v>4436</v>
      </c>
      <c r="E270" s="38" t="s">
        <v>622</v>
      </c>
      <c r="F270" s="38">
        <v>15</v>
      </c>
      <c r="G270" s="38" t="s">
        <v>4407</v>
      </c>
      <c r="H270" s="38" t="s">
        <v>4018</v>
      </c>
      <c r="Q270" s="39" t="s">
        <v>480</v>
      </c>
      <c r="R270">
        <f t="shared" si="4"/>
        <v>23</v>
      </c>
    </row>
    <row r="271" spans="1:18">
      <c r="A271" s="159">
        <v>270</v>
      </c>
      <c r="B271" s="17" t="s">
        <v>899</v>
      </c>
      <c r="C271" s="38" t="s">
        <v>4439</v>
      </c>
      <c r="D271" s="38" t="s">
        <v>4440</v>
      </c>
      <c r="E271" s="38" t="s">
        <v>511</v>
      </c>
      <c r="F271" s="38">
        <v>24</v>
      </c>
      <c r="G271" s="38" t="s">
        <v>4407</v>
      </c>
      <c r="H271" s="38" t="s">
        <v>4018</v>
      </c>
      <c r="Q271" s="39" t="s">
        <v>480</v>
      </c>
      <c r="R271">
        <f t="shared" si="4"/>
        <v>23</v>
      </c>
    </row>
    <row r="272" spans="1:18">
      <c r="A272" s="159">
        <v>271</v>
      </c>
      <c r="B272" s="17" t="s">
        <v>900</v>
      </c>
      <c r="C272" s="38" t="s">
        <v>4441</v>
      </c>
      <c r="D272" s="38" t="s">
        <v>4442</v>
      </c>
      <c r="E272" s="38" t="s">
        <v>544</v>
      </c>
      <c r="F272" s="38">
        <v>21</v>
      </c>
      <c r="G272" s="38" t="s">
        <v>4407</v>
      </c>
      <c r="H272" s="38" t="s">
        <v>4018</v>
      </c>
      <c r="Q272" s="39" t="s">
        <v>480</v>
      </c>
      <c r="R272">
        <f t="shared" si="4"/>
        <v>23</v>
      </c>
    </row>
    <row r="273" spans="1:18">
      <c r="A273" s="159">
        <v>272</v>
      </c>
      <c r="B273" s="17" t="s">
        <v>901</v>
      </c>
      <c r="C273" s="38" t="s">
        <v>4443</v>
      </c>
      <c r="D273" s="38" t="s">
        <v>4444</v>
      </c>
      <c r="E273" s="38" t="s">
        <v>544</v>
      </c>
      <c r="F273" s="38">
        <v>21</v>
      </c>
      <c r="G273" s="38" t="s">
        <v>4407</v>
      </c>
      <c r="H273" s="38" t="s">
        <v>4018</v>
      </c>
      <c r="Q273" s="39" t="s">
        <v>480</v>
      </c>
      <c r="R273">
        <f t="shared" si="4"/>
        <v>23</v>
      </c>
    </row>
    <row r="274" spans="1:18">
      <c r="A274" s="159">
        <v>273</v>
      </c>
      <c r="B274" s="17" t="s">
        <v>902</v>
      </c>
      <c r="C274" s="38" t="s">
        <v>4445</v>
      </c>
      <c r="D274" s="38" t="s">
        <v>4446</v>
      </c>
      <c r="E274" s="38" t="s">
        <v>511</v>
      </c>
      <c r="F274" s="38">
        <v>24</v>
      </c>
      <c r="G274" s="38" t="s">
        <v>4407</v>
      </c>
      <c r="H274" s="38" t="s">
        <v>4018</v>
      </c>
      <c r="Q274" s="39" t="s">
        <v>511</v>
      </c>
      <c r="R274">
        <f t="shared" si="4"/>
        <v>24</v>
      </c>
    </row>
    <row r="275" spans="1:18">
      <c r="A275" s="159">
        <v>274</v>
      </c>
      <c r="B275" s="17" t="s">
        <v>905</v>
      </c>
      <c r="C275" s="38" t="s">
        <v>4447</v>
      </c>
      <c r="D275" s="38" t="s">
        <v>4448</v>
      </c>
      <c r="E275" s="38" t="s">
        <v>755</v>
      </c>
      <c r="F275" s="38">
        <v>26</v>
      </c>
      <c r="G275" s="38" t="s">
        <v>4407</v>
      </c>
      <c r="H275" s="38" t="s">
        <v>4018</v>
      </c>
      <c r="Q275" s="39" t="s">
        <v>480</v>
      </c>
      <c r="R275">
        <f t="shared" si="4"/>
        <v>23</v>
      </c>
    </row>
    <row r="276" spans="1:18">
      <c r="A276" s="159">
        <v>275</v>
      </c>
      <c r="B276" s="17" t="s">
        <v>908</v>
      </c>
      <c r="C276" s="38" t="s">
        <v>4449</v>
      </c>
      <c r="D276" s="38" t="s">
        <v>4450</v>
      </c>
      <c r="E276" s="38" t="s">
        <v>480</v>
      </c>
      <c r="F276" s="38">
        <v>23</v>
      </c>
      <c r="G276" s="38" t="s">
        <v>4407</v>
      </c>
      <c r="H276" s="38" t="s">
        <v>4018</v>
      </c>
      <c r="Q276" s="39" t="s">
        <v>480</v>
      </c>
      <c r="R276">
        <f t="shared" si="4"/>
        <v>23</v>
      </c>
    </row>
    <row r="277" spans="1:18">
      <c r="A277" s="159">
        <v>276</v>
      </c>
      <c r="B277" s="17" t="s">
        <v>911</v>
      </c>
      <c r="C277" s="38" t="s">
        <v>4617</v>
      </c>
      <c r="D277" s="38" t="s">
        <v>4618</v>
      </c>
      <c r="E277" s="38" t="s">
        <v>511</v>
      </c>
      <c r="F277" s="38">
        <v>24</v>
      </c>
      <c r="G277" s="38" t="s">
        <v>4407</v>
      </c>
      <c r="H277" s="38" t="s">
        <v>4018</v>
      </c>
      <c r="Q277" s="39" t="s">
        <v>511</v>
      </c>
      <c r="R277">
        <f t="shared" si="4"/>
        <v>24</v>
      </c>
    </row>
    <row r="278" spans="1:18">
      <c r="A278" s="159">
        <v>277</v>
      </c>
      <c r="B278" s="17" t="s">
        <v>914</v>
      </c>
      <c r="C278" s="38" t="s">
        <v>4453</v>
      </c>
      <c r="D278" s="38" t="s">
        <v>4454</v>
      </c>
      <c r="E278" s="38" t="s">
        <v>480</v>
      </c>
      <c r="F278" s="38">
        <v>23</v>
      </c>
      <c r="G278" s="38" t="s">
        <v>4407</v>
      </c>
      <c r="H278" s="38" t="s">
        <v>4018</v>
      </c>
      <c r="Q278" s="39" t="s">
        <v>511</v>
      </c>
      <c r="R278">
        <f t="shared" si="4"/>
        <v>24</v>
      </c>
    </row>
    <row r="279" spans="1:18">
      <c r="A279" s="159">
        <v>278</v>
      </c>
      <c r="B279" s="17" t="s">
        <v>915</v>
      </c>
      <c r="C279" s="38" t="s">
        <v>4455</v>
      </c>
      <c r="D279" s="38" t="s">
        <v>4456</v>
      </c>
      <c r="E279" s="38" t="s">
        <v>511</v>
      </c>
      <c r="F279" s="38">
        <v>24</v>
      </c>
      <c r="G279" s="38" t="s">
        <v>4407</v>
      </c>
      <c r="H279" s="38" t="s">
        <v>4018</v>
      </c>
      <c r="Q279" s="39" t="s">
        <v>480</v>
      </c>
      <c r="R279">
        <f t="shared" si="4"/>
        <v>23</v>
      </c>
    </row>
    <row r="280" spans="1:18">
      <c r="A280" s="159">
        <v>279</v>
      </c>
      <c r="B280" s="17" t="s">
        <v>916</v>
      </c>
      <c r="C280" s="38" t="s">
        <v>4457</v>
      </c>
      <c r="D280" s="38" t="s">
        <v>4458</v>
      </c>
      <c r="E280" s="38" t="s">
        <v>544</v>
      </c>
      <c r="F280" s="38">
        <v>21</v>
      </c>
      <c r="G280" s="38" t="s">
        <v>4407</v>
      </c>
      <c r="H280" s="38" t="s">
        <v>4018</v>
      </c>
      <c r="Q280" s="39" t="s">
        <v>775</v>
      </c>
      <c r="R280">
        <f t="shared" si="4"/>
        <v>45</v>
      </c>
    </row>
    <row r="281" spans="1:18">
      <c r="A281" s="159">
        <v>280</v>
      </c>
      <c r="B281" s="17" t="s">
        <v>917</v>
      </c>
      <c r="C281" s="38" t="s">
        <v>4619</v>
      </c>
      <c r="D281" s="38" t="s">
        <v>4620</v>
      </c>
      <c r="E281" s="38" t="s">
        <v>535</v>
      </c>
      <c r="F281" s="38">
        <v>17</v>
      </c>
      <c r="G281" s="38" t="s">
        <v>4407</v>
      </c>
      <c r="H281" s="38" t="s">
        <v>4018</v>
      </c>
      <c r="Q281" s="89" t="s">
        <v>480</v>
      </c>
      <c r="R281">
        <f t="shared" si="4"/>
        <v>23</v>
      </c>
    </row>
    <row r="282" spans="1:18">
      <c r="A282" s="159">
        <v>281</v>
      </c>
      <c r="B282" s="17" t="s">
        <v>920</v>
      </c>
      <c r="C282" s="38" t="s">
        <v>4463</v>
      </c>
      <c r="D282" s="38" t="s">
        <v>4464</v>
      </c>
      <c r="E282" s="38" t="s">
        <v>1045</v>
      </c>
      <c r="F282" s="38">
        <v>41</v>
      </c>
      <c r="G282" s="38" t="s">
        <v>4407</v>
      </c>
      <c r="H282" s="38" t="s">
        <v>4018</v>
      </c>
      <c r="Q282" s="39" t="s">
        <v>544</v>
      </c>
      <c r="R282">
        <f t="shared" si="4"/>
        <v>21</v>
      </c>
    </row>
    <row r="283" spans="1:18">
      <c r="A283" s="159">
        <v>282</v>
      </c>
      <c r="B283" s="17" t="s">
        <v>923</v>
      </c>
      <c r="C283" s="38" t="s">
        <v>4459</v>
      </c>
      <c r="D283" s="38" t="s">
        <v>4460</v>
      </c>
      <c r="E283" s="38" t="s">
        <v>544</v>
      </c>
      <c r="F283" s="38">
        <v>21</v>
      </c>
      <c r="G283" s="38" t="s">
        <v>4407</v>
      </c>
      <c r="H283" s="38" t="s">
        <v>4018</v>
      </c>
      <c r="Q283" s="39" t="s">
        <v>480</v>
      </c>
      <c r="R283">
        <f t="shared" si="4"/>
        <v>23</v>
      </c>
    </row>
    <row r="284" spans="1:18">
      <c r="A284" s="159">
        <v>283</v>
      </c>
      <c r="B284" s="17" t="s">
        <v>925</v>
      </c>
      <c r="C284" s="38" t="s">
        <v>4461</v>
      </c>
      <c r="D284" s="38" t="s">
        <v>4462</v>
      </c>
      <c r="E284" s="38" t="s">
        <v>589</v>
      </c>
      <c r="F284" s="38">
        <v>18</v>
      </c>
      <c r="G284" s="38" t="s">
        <v>4407</v>
      </c>
      <c r="H284" s="38" t="s">
        <v>4018</v>
      </c>
      <c r="Q284" s="39" t="s">
        <v>587</v>
      </c>
      <c r="R284">
        <f t="shared" si="4"/>
        <v>20</v>
      </c>
    </row>
    <row r="285" spans="1:18">
      <c r="A285" s="159">
        <v>284</v>
      </c>
      <c r="B285" s="17" t="s">
        <v>928</v>
      </c>
      <c r="C285" s="38" t="s">
        <v>5100</v>
      </c>
      <c r="D285" s="38" t="s">
        <v>4465</v>
      </c>
      <c r="E285" s="38" t="s">
        <v>622</v>
      </c>
      <c r="F285" s="38">
        <v>15</v>
      </c>
      <c r="G285" s="38" t="s">
        <v>4407</v>
      </c>
      <c r="H285" s="38" t="s">
        <v>4018</v>
      </c>
      <c r="Q285" s="39" t="s">
        <v>587</v>
      </c>
      <c r="R285">
        <f t="shared" si="4"/>
        <v>20</v>
      </c>
    </row>
    <row r="286" spans="1:18">
      <c r="A286" s="159">
        <v>285</v>
      </c>
      <c r="B286" s="17" t="s">
        <v>929</v>
      </c>
      <c r="C286" s="38" t="s">
        <v>903</v>
      </c>
      <c r="D286" s="38" t="s">
        <v>904</v>
      </c>
      <c r="E286" s="38" t="s">
        <v>544</v>
      </c>
      <c r="F286" s="38">
        <v>21</v>
      </c>
      <c r="G286" s="38" t="s">
        <v>4407</v>
      </c>
      <c r="H286" s="38" t="s">
        <v>3895</v>
      </c>
      <c r="Q286" s="89" t="s">
        <v>480</v>
      </c>
      <c r="R286">
        <f t="shared" si="4"/>
        <v>23</v>
      </c>
    </row>
    <row r="287" spans="1:18">
      <c r="A287" s="159">
        <v>286</v>
      </c>
      <c r="B287" s="17" t="s">
        <v>932</v>
      </c>
      <c r="C287" s="38" t="s">
        <v>906</v>
      </c>
      <c r="D287" s="38" t="s">
        <v>907</v>
      </c>
      <c r="E287" s="38" t="s">
        <v>544</v>
      </c>
      <c r="F287" s="38">
        <v>21</v>
      </c>
      <c r="G287" s="38" t="s">
        <v>4407</v>
      </c>
      <c r="H287" s="38" t="s">
        <v>3895</v>
      </c>
      <c r="Q287" s="39" t="s">
        <v>480</v>
      </c>
      <c r="R287">
        <f t="shared" si="4"/>
        <v>23</v>
      </c>
    </row>
    <row r="288" spans="1:18">
      <c r="A288" s="159">
        <v>287</v>
      </c>
      <c r="B288" s="17" t="s">
        <v>933</v>
      </c>
      <c r="C288" s="38" t="s">
        <v>918</v>
      </c>
      <c r="D288" s="38" t="s">
        <v>919</v>
      </c>
      <c r="E288" s="38" t="s">
        <v>544</v>
      </c>
      <c r="F288" s="38">
        <v>21</v>
      </c>
      <c r="G288" s="38" t="s">
        <v>4407</v>
      </c>
      <c r="H288" s="38" t="s">
        <v>3895</v>
      </c>
      <c r="Q288" s="39" t="s">
        <v>544</v>
      </c>
      <c r="R288">
        <f t="shared" si="4"/>
        <v>21</v>
      </c>
    </row>
    <row r="289" spans="1:18">
      <c r="A289" s="159">
        <v>288</v>
      </c>
      <c r="B289" s="17" t="s">
        <v>934</v>
      </c>
      <c r="C289" s="38" t="s">
        <v>921</v>
      </c>
      <c r="D289" s="38" t="s">
        <v>922</v>
      </c>
      <c r="E289" s="38" t="s">
        <v>544</v>
      </c>
      <c r="F289" s="38">
        <v>21</v>
      </c>
      <c r="G289" s="38" t="s">
        <v>4407</v>
      </c>
      <c r="H289" s="38" t="s">
        <v>3895</v>
      </c>
      <c r="Q289" s="39" t="s">
        <v>589</v>
      </c>
      <c r="R289">
        <f t="shared" si="4"/>
        <v>18</v>
      </c>
    </row>
    <row r="290" spans="1:18">
      <c r="A290" s="159">
        <v>289</v>
      </c>
      <c r="B290" s="17" t="s">
        <v>935</v>
      </c>
      <c r="C290" s="38" t="s">
        <v>5101</v>
      </c>
      <c r="D290" s="38" t="s">
        <v>924</v>
      </c>
      <c r="E290" s="38" t="s">
        <v>544</v>
      </c>
      <c r="F290" s="38">
        <v>21</v>
      </c>
      <c r="G290" s="38" t="s">
        <v>4407</v>
      </c>
      <c r="H290" s="38" t="s">
        <v>3895</v>
      </c>
      <c r="Q290" s="39" t="s">
        <v>936</v>
      </c>
      <c r="R290">
        <f t="shared" si="4"/>
        <v>43</v>
      </c>
    </row>
    <row r="291" spans="1:18">
      <c r="A291" s="159">
        <v>290</v>
      </c>
      <c r="B291" s="17" t="s">
        <v>937</v>
      </c>
      <c r="C291" s="38" t="s">
        <v>926</v>
      </c>
      <c r="D291" s="38" t="s">
        <v>927</v>
      </c>
      <c r="E291" s="38" t="s">
        <v>544</v>
      </c>
      <c r="F291" s="38">
        <v>21</v>
      </c>
      <c r="G291" s="38" t="s">
        <v>4407</v>
      </c>
      <c r="H291" s="38" t="s">
        <v>3895</v>
      </c>
      <c r="Q291" s="39" t="s">
        <v>480</v>
      </c>
      <c r="R291">
        <f t="shared" si="4"/>
        <v>23</v>
      </c>
    </row>
    <row r="292" spans="1:18">
      <c r="A292" s="159">
        <v>291</v>
      </c>
      <c r="B292" s="17" t="s">
        <v>938</v>
      </c>
      <c r="C292" s="38" t="s">
        <v>930</v>
      </c>
      <c r="D292" s="38" t="s">
        <v>931</v>
      </c>
      <c r="E292" s="38" t="s">
        <v>544</v>
      </c>
      <c r="F292" s="38">
        <v>21</v>
      </c>
      <c r="G292" s="38" t="s">
        <v>4407</v>
      </c>
      <c r="H292" s="38" t="s">
        <v>3895</v>
      </c>
      <c r="Q292" s="39" t="s">
        <v>936</v>
      </c>
      <c r="R292">
        <f t="shared" si="4"/>
        <v>43</v>
      </c>
    </row>
    <row r="293" spans="1:18">
      <c r="A293" s="159">
        <v>292</v>
      </c>
      <c r="B293" s="17" t="s">
        <v>939</v>
      </c>
      <c r="C293" s="38" t="s">
        <v>3548</v>
      </c>
      <c r="D293" s="38" t="s">
        <v>3549</v>
      </c>
      <c r="E293" s="38" t="s">
        <v>544</v>
      </c>
      <c r="F293" s="38">
        <v>21</v>
      </c>
      <c r="G293" s="38" t="s">
        <v>4407</v>
      </c>
      <c r="H293" s="38" t="s">
        <v>3896</v>
      </c>
      <c r="Q293" s="39" t="s">
        <v>587</v>
      </c>
      <c r="R293">
        <f t="shared" si="4"/>
        <v>20</v>
      </c>
    </row>
    <row r="294" spans="1:18">
      <c r="A294" s="159">
        <v>293</v>
      </c>
      <c r="B294" s="17" t="s">
        <v>940</v>
      </c>
      <c r="C294" s="38" t="s">
        <v>3550</v>
      </c>
      <c r="D294" s="38" t="s">
        <v>3551</v>
      </c>
      <c r="E294" s="38" t="s">
        <v>544</v>
      </c>
      <c r="F294" s="38">
        <v>21</v>
      </c>
      <c r="G294" s="38" t="s">
        <v>4407</v>
      </c>
      <c r="H294" s="38" t="s">
        <v>3896</v>
      </c>
      <c r="Q294" s="39" t="s">
        <v>480</v>
      </c>
      <c r="R294">
        <f t="shared" si="4"/>
        <v>23</v>
      </c>
    </row>
    <row r="295" spans="1:18">
      <c r="A295" s="159">
        <v>294</v>
      </c>
      <c r="B295" s="17" t="s">
        <v>941</v>
      </c>
      <c r="C295" s="38" t="s">
        <v>3552</v>
      </c>
      <c r="D295" s="38" t="s">
        <v>3553</v>
      </c>
      <c r="E295" s="38" t="s">
        <v>544</v>
      </c>
      <c r="F295" s="38">
        <v>21</v>
      </c>
      <c r="G295" s="38" t="s">
        <v>4407</v>
      </c>
      <c r="H295" s="38" t="s">
        <v>3896</v>
      </c>
      <c r="Q295" s="39" t="s">
        <v>749</v>
      </c>
      <c r="R295">
        <f t="shared" si="4"/>
        <v>14</v>
      </c>
    </row>
    <row r="296" spans="1:18">
      <c r="A296" s="159">
        <v>295</v>
      </c>
      <c r="B296" s="17" t="s">
        <v>942</v>
      </c>
      <c r="C296" s="38" t="s">
        <v>3554</v>
      </c>
      <c r="D296" s="38" t="s">
        <v>3555</v>
      </c>
      <c r="E296" s="38" t="s">
        <v>544</v>
      </c>
      <c r="F296" s="38">
        <v>21</v>
      </c>
      <c r="G296" s="38" t="s">
        <v>4407</v>
      </c>
      <c r="H296" s="38" t="s">
        <v>3896</v>
      </c>
      <c r="Q296" s="39" t="s">
        <v>480</v>
      </c>
      <c r="R296">
        <f t="shared" si="4"/>
        <v>23</v>
      </c>
    </row>
    <row r="297" spans="1:18">
      <c r="A297" s="159">
        <v>296</v>
      </c>
      <c r="B297" s="17" t="s">
        <v>943</v>
      </c>
      <c r="C297" s="38" t="s">
        <v>3558</v>
      </c>
      <c r="D297" s="38" t="s">
        <v>3559</v>
      </c>
      <c r="E297" s="38" t="s">
        <v>544</v>
      </c>
      <c r="F297" s="38">
        <v>21</v>
      </c>
      <c r="G297" s="38" t="s">
        <v>4407</v>
      </c>
      <c r="H297" s="38" t="s">
        <v>3896</v>
      </c>
      <c r="Q297" s="39" t="s">
        <v>544</v>
      </c>
      <c r="R297">
        <f t="shared" si="4"/>
        <v>21</v>
      </c>
    </row>
    <row r="298" spans="1:18">
      <c r="A298" s="159">
        <v>297</v>
      </c>
      <c r="B298" s="17" t="s">
        <v>944</v>
      </c>
      <c r="C298" s="38" t="s">
        <v>3556</v>
      </c>
      <c r="D298" s="38" t="s">
        <v>3557</v>
      </c>
      <c r="E298" s="38" t="s">
        <v>544</v>
      </c>
      <c r="F298" s="38">
        <v>21</v>
      </c>
      <c r="G298" s="38" t="s">
        <v>4407</v>
      </c>
      <c r="H298" s="38" t="s">
        <v>3896</v>
      </c>
      <c r="Q298" s="39" t="s">
        <v>526</v>
      </c>
      <c r="R298">
        <f t="shared" si="4"/>
        <v>22</v>
      </c>
    </row>
    <row r="299" spans="1:18">
      <c r="A299" s="159">
        <v>298</v>
      </c>
      <c r="B299" s="17" t="s">
        <v>945</v>
      </c>
      <c r="C299" s="38" t="s">
        <v>3560</v>
      </c>
      <c r="D299" s="38" t="s">
        <v>3561</v>
      </c>
      <c r="E299" s="38" t="s">
        <v>544</v>
      </c>
      <c r="F299" s="38">
        <v>21</v>
      </c>
      <c r="G299" s="38" t="s">
        <v>4407</v>
      </c>
      <c r="H299" s="38" t="s">
        <v>3896</v>
      </c>
      <c r="Q299" s="39" t="s">
        <v>480</v>
      </c>
      <c r="R299">
        <f t="shared" si="4"/>
        <v>23</v>
      </c>
    </row>
    <row r="300" spans="1:18">
      <c r="A300" s="159">
        <v>299</v>
      </c>
      <c r="B300" s="17" t="s">
        <v>946</v>
      </c>
      <c r="C300" s="38" t="s">
        <v>4466</v>
      </c>
      <c r="D300" s="38" t="s">
        <v>4467</v>
      </c>
      <c r="E300" s="38" t="s">
        <v>544</v>
      </c>
      <c r="F300" s="38">
        <v>21</v>
      </c>
      <c r="G300" s="38" t="s">
        <v>4407</v>
      </c>
      <c r="H300" s="38" t="s">
        <v>4018</v>
      </c>
      <c r="Q300" s="39" t="s">
        <v>544</v>
      </c>
      <c r="R300">
        <f t="shared" si="4"/>
        <v>21</v>
      </c>
    </row>
    <row r="301" spans="1:18">
      <c r="A301" s="159">
        <v>300</v>
      </c>
      <c r="B301" s="17" t="s">
        <v>947</v>
      </c>
      <c r="C301" s="38" t="s">
        <v>4468</v>
      </c>
      <c r="D301" s="38" t="s">
        <v>4469</v>
      </c>
      <c r="E301" s="38" t="s">
        <v>544</v>
      </c>
      <c r="F301" s="38">
        <v>21</v>
      </c>
      <c r="G301" s="38" t="s">
        <v>4407</v>
      </c>
      <c r="H301" s="38" t="s">
        <v>4018</v>
      </c>
      <c r="Q301" s="39" t="s">
        <v>788</v>
      </c>
      <c r="R301">
        <f t="shared" si="4"/>
        <v>12</v>
      </c>
    </row>
    <row r="302" spans="1:18">
      <c r="A302" s="159">
        <v>301</v>
      </c>
      <c r="B302" s="17" t="s">
        <v>948</v>
      </c>
      <c r="C302" s="38" t="s">
        <v>4470</v>
      </c>
      <c r="D302" s="38" t="s">
        <v>4471</v>
      </c>
      <c r="E302" s="38" t="s">
        <v>544</v>
      </c>
      <c r="F302" s="38">
        <v>21</v>
      </c>
      <c r="G302" s="38" t="s">
        <v>4407</v>
      </c>
      <c r="H302" s="38" t="s">
        <v>4018</v>
      </c>
      <c r="Q302" s="39" t="s">
        <v>587</v>
      </c>
      <c r="R302">
        <f t="shared" si="4"/>
        <v>20</v>
      </c>
    </row>
    <row r="303" spans="1:18">
      <c r="A303" s="159">
        <v>302</v>
      </c>
      <c r="B303" s="17" t="s">
        <v>949</v>
      </c>
      <c r="C303" s="38" t="s">
        <v>5102</v>
      </c>
      <c r="D303" s="38" t="s">
        <v>4472</v>
      </c>
      <c r="E303" s="38" t="s">
        <v>544</v>
      </c>
      <c r="F303" s="38">
        <v>21</v>
      </c>
      <c r="G303" s="38" t="s">
        <v>4407</v>
      </c>
      <c r="H303" s="38" t="s">
        <v>4018</v>
      </c>
      <c r="Q303" s="39" t="s">
        <v>526</v>
      </c>
      <c r="R303">
        <f t="shared" si="4"/>
        <v>22</v>
      </c>
    </row>
    <row r="304" spans="1:18">
      <c r="A304" s="159">
        <v>303</v>
      </c>
      <c r="B304" s="17" t="s">
        <v>950</v>
      </c>
      <c r="C304" s="38" t="s">
        <v>5103</v>
      </c>
      <c r="D304" s="38" t="s">
        <v>4473</v>
      </c>
      <c r="E304" s="38" t="s">
        <v>544</v>
      </c>
      <c r="F304" s="38">
        <v>21</v>
      </c>
      <c r="G304" s="38" t="s">
        <v>4407</v>
      </c>
      <c r="H304" s="38" t="s">
        <v>4018</v>
      </c>
      <c r="Q304" s="39" t="s">
        <v>755</v>
      </c>
      <c r="R304">
        <f t="shared" si="4"/>
        <v>26</v>
      </c>
    </row>
    <row r="305" spans="1:18">
      <c r="A305" s="159">
        <v>304</v>
      </c>
      <c r="B305" s="17" t="s">
        <v>951</v>
      </c>
      <c r="C305" s="38" t="s">
        <v>4474</v>
      </c>
      <c r="D305" s="38" t="s">
        <v>4475</v>
      </c>
      <c r="E305" s="38" t="s">
        <v>544</v>
      </c>
      <c r="F305" s="38">
        <v>21</v>
      </c>
      <c r="G305" s="38" t="s">
        <v>4407</v>
      </c>
      <c r="H305" s="38" t="s">
        <v>4018</v>
      </c>
      <c r="Q305" s="39" t="s">
        <v>480</v>
      </c>
      <c r="R305">
        <f t="shared" si="4"/>
        <v>23</v>
      </c>
    </row>
    <row r="306" spans="1:18">
      <c r="A306" s="159">
        <v>305</v>
      </c>
      <c r="B306" s="17" t="s">
        <v>952</v>
      </c>
      <c r="C306" s="38" t="s">
        <v>4476</v>
      </c>
      <c r="D306" s="38" t="s">
        <v>4477</v>
      </c>
      <c r="E306" s="38" t="s">
        <v>544</v>
      </c>
      <c r="F306" s="38">
        <v>21</v>
      </c>
      <c r="G306" s="38" t="s">
        <v>4407</v>
      </c>
      <c r="H306" s="38" t="s">
        <v>4018</v>
      </c>
      <c r="Q306" s="39" t="s">
        <v>511</v>
      </c>
      <c r="R306">
        <f t="shared" si="4"/>
        <v>24</v>
      </c>
    </row>
    <row r="307" spans="1:18">
      <c r="A307" s="159">
        <v>306</v>
      </c>
      <c r="B307" s="17" t="s">
        <v>953</v>
      </c>
      <c r="C307" s="38" t="s">
        <v>4478</v>
      </c>
      <c r="D307" s="38" t="s">
        <v>4479</v>
      </c>
      <c r="E307" s="38" t="s">
        <v>544</v>
      </c>
      <c r="F307" s="38">
        <v>21</v>
      </c>
      <c r="G307" s="38" t="s">
        <v>4407</v>
      </c>
      <c r="H307" s="38" t="s">
        <v>4018</v>
      </c>
      <c r="Q307" s="39" t="s">
        <v>480</v>
      </c>
      <c r="R307">
        <f t="shared" si="4"/>
        <v>23</v>
      </c>
    </row>
    <row r="308" spans="1:18">
      <c r="A308" s="159">
        <v>307</v>
      </c>
      <c r="B308" s="17" t="s">
        <v>954</v>
      </c>
      <c r="C308" s="38" t="s">
        <v>5104</v>
      </c>
      <c r="D308" s="38" t="s">
        <v>5105</v>
      </c>
      <c r="E308" s="38" t="s">
        <v>544</v>
      </c>
      <c r="F308" s="38">
        <v>21</v>
      </c>
      <c r="G308" s="38" t="s">
        <v>4407</v>
      </c>
      <c r="H308" s="38" t="s">
        <v>3887</v>
      </c>
      <c r="Q308" s="39" t="s">
        <v>480</v>
      </c>
      <c r="R308">
        <f t="shared" si="4"/>
        <v>23</v>
      </c>
    </row>
    <row r="309" spans="1:18">
      <c r="A309" s="159">
        <v>308</v>
      </c>
      <c r="B309" s="17" t="s">
        <v>955</v>
      </c>
      <c r="C309" s="38" t="s">
        <v>5106</v>
      </c>
      <c r="D309" s="38" t="s">
        <v>5107</v>
      </c>
      <c r="E309" s="38" t="s">
        <v>544</v>
      </c>
      <c r="F309" s="38">
        <v>21</v>
      </c>
      <c r="G309" s="38" t="s">
        <v>4407</v>
      </c>
      <c r="H309" s="38" t="s">
        <v>3887</v>
      </c>
      <c r="Q309" s="39" t="s">
        <v>480</v>
      </c>
      <c r="R309">
        <f t="shared" si="4"/>
        <v>23</v>
      </c>
    </row>
    <row r="310" spans="1:18">
      <c r="A310" s="159">
        <v>309</v>
      </c>
      <c r="B310" s="17" t="s">
        <v>956</v>
      </c>
      <c r="C310" s="38" t="s">
        <v>5108</v>
      </c>
      <c r="D310" s="38" t="s">
        <v>5109</v>
      </c>
      <c r="E310" s="38" t="s">
        <v>544</v>
      </c>
      <c r="F310" s="38">
        <v>21</v>
      </c>
      <c r="G310" s="38" t="s">
        <v>4407</v>
      </c>
      <c r="H310" s="38" t="s">
        <v>3887</v>
      </c>
      <c r="Q310" s="39" t="s">
        <v>480</v>
      </c>
      <c r="R310">
        <f t="shared" si="4"/>
        <v>23</v>
      </c>
    </row>
    <row r="311" spans="1:18">
      <c r="A311" s="159">
        <v>310</v>
      </c>
      <c r="B311" s="17" t="s">
        <v>957</v>
      </c>
      <c r="C311" s="38" t="s">
        <v>5110</v>
      </c>
      <c r="D311" s="38" t="s">
        <v>5111</v>
      </c>
      <c r="E311" s="38" t="s">
        <v>544</v>
      </c>
      <c r="F311" s="38">
        <v>21</v>
      </c>
      <c r="G311" s="38" t="s">
        <v>4407</v>
      </c>
      <c r="H311" s="38" t="s">
        <v>3887</v>
      </c>
      <c r="Q311" s="39" t="s">
        <v>480</v>
      </c>
      <c r="R311">
        <f t="shared" si="4"/>
        <v>23</v>
      </c>
    </row>
    <row r="312" spans="1:18">
      <c r="A312" s="159">
        <v>311</v>
      </c>
      <c r="B312" s="17" t="s">
        <v>958</v>
      </c>
      <c r="C312" s="38" t="s">
        <v>5112</v>
      </c>
      <c r="D312" s="38" t="s">
        <v>5113</v>
      </c>
      <c r="E312" s="38" t="s">
        <v>544</v>
      </c>
      <c r="F312" s="38">
        <v>21</v>
      </c>
      <c r="G312" s="38" t="s">
        <v>4407</v>
      </c>
      <c r="H312" s="38" t="s">
        <v>3887</v>
      </c>
      <c r="Q312" s="39" t="s">
        <v>480</v>
      </c>
      <c r="R312">
        <f t="shared" si="4"/>
        <v>23</v>
      </c>
    </row>
    <row r="313" spans="1:18">
      <c r="A313" s="159">
        <v>312</v>
      </c>
      <c r="B313" s="17" t="s">
        <v>959</v>
      </c>
      <c r="C313" s="38" t="s">
        <v>5114</v>
      </c>
      <c r="D313" s="38" t="s">
        <v>5115</v>
      </c>
      <c r="E313" s="38" t="s">
        <v>544</v>
      </c>
      <c r="F313" s="38">
        <v>21</v>
      </c>
      <c r="G313" s="38" t="s">
        <v>4407</v>
      </c>
      <c r="H313" s="38" t="s">
        <v>3887</v>
      </c>
      <c r="Q313" s="39" t="s">
        <v>480</v>
      </c>
      <c r="R313">
        <f t="shared" si="4"/>
        <v>23</v>
      </c>
    </row>
    <row r="314" spans="1:18">
      <c r="A314" s="159">
        <v>313</v>
      </c>
      <c r="B314" s="17" t="s">
        <v>960</v>
      </c>
      <c r="C314" s="38" t="s">
        <v>4573</v>
      </c>
      <c r="D314" s="38" t="s">
        <v>4574</v>
      </c>
      <c r="E314" s="38" t="s">
        <v>544</v>
      </c>
      <c r="F314" s="38">
        <v>21</v>
      </c>
      <c r="G314" s="38" t="s">
        <v>283</v>
      </c>
      <c r="H314" s="38" t="s">
        <v>4019</v>
      </c>
      <c r="Q314" s="39" t="s">
        <v>480</v>
      </c>
      <c r="R314">
        <f t="shared" si="4"/>
        <v>23</v>
      </c>
    </row>
    <row r="315" spans="1:18">
      <c r="A315" s="159">
        <v>314</v>
      </c>
      <c r="B315" s="17" t="s">
        <v>961</v>
      </c>
      <c r="C315" s="38" t="s">
        <v>5116</v>
      </c>
      <c r="D315" s="38" t="s">
        <v>5117</v>
      </c>
      <c r="E315" s="38" t="s">
        <v>544</v>
      </c>
      <c r="F315" s="38">
        <v>21</v>
      </c>
      <c r="G315" s="38" t="s">
        <v>283</v>
      </c>
      <c r="H315" s="38" t="s">
        <v>3895</v>
      </c>
      <c r="Q315" s="39" t="s">
        <v>480</v>
      </c>
      <c r="R315">
        <f t="shared" si="4"/>
        <v>23</v>
      </c>
    </row>
    <row r="316" spans="1:18">
      <c r="A316" s="159">
        <v>315</v>
      </c>
      <c r="B316" s="17" t="s">
        <v>962</v>
      </c>
      <c r="C316" s="38" t="s">
        <v>5118</v>
      </c>
      <c r="D316" s="38" t="s">
        <v>5119</v>
      </c>
      <c r="E316" s="38" t="s">
        <v>544</v>
      </c>
      <c r="F316" s="38">
        <v>21</v>
      </c>
      <c r="G316" s="38" t="s">
        <v>283</v>
      </c>
      <c r="H316" s="38" t="s">
        <v>3895</v>
      </c>
      <c r="Q316" s="39" t="s">
        <v>480</v>
      </c>
      <c r="R316">
        <f t="shared" si="4"/>
        <v>23</v>
      </c>
    </row>
    <row r="317" spans="1:18">
      <c r="A317" s="159">
        <v>316</v>
      </c>
      <c r="B317" s="17" t="s">
        <v>963</v>
      </c>
      <c r="C317" s="38" t="s">
        <v>5120</v>
      </c>
      <c r="D317" s="38" t="s">
        <v>5121</v>
      </c>
      <c r="E317" s="38" t="s">
        <v>544</v>
      </c>
      <c r="F317" s="38">
        <v>21</v>
      </c>
      <c r="G317" s="38" t="s">
        <v>283</v>
      </c>
      <c r="H317" s="38" t="s">
        <v>3895</v>
      </c>
      <c r="Q317" s="39" t="s">
        <v>480</v>
      </c>
      <c r="R317">
        <f t="shared" si="4"/>
        <v>23</v>
      </c>
    </row>
    <row r="318" spans="1:18">
      <c r="A318" s="159">
        <v>317</v>
      </c>
      <c r="B318" s="17" t="s">
        <v>964</v>
      </c>
      <c r="C318" s="38" t="s">
        <v>5122</v>
      </c>
      <c r="D318" s="38" t="s">
        <v>5123</v>
      </c>
      <c r="E318" s="38" t="s">
        <v>544</v>
      </c>
      <c r="F318" s="38">
        <v>21</v>
      </c>
      <c r="G318" s="38" t="s">
        <v>283</v>
      </c>
      <c r="H318" s="38" t="s">
        <v>3895</v>
      </c>
      <c r="Q318" s="39" t="s">
        <v>480</v>
      </c>
      <c r="R318">
        <f t="shared" si="4"/>
        <v>23</v>
      </c>
    </row>
    <row r="319" spans="1:18">
      <c r="A319" s="159">
        <v>318</v>
      </c>
      <c r="B319" s="17" t="s">
        <v>965</v>
      </c>
      <c r="C319" s="38" t="s">
        <v>5124</v>
      </c>
      <c r="D319" s="38" t="s">
        <v>5125</v>
      </c>
      <c r="E319" s="38" t="s">
        <v>544</v>
      </c>
      <c r="F319" s="38">
        <v>21</v>
      </c>
      <c r="G319" s="38" t="s">
        <v>283</v>
      </c>
      <c r="H319" s="38" t="s">
        <v>3895</v>
      </c>
      <c r="Q319" s="39" t="s">
        <v>544</v>
      </c>
      <c r="R319">
        <f t="shared" si="4"/>
        <v>21</v>
      </c>
    </row>
    <row r="320" spans="1:18">
      <c r="A320" s="159">
        <v>319</v>
      </c>
      <c r="B320" s="17" t="s">
        <v>966</v>
      </c>
      <c r="C320" s="38" t="s">
        <v>5126</v>
      </c>
      <c r="D320" s="38" t="s">
        <v>5127</v>
      </c>
      <c r="E320" s="38" t="s">
        <v>544</v>
      </c>
      <c r="F320" s="38">
        <v>21</v>
      </c>
      <c r="G320" s="38" t="s">
        <v>283</v>
      </c>
      <c r="H320" s="38" t="s">
        <v>3895</v>
      </c>
      <c r="Q320" s="39" t="s">
        <v>480</v>
      </c>
      <c r="R320">
        <f t="shared" si="4"/>
        <v>23</v>
      </c>
    </row>
    <row r="321" spans="1:18">
      <c r="A321" s="159">
        <v>320</v>
      </c>
      <c r="B321" s="17" t="s">
        <v>967</v>
      </c>
      <c r="C321" s="38" t="s">
        <v>5128</v>
      </c>
      <c r="D321" s="38" t="s">
        <v>5129</v>
      </c>
      <c r="E321" s="38" t="s">
        <v>544</v>
      </c>
      <c r="F321" s="38">
        <v>21</v>
      </c>
      <c r="G321" s="38" t="s">
        <v>283</v>
      </c>
      <c r="H321" s="38" t="s">
        <v>3895</v>
      </c>
      <c r="Q321" s="39" t="s">
        <v>480</v>
      </c>
      <c r="R321">
        <f t="shared" si="4"/>
        <v>23</v>
      </c>
    </row>
    <row r="322" spans="1:18">
      <c r="A322" s="159">
        <v>321</v>
      </c>
      <c r="B322" s="17" t="s">
        <v>968</v>
      </c>
      <c r="C322" s="38" t="s">
        <v>5130</v>
      </c>
      <c r="D322" s="38" t="s">
        <v>5131</v>
      </c>
      <c r="E322" s="38" t="s">
        <v>544</v>
      </c>
      <c r="F322" s="38">
        <v>21</v>
      </c>
      <c r="G322" s="38" t="s">
        <v>283</v>
      </c>
      <c r="H322" s="38" t="s">
        <v>3895</v>
      </c>
      <c r="Q322" s="39" t="s">
        <v>480</v>
      </c>
      <c r="R322">
        <f t="shared" si="4"/>
        <v>23</v>
      </c>
    </row>
    <row r="323" spans="1:18">
      <c r="A323" s="159">
        <v>322</v>
      </c>
      <c r="B323" s="17" t="s">
        <v>969</v>
      </c>
      <c r="C323" s="38" t="s">
        <v>5132</v>
      </c>
      <c r="D323" s="38" t="s">
        <v>5133</v>
      </c>
      <c r="E323" s="38" t="s">
        <v>544</v>
      </c>
      <c r="F323" s="38">
        <v>21</v>
      </c>
      <c r="G323" s="38" t="s">
        <v>283</v>
      </c>
      <c r="H323" s="38" t="s">
        <v>3895</v>
      </c>
      <c r="Q323" s="39" t="s">
        <v>480</v>
      </c>
      <c r="R323">
        <f t="shared" ref="R323:R386" si="5">IF(Q323&gt;0,VLOOKUP(Q323,$N$2:$O$48,2,0),"")</f>
        <v>23</v>
      </c>
    </row>
    <row r="324" spans="1:18">
      <c r="A324" s="159">
        <v>323</v>
      </c>
      <c r="B324" s="17" t="s">
        <v>971</v>
      </c>
      <c r="C324" s="38" t="s">
        <v>5134</v>
      </c>
      <c r="D324" s="38" t="s">
        <v>5135</v>
      </c>
      <c r="E324" s="38" t="s">
        <v>544</v>
      </c>
      <c r="F324" s="38">
        <v>21</v>
      </c>
      <c r="G324" s="38" t="s">
        <v>283</v>
      </c>
      <c r="H324" s="38" t="s">
        <v>3895</v>
      </c>
      <c r="Q324" s="39" t="s">
        <v>544</v>
      </c>
      <c r="R324">
        <f t="shared" si="5"/>
        <v>21</v>
      </c>
    </row>
    <row r="325" spans="1:18">
      <c r="A325" s="159">
        <v>324</v>
      </c>
      <c r="B325" s="17" t="s">
        <v>973</v>
      </c>
      <c r="C325" s="38" t="s">
        <v>2540</v>
      </c>
      <c r="D325" s="38" t="s">
        <v>2541</v>
      </c>
      <c r="E325" s="38" t="s">
        <v>544</v>
      </c>
      <c r="F325" s="38">
        <v>21</v>
      </c>
      <c r="G325" s="38" t="s">
        <v>286</v>
      </c>
      <c r="H325" s="38" t="s">
        <v>3895</v>
      </c>
      <c r="Q325" s="39" t="s">
        <v>544</v>
      </c>
      <c r="R325">
        <f t="shared" si="5"/>
        <v>21</v>
      </c>
    </row>
    <row r="326" spans="1:18">
      <c r="A326" s="159">
        <v>325</v>
      </c>
      <c r="B326" s="17" t="s">
        <v>974</v>
      </c>
      <c r="C326" s="38" t="s">
        <v>4951</v>
      </c>
      <c r="D326" s="38" t="s">
        <v>4952</v>
      </c>
      <c r="E326" s="38" t="s">
        <v>480</v>
      </c>
      <c r="F326" s="38">
        <v>23</v>
      </c>
      <c r="G326" s="38" t="s">
        <v>286</v>
      </c>
      <c r="H326" s="38" t="s">
        <v>4018</v>
      </c>
      <c r="Q326" s="39" t="s">
        <v>511</v>
      </c>
      <c r="R326">
        <f t="shared" si="5"/>
        <v>24</v>
      </c>
    </row>
    <row r="327" spans="1:18">
      <c r="A327" s="159">
        <v>326</v>
      </c>
      <c r="B327" s="17" t="s">
        <v>975</v>
      </c>
      <c r="C327" s="38" t="s">
        <v>4953</v>
      </c>
      <c r="D327" s="38" t="s">
        <v>4954</v>
      </c>
      <c r="E327" s="38" t="s">
        <v>544</v>
      </c>
      <c r="F327" s="38">
        <v>21</v>
      </c>
      <c r="G327" s="38" t="s">
        <v>286</v>
      </c>
      <c r="H327" s="38" t="s">
        <v>4018</v>
      </c>
      <c r="Q327" s="39" t="s">
        <v>544</v>
      </c>
      <c r="R327">
        <f t="shared" si="5"/>
        <v>21</v>
      </c>
    </row>
    <row r="328" spans="1:18">
      <c r="A328" s="159">
        <v>327</v>
      </c>
      <c r="B328" s="17" t="s">
        <v>976</v>
      </c>
      <c r="C328" s="38" t="s">
        <v>4560</v>
      </c>
      <c r="D328" s="38" t="s">
        <v>4561</v>
      </c>
      <c r="E328" s="38" t="s">
        <v>544</v>
      </c>
      <c r="F328" s="38">
        <v>21</v>
      </c>
      <c r="G328" s="38" t="s">
        <v>286</v>
      </c>
      <c r="H328" s="38" t="s">
        <v>3896</v>
      </c>
      <c r="Q328" s="39" t="s">
        <v>846</v>
      </c>
      <c r="R328">
        <f t="shared" si="5"/>
        <v>37</v>
      </c>
    </row>
    <row r="329" spans="1:18">
      <c r="A329" s="159">
        <v>328</v>
      </c>
      <c r="B329" s="17" t="s">
        <v>977</v>
      </c>
      <c r="C329" s="38" t="s">
        <v>5136</v>
      </c>
      <c r="D329" s="38" t="s">
        <v>5137</v>
      </c>
      <c r="E329" s="38" t="s">
        <v>544</v>
      </c>
      <c r="F329" s="38">
        <v>21</v>
      </c>
      <c r="G329" s="38" t="s">
        <v>286</v>
      </c>
      <c r="H329" s="38" t="s">
        <v>3887</v>
      </c>
      <c r="Q329" s="39" t="s">
        <v>544</v>
      </c>
      <c r="R329">
        <f t="shared" si="5"/>
        <v>21</v>
      </c>
    </row>
    <row r="330" spans="1:18">
      <c r="A330" s="159">
        <v>329</v>
      </c>
      <c r="B330" s="17" t="s">
        <v>978</v>
      </c>
      <c r="C330" s="38" t="s">
        <v>5138</v>
      </c>
      <c r="D330" s="38" t="s">
        <v>5139</v>
      </c>
      <c r="E330" s="38" t="s">
        <v>544</v>
      </c>
      <c r="F330" s="38">
        <v>21</v>
      </c>
      <c r="G330" s="38" t="s">
        <v>286</v>
      </c>
      <c r="H330" s="38" t="s">
        <v>3887</v>
      </c>
      <c r="Q330" s="39" t="s">
        <v>544</v>
      </c>
      <c r="R330">
        <f t="shared" si="5"/>
        <v>21</v>
      </c>
    </row>
    <row r="331" spans="1:18">
      <c r="A331" s="159">
        <v>330</v>
      </c>
      <c r="B331" s="17" t="s">
        <v>979</v>
      </c>
      <c r="C331" s="38" t="s">
        <v>844</v>
      </c>
      <c r="D331" s="38" t="s">
        <v>845</v>
      </c>
      <c r="E331" s="38" t="s">
        <v>544</v>
      </c>
      <c r="F331" s="38">
        <v>21</v>
      </c>
      <c r="G331" s="38" t="s">
        <v>276</v>
      </c>
      <c r="H331" s="38" t="s">
        <v>501</v>
      </c>
      <c r="Q331" s="39" t="s">
        <v>480</v>
      </c>
      <c r="R331">
        <f t="shared" si="5"/>
        <v>23</v>
      </c>
    </row>
    <row r="332" spans="1:18">
      <c r="A332" s="159">
        <v>331</v>
      </c>
      <c r="B332" s="17" t="s">
        <v>980</v>
      </c>
      <c r="C332" s="38" t="s">
        <v>849</v>
      </c>
      <c r="D332" s="38" t="s">
        <v>850</v>
      </c>
      <c r="E332" s="38" t="s">
        <v>544</v>
      </c>
      <c r="F332" s="38">
        <v>21</v>
      </c>
      <c r="G332" s="38" t="s">
        <v>276</v>
      </c>
      <c r="H332" s="38" t="s">
        <v>501</v>
      </c>
      <c r="Q332" s="39" t="s">
        <v>544</v>
      </c>
      <c r="R332">
        <f t="shared" si="5"/>
        <v>21</v>
      </c>
    </row>
    <row r="333" spans="1:18">
      <c r="A333" s="159">
        <v>332</v>
      </c>
      <c r="B333" s="17" t="s">
        <v>981</v>
      </c>
      <c r="C333" s="38" t="s">
        <v>860</v>
      </c>
      <c r="D333" s="38" t="s">
        <v>861</v>
      </c>
      <c r="E333" s="38" t="s">
        <v>544</v>
      </c>
      <c r="F333" s="38">
        <v>21</v>
      </c>
      <c r="G333" s="38" t="s">
        <v>276</v>
      </c>
      <c r="H333" s="38" t="s">
        <v>506</v>
      </c>
      <c r="Q333" s="39" t="s">
        <v>544</v>
      </c>
      <c r="R333">
        <f t="shared" si="5"/>
        <v>21</v>
      </c>
    </row>
    <row r="334" spans="1:18">
      <c r="A334" s="159">
        <v>333</v>
      </c>
      <c r="B334" s="17" t="s">
        <v>982</v>
      </c>
      <c r="C334" s="38" t="s">
        <v>852</v>
      </c>
      <c r="D334" s="38" t="s">
        <v>853</v>
      </c>
      <c r="E334" s="38" t="s">
        <v>544</v>
      </c>
      <c r="F334" s="38">
        <v>21</v>
      </c>
      <c r="G334" s="38" t="s">
        <v>276</v>
      </c>
      <c r="H334" s="38" t="s">
        <v>506</v>
      </c>
      <c r="Q334" s="39" t="s">
        <v>511</v>
      </c>
      <c r="R334">
        <f t="shared" si="5"/>
        <v>24</v>
      </c>
    </row>
    <row r="335" spans="1:18">
      <c r="A335" s="159">
        <v>334</v>
      </c>
      <c r="B335" s="17" t="s">
        <v>983</v>
      </c>
      <c r="C335" s="38" t="s">
        <v>1968</v>
      </c>
      <c r="D335" s="38" t="s">
        <v>1969</v>
      </c>
      <c r="E335" s="38" t="s">
        <v>544</v>
      </c>
      <c r="F335" s="38">
        <v>21</v>
      </c>
      <c r="G335" s="38" t="s">
        <v>276</v>
      </c>
      <c r="H335" s="38" t="s">
        <v>3895</v>
      </c>
      <c r="Q335" s="39" t="s">
        <v>511</v>
      </c>
      <c r="R335">
        <f t="shared" si="5"/>
        <v>24</v>
      </c>
    </row>
    <row r="336" spans="1:18">
      <c r="A336" s="159">
        <v>335</v>
      </c>
      <c r="B336" s="17" t="s">
        <v>984</v>
      </c>
      <c r="C336" s="38" t="s">
        <v>2095</v>
      </c>
      <c r="D336" s="38" t="s">
        <v>2096</v>
      </c>
      <c r="E336" s="38" t="s">
        <v>544</v>
      </c>
      <c r="F336" s="38">
        <v>21</v>
      </c>
      <c r="G336" s="38" t="s">
        <v>276</v>
      </c>
      <c r="H336" s="38" t="s">
        <v>3895</v>
      </c>
      <c r="Q336" s="39" t="s">
        <v>511</v>
      </c>
      <c r="R336">
        <f t="shared" si="5"/>
        <v>24</v>
      </c>
    </row>
    <row r="337" spans="1:18">
      <c r="A337" s="159">
        <v>336</v>
      </c>
      <c r="B337" s="17" t="s">
        <v>985</v>
      </c>
      <c r="C337" s="38" t="s">
        <v>2101</v>
      </c>
      <c r="D337" s="38" t="s">
        <v>2102</v>
      </c>
      <c r="E337" s="38" t="s">
        <v>544</v>
      </c>
      <c r="F337" s="38">
        <v>21</v>
      </c>
      <c r="G337" s="38" t="s">
        <v>276</v>
      </c>
      <c r="H337" s="38" t="s">
        <v>3895</v>
      </c>
      <c r="Q337" s="39" t="s">
        <v>89</v>
      </c>
      <c r="R337">
        <f t="shared" si="5"/>
        <v>1</v>
      </c>
    </row>
    <row r="338" spans="1:18">
      <c r="A338" s="159">
        <v>337</v>
      </c>
      <c r="B338" s="17" t="s">
        <v>986</v>
      </c>
      <c r="C338" s="38" t="s">
        <v>2336</v>
      </c>
      <c r="D338" s="38" t="s">
        <v>2337</v>
      </c>
      <c r="E338" s="38" t="s">
        <v>544</v>
      </c>
      <c r="F338" s="38">
        <v>21</v>
      </c>
      <c r="G338" s="38" t="s">
        <v>276</v>
      </c>
      <c r="H338" s="38" t="s">
        <v>3895</v>
      </c>
      <c r="Q338" s="39" t="s">
        <v>544</v>
      </c>
      <c r="R338">
        <f t="shared" si="5"/>
        <v>21</v>
      </c>
    </row>
    <row r="339" spans="1:18">
      <c r="A339" s="159">
        <v>338</v>
      </c>
      <c r="B339" s="17" t="s">
        <v>987</v>
      </c>
      <c r="C339" s="38" t="s">
        <v>2098</v>
      </c>
      <c r="D339" s="38" t="s">
        <v>2099</v>
      </c>
      <c r="E339" s="38" t="s">
        <v>1062</v>
      </c>
      <c r="F339" s="38">
        <v>42</v>
      </c>
      <c r="G339" s="38" t="s">
        <v>276</v>
      </c>
      <c r="H339" s="38" t="s">
        <v>3895</v>
      </c>
      <c r="Q339" s="39" t="s">
        <v>480</v>
      </c>
      <c r="R339">
        <f t="shared" si="5"/>
        <v>23</v>
      </c>
    </row>
    <row r="340" spans="1:18">
      <c r="A340" s="159">
        <v>339</v>
      </c>
      <c r="B340" s="17" t="s">
        <v>988</v>
      </c>
      <c r="C340" s="38" t="s">
        <v>2341</v>
      </c>
      <c r="D340" s="38" t="s">
        <v>2342</v>
      </c>
      <c r="E340" s="38" t="s">
        <v>544</v>
      </c>
      <c r="F340" s="38">
        <v>21</v>
      </c>
      <c r="G340" s="38" t="s">
        <v>276</v>
      </c>
      <c r="H340" s="38" t="s">
        <v>3895</v>
      </c>
      <c r="Q340" s="39" t="s">
        <v>480</v>
      </c>
      <c r="R340">
        <f t="shared" si="5"/>
        <v>23</v>
      </c>
    </row>
    <row r="341" spans="1:18">
      <c r="A341" s="159">
        <v>340</v>
      </c>
      <c r="B341" s="17" t="s">
        <v>989</v>
      </c>
      <c r="C341" s="38" t="s">
        <v>5140</v>
      </c>
      <c r="D341" s="38" t="s">
        <v>3788</v>
      </c>
      <c r="E341" s="38" t="s">
        <v>544</v>
      </c>
      <c r="F341" s="38">
        <v>21</v>
      </c>
      <c r="G341" s="38" t="s">
        <v>276</v>
      </c>
      <c r="H341" s="38" t="s">
        <v>3896</v>
      </c>
      <c r="Q341" s="39" t="s">
        <v>846</v>
      </c>
      <c r="R341">
        <f t="shared" si="5"/>
        <v>37</v>
      </c>
    </row>
    <row r="342" spans="1:18">
      <c r="A342" s="159">
        <v>341</v>
      </c>
      <c r="B342" s="17" t="s">
        <v>990</v>
      </c>
      <c r="C342" s="38" t="s">
        <v>3624</v>
      </c>
      <c r="D342" s="38" t="s">
        <v>3625</v>
      </c>
      <c r="E342" s="38" t="s">
        <v>544</v>
      </c>
      <c r="F342" s="38">
        <v>21</v>
      </c>
      <c r="G342" s="38" t="s">
        <v>276</v>
      </c>
      <c r="H342" s="38" t="s">
        <v>3896</v>
      </c>
      <c r="Q342" s="39" t="s">
        <v>511</v>
      </c>
      <c r="R342">
        <f t="shared" si="5"/>
        <v>24</v>
      </c>
    </row>
    <row r="343" spans="1:18">
      <c r="A343" s="159">
        <v>342</v>
      </c>
      <c r="B343" s="17" t="s">
        <v>991</v>
      </c>
      <c r="C343" s="38" t="s">
        <v>3789</v>
      </c>
      <c r="D343" s="38" t="s">
        <v>3790</v>
      </c>
      <c r="E343" s="38" t="s">
        <v>544</v>
      </c>
      <c r="F343" s="38">
        <v>21</v>
      </c>
      <c r="G343" s="38" t="s">
        <v>276</v>
      </c>
      <c r="H343" s="38" t="s">
        <v>3896</v>
      </c>
      <c r="Q343" s="39" t="s">
        <v>480</v>
      </c>
      <c r="R343">
        <f t="shared" si="5"/>
        <v>23</v>
      </c>
    </row>
    <row r="344" spans="1:18">
      <c r="A344" s="159">
        <v>343</v>
      </c>
      <c r="B344" s="17" t="s">
        <v>992</v>
      </c>
      <c r="C344" s="38" t="s">
        <v>3622</v>
      </c>
      <c r="D344" s="38" t="s">
        <v>3623</v>
      </c>
      <c r="E344" s="38" t="s">
        <v>544</v>
      </c>
      <c r="F344" s="38">
        <v>21</v>
      </c>
      <c r="G344" s="38" t="s">
        <v>276</v>
      </c>
      <c r="H344" s="38" t="s">
        <v>3896</v>
      </c>
      <c r="Q344" s="39" t="s">
        <v>480</v>
      </c>
      <c r="R344">
        <f t="shared" si="5"/>
        <v>23</v>
      </c>
    </row>
    <row r="345" spans="1:18">
      <c r="A345" s="159">
        <v>344</v>
      </c>
      <c r="B345" s="17" t="s">
        <v>993</v>
      </c>
      <c r="C345" s="38" t="s">
        <v>3791</v>
      </c>
      <c r="D345" s="38" t="s">
        <v>3792</v>
      </c>
      <c r="E345" s="38" t="s">
        <v>544</v>
      </c>
      <c r="F345" s="38">
        <v>21</v>
      </c>
      <c r="G345" s="38" t="s">
        <v>276</v>
      </c>
      <c r="H345" s="38" t="s">
        <v>3896</v>
      </c>
      <c r="Q345" s="39" t="s">
        <v>480</v>
      </c>
      <c r="R345">
        <f t="shared" si="5"/>
        <v>23</v>
      </c>
    </row>
    <row r="346" spans="1:18">
      <c r="A346" s="159">
        <v>345</v>
      </c>
      <c r="B346" s="17" t="s">
        <v>994</v>
      </c>
      <c r="C346" s="38" t="s">
        <v>3626</v>
      </c>
      <c r="D346" s="38" t="s">
        <v>970</v>
      </c>
      <c r="E346" s="38" t="s">
        <v>480</v>
      </c>
      <c r="F346" s="38">
        <v>23</v>
      </c>
      <c r="G346" s="38" t="s">
        <v>276</v>
      </c>
      <c r="H346" s="38" t="s">
        <v>3896</v>
      </c>
      <c r="Q346" s="39" t="s">
        <v>480</v>
      </c>
      <c r="R346">
        <f t="shared" si="5"/>
        <v>23</v>
      </c>
    </row>
    <row r="347" spans="1:18">
      <c r="A347" s="159">
        <v>346</v>
      </c>
      <c r="B347" s="17" t="s">
        <v>995</v>
      </c>
      <c r="C347" s="38" t="s">
        <v>4853</v>
      </c>
      <c r="D347" s="38" t="s">
        <v>4854</v>
      </c>
      <c r="E347" s="38" t="s">
        <v>690</v>
      </c>
      <c r="F347" s="38">
        <v>16</v>
      </c>
      <c r="G347" s="38" t="s">
        <v>276</v>
      </c>
      <c r="H347" s="38" t="s">
        <v>4018</v>
      </c>
      <c r="Q347" s="39" t="s">
        <v>511</v>
      </c>
      <c r="R347">
        <f t="shared" si="5"/>
        <v>24</v>
      </c>
    </row>
    <row r="348" spans="1:18">
      <c r="A348" s="159">
        <v>347</v>
      </c>
      <c r="B348" s="17" t="s">
        <v>996</v>
      </c>
      <c r="C348" s="38" t="s">
        <v>1741</v>
      </c>
      <c r="D348" s="38" t="s">
        <v>4855</v>
      </c>
      <c r="E348" s="38" t="s">
        <v>544</v>
      </c>
      <c r="F348" s="38">
        <v>21</v>
      </c>
      <c r="G348" s="38" t="s">
        <v>276</v>
      </c>
      <c r="H348" s="38" t="s">
        <v>4018</v>
      </c>
      <c r="Q348" s="39" t="s">
        <v>480</v>
      </c>
      <c r="R348">
        <f t="shared" si="5"/>
        <v>23</v>
      </c>
    </row>
    <row r="349" spans="1:18">
      <c r="A349" s="159">
        <v>348</v>
      </c>
      <c r="B349" s="17" t="s">
        <v>997</v>
      </c>
      <c r="C349" s="38" t="s">
        <v>4768</v>
      </c>
      <c r="D349" s="38" t="s">
        <v>1141</v>
      </c>
      <c r="E349" s="38" t="s">
        <v>544</v>
      </c>
      <c r="F349" s="38">
        <v>21</v>
      </c>
      <c r="G349" s="38" t="s">
        <v>276</v>
      </c>
      <c r="H349" s="38" t="s">
        <v>4018</v>
      </c>
      <c r="Q349" s="39" t="s">
        <v>480</v>
      </c>
      <c r="R349">
        <f t="shared" si="5"/>
        <v>23</v>
      </c>
    </row>
    <row r="350" spans="1:18">
      <c r="A350" s="159">
        <v>349</v>
      </c>
      <c r="B350" s="17" t="s">
        <v>998</v>
      </c>
      <c r="C350" s="38" t="s">
        <v>1965</v>
      </c>
      <c r="D350" s="38" t="s">
        <v>1966</v>
      </c>
      <c r="E350" s="38" t="s">
        <v>544</v>
      </c>
      <c r="F350" s="38">
        <v>21</v>
      </c>
      <c r="G350" s="38" t="s">
        <v>276</v>
      </c>
      <c r="H350" s="38" t="s">
        <v>4019</v>
      </c>
      <c r="Q350" s="39" t="s">
        <v>526</v>
      </c>
      <c r="R350">
        <f t="shared" si="5"/>
        <v>22</v>
      </c>
    </row>
    <row r="351" spans="1:18">
      <c r="A351" s="159">
        <v>350</v>
      </c>
      <c r="B351" s="17" t="s">
        <v>999</v>
      </c>
      <c r="C351" s="38" t="s">
        <v>3562</v>
      </c>
      <c r="D351" s="38" t="s">
        <v>3563</v>
      </c>
      <c r="E351" s="38" t="s">
        <v>480</v>
      </c>
      <c r="F351" s="38">
        <v>23</v>
      </c>
      <c r="G351" s="38" t="s">
        <v>276</v>
      </c>
      <c r="H351" s="38" t="s">
        <v>3895</v>
      </c>
      <c r="Q351" s="39" t="s">
        <v>526</v>
      </c>
      <c r="R351">
        <f t="shared" si="5"/>
        <v>22</v>
      </c>
    </row>
    <row r="352" spans="1:18">
      <c r="A352" s="159">
        <v>351</v>
      </c>
      <c r="B352" s="17" t="s">
        <v>1000</v>
      </c>
      <c r="C352" s="38" t="s">
        <v>4480</v>
      </c>
      <c r="D352" s="38" t="s">
        <v>4481</v>
      </c>
      <c r="E352" s="38" t="s">
        <v>544</v>
      </c>
      <c r="F352" s="38">
        <v>21</v>
      </c>
      <c r="G352" s="38" t="s">
        <v>276</v>
      </c>
      <c r="H352" s="38" t="s">
        <v>3895</v>
      </c>
      <c r="Q352" s="39" t="s">
        <v>544</v>
      </c>
      <c r="R352">
        <f t="shared" si="5"/>
        <v>21</v>
      </c>
    </row>
    <row r="353" spans="1:18">
      <c r="A353" s="159">
        <v>352</v>
      </c>
      <c r="B353" s="17" t="s">
        <v>1001</v>
      </c>
      <c r="C353" s="38" t="s">
        <v>2106</v>
      </c>
      <c r="D353" s="38" t="s">
        <v>2107</v>
      </c>
      <c r="E353" s="38" t="s">
        <v>544</v>
      </c>
      <c r="F353" s="38">
        <v>21</v>
      </c>
      <c r="G353" s="38" t="s">
        <v>276</v>
      </c>
      <c r="H353" s="38" t="s">
        <v>3895</v>
      </c>
      <c r="Q353" s="39" t="s">
        <v>544</v>
      </c>
      <c r="R353">
        <f t="shared" si="5"/>
        <v>21</v>
      </c>
    </row>
    <row r="354" spans="1:18">
      <c r="A354" s="159">
        <v>353</v>
      </c>
      <c r="B354" s="17" t="s">
        <v>1002</v>
      </c>
      <c r="C354" s="38" t="s">
        <v>2109</v>
      </c>
      <c r="D354" s="38" t="s">
        <v>2110</v>
      </c>
      <c r="E354" s="38" t="s">
        <v>544</v>
      </c>
      <c r="F354" s="38">
        <v>21</v>
      </c>
      <c r="G354" s="38" t="s">
        <v>276</v>
      </c>
      <c r="H354" s="38" t="s">
        <v>3895</v>
      </c>
      <c r="Q354" s="39" t="s">
        <v>587</v>
      </c>
      <c r="R354">
        <f t="shared" si="5"/>
        <v>20</v>
      </c>
    </row>
    <row r="355" spans="1:18">
      <c r="A355" s="159">
        <v>354</v>
      </c>
      <c r="B355" s="17" t="s">
        <v>1005</v>
      </c>
      <c r="C355" s="38" t="s">
        <v>5141</v>
      </c>
      <c r="D355" s="38" t="s">
        <v>5142</v>
      </c>
      <c r="E355" s="38" t="s">
        <v>544</v>
      </c>
      <c r="F355" s="38">
        <v>21</v>
      </c>
      <c r="G355" s="38" t="s">
        <v>276</v>
      </c>
      <c r="H355" s="38" t="s">
        <v>3895</v>
      </c>
      <c r="Q355" s="39" t="s">
        <v>757</v>
      </c>
      <c r="R355">
        <f t="shared" si="5"/>
        <v>30</v>
      </c>
    </row>
    <row r="356" spans="1:18">
      <c r="A356" s="159">
        <v>355</v>
      </c>
      <c r="B356" s="17" t="s">
        <v>1006</v>
      </c>
      <c r="C356" s="38" t="s">
        <v>2112</v>
      </c>
      <c r="D356" s="38" t="s">
        <v>2113</v>
      </c>
      <c r="E356" s="38" t="s">
        <v>544</v>
      </c>
      <c r="F356" s="38">
        <v>21</v>
      </c>
      <c r="G356" s="38" t="s">
        <v>276</v>
      </c>
      <c r="H356" s="38" t="s">
        <v>3895</v>
      </c>
      <c r="Q356" s="39" t="s">
        <v>544</v>
      </c>
      <c r="R356">
        <f t="shared" si="5"/>
        <v>21</v>
      </c>
    </row>
    <row r="357" spans="1:18">
      <c r="A357" s="159">
        <v>356</v>
      </c>
      <c r="B357" s="17" t="s">
        <v>1007</v>
      </c>
      <c r="C357" s="38" t="s">
        <v>4482</v>
      </c>
      <c r="D357" s="38" t="s">
        <v>4483</v>
      </c>
      <c r="E357" s="38" t="s">
        <v>544</v>
      </c>
      <c r="F357" s="38">
        <v>21</v>
      </c>
      <c r="G357" s="38" t="s">
        <v>276</v>
      </c>
      <c r="H357" s="38" t="s">
        <v>3896</v>
      </c>
      <c r="Q357" s="39" t="s">
        <v>544</v>
      </c>
      <c r="R357">
        <f t="shared" si="5"/>
        <v>21</v>
      </c>
    </row>
    <row r="358" spans="1:18">
      <c r="A358" s="159">
        <v>357</v>
      </c>
      <c r="B358" s="17" t="s">
        <v>1008</v>
      </c>
      <c r="C358" s="38" t="s">
        <v>3858</v>
      </c>
      <c r="D358" s="38" t="s">
        <v>3859</v>
      </c>
      <c r="E358" s="38" t="s">
        <v>544</v>
      </c>
      <c r="F358" s="38">
        <v>21</v>
      </c>
      <c r="G358" s="38" t="s">
        <v>276</v>
      </c>
      <c r="H358" s="38" t="s">
        <v>3896</v>
      </c>
      <c r="Q358" s="39" t="s">
        <v>544</v>
      </c>
      <c r="R358">
        <f t="shared" si="5"/>
        <v>21</v>
      </c>
    </row>
    <row r="359" spans="1:18">
      <c r="A359" s="159">
        <v>358</v>
      </c>
      <c r="B359" s="17" t="s">
        <v>1009</v>
      </c>
      <c r="C359" s="38" t="s">
        <v>3803</v>
      </c>
      <c r="D359" s="38" t="s">
        <v>3804</v>
      </c>
      <c r="E359" s="38" t="s">
        <v>544</v>
      </c>
      <c r="F359" s="38">
        <v>21</v>
      </c>
      <c r="G359" s="38" t="s">
        <v>276</v>
      </c>
      <c r="H359" s="38" t="s">
        <v>3896</v>
      </c>
      <c r="Q359" s="39" t="s">
        <v>544</v>
      </c>
      <c r="R359">
        <f t="shared" si="5"/>
        <v>21</v>
      </c>
    </row>
    <row r="360" spans="1:18">
      <c r="A360" s="159">
        <v>359</v>
      </c>
      <c r="B360" s="17" t="s">
        <v>1010</v>
      </c>
      <c r="C360" s="38" t="s">
        <v>1570</v>
      </c>
      <c r="D360" s="38" t="s">
        <v>1571</v>
      </c>
      <c r="E360" s="38" t="s">
        <v>544</v>
      </c>
      <c r="F360" s="38">
        <v>21</v>
      </c>
      <c r="G360" s="38" t="s">
        <v>276</v>
      </c>
      <c r="H360" s="38" t="s">
        <v>506</v>
      </c>
      <c r="Q360" s="39" t="s">
        <v>544</v>
      </c>
      <c r="R360">
        <f t="shared" si="5"/>
        <v>21</v>
      </c>
    </row>
    <row r="361" spans="1:18">
      <c r="A361" s="159">
        <v>360</v>
      </c>
      <c r="B361" s="17" t="s">
        <v>1011</v>
      </c>
      <c r="C361" s="38" t="s">
        <v>3797</v>
      </c>
      <c r="D361" s="38" t="s">
        <v>3798</v>
      </c>
      <c r="E361" s="38" t="s">
        <v>544</v>
      </c>
      <c r="F361" s="38">
        <v>21</v>
      </c>
      <c r="G361" s="38" t="s">
        <v>276</v>
      </c>
      <c r="H361" s="38" t="s">
        <v>3896</v>
      </c>
      <c r="Q361" s="39" t="s">
        <v>757</v>
      </c>
      <c r="R361">
        <f t="shared" si="5"/>
        <v>30</v>
      </c>
    </row>
    <row r="362" spans="1:18">
      <c r="A362" s="159">
        <v>361</v>
      </c>
      <c r="B362" s="17" t="s">
        <v>1012</v>
      </c>
      <c r="C362" s="38" t="s">
        <v>5143</v>
      </c>
      <c r="D362" s="38" t="s">
        <v>5144</v>
      </c>
      <c r="E362" s="38" t="s">
        <v>511</v>
      </c>
      <c r="F362" s="38">
        <v>24</v>
      </c>
      <c r="G362" s="38" t="s">
        <v>292</v>
      </c>
      <c r="H362" s="38" t="s">
        <v>3895</v>
      </c>
      <c r="Q362" s="39" t="s">
        <v>480</v>
      </c>
      <c r="R362">
        <f t="shared" si="5"/>
        <v>23</v>
      </c>
    </row>
    <row r="363" spans="1:18">
      <c r="A363" s="159">
        <v>362</v>
      </c>
      <c r="B363" s="17" t="s">
        <v>1013</v>
      </c>
      <c r="C363" s="38" t="s">
        <v>5145</v>
      </c>
      <c r="D363" s="38" t="s">
        <v>5146</v>
      </c>
      <c r="E363" s="38" t="s">
        <v>511</v>
      </c>
      <c r="F363" s="38">
        <v>24</v>
      </c>
      <c r="G363" s="38" t="s">
        <v>292</v>
      </c>
      <c r="H363" s="38" t="s">
        <v>3895</v>
      </c>
      <c r="Q363" s="39" t="s">
        <v>480</v>
      </c>
      <c r="R363">
        <f t="shared" si="5"/>
        <v>23</v>
      </c>
    </row>
    <row r="364" spans="1:18">
      <c r="A364" s="159">
        <v>363</v>
      </c>
      <c r="B364" s="17" t="s">
        <v>1014</v>
      </c>
      <c r="C364" s="38" t="s">
        <v>5147</v>
      </c>
      <c r="D364" s="38" t="s">
        <v>5148</v>
      </c>
      <c r="E364" s="38" t="s">
        <v>511</v>
      </c>
      <c r="F364" s="38">
        <v>24</v>
      </c>
      <c r="G364" s="38" t="s">
        <v>292</v>
      </c>
      <c r="H364" s="38" t="s">
        <v>3895</v>
      </c>
      <c r="Q364" s="39" t="s">
        <v>480</v>
      </c>
      <c r="R364">
        <f t="shared" si="5"/>
        <v>23</v>
      </c>
    </row>
    <row r="365" spans="1:18">
      <c r="A365" s="159">
        <v>364</v>
      </c>
      <c r="B365" s="17" t="s">
        <v>1015</v>
      </c>
      <c r="C365" s="38" t="s">
        <v>5149</v>
      </c>
      <c r="D365" s="38" t="s">
        <v>5150</v>
      </c>
      <c r="E365" s="38" t="s">
        <v>511</v>
      </c>
      <c r="F365" s="38">
        <v>24</v>
      </c>
      <c r="G365" s="38" t="s">
        <v>292</v>
      </c>
      <c r="H365" s="38" t="s">
        <v>3895</v>
      </c>
      <c r="Q365" s="39" t="s">
        <v>511</v>
      </c>
      <c r="R365">
        <f t="shared" si="5"/>
        <v>24</v>
      </c>
    </row>
    <row r="366" spans="1:18">
      <c r="A366" s="159">
        <v>365</v>
      </c>
      <c r="B366" s="17" t="s">
        <v>1016</v>
      </c>
      <c r="C366" s="38" t="s">
        <v>5151</v>
      </c>
      <c r="D366" s="38" t="s">
        <v>5152</v>
      </c>
      <c r="E366" s="38" t="s">
        <v>511</v>
      </c>
      <c r="F366" s="38">
        <v>24</v>
      </c>
      <c r="G366" s="38" t="s">
        <v>292</v>
      </c>
      <c r="H366" s="38" t="s">
        <v>3895</v>
      </c>
      <c r="Q366" s="39" t="s">
        <v>544</v>
      </c>
      <c r="R366">
        <f t="shared" si="5"/>
        <v>21</v>
      </c>
    </row>
    <row r="367" spans="1:18">
      <c r="A367" s="159">
        <v>366</v>
      </c>
      <c r="B367" s="17" t="s">
        <v>1017</v>
      </c>
      <c r="C367" s="38" t="s">
        <v>5153</v>
      </c>
      <c r="D367" s="38" t="s">
        <v>5154</v>
      </c>
      <c r="E367" s="38" t="s">
        <v>511</v>
      </c>
      <c r="F367" s="38">
        <v>24</v>
      </c>
      <c r="G367" s="38" t="s">
        <v>292</v>
      </c>
      <c r="H367" s="38" t="s">
        <v>3895</v>
      </c>
      <c r="Q367" s="39" t="s">
        <v>1018</v>
      </c>
      <c r="R367">
        <f t="shared" si="5"/>
        <v>36</v>
      </c>
    </row>
    <row r="368" spans="1:18">
      <c r="A368" s="159">
        <v>367</v>
      </c>
      <c r="B368" s="17" t="s">
        <v>1019</v>
      </c>
      <c r="C368" s="38" t="s">
        <v>5155</v>
      </c>
      <c r="D368" s="38" t="s">
        <v>5156</v>
      </c>
      <c r="E368" s="38" t="s">
        <v>511</v>
      </c>
      <c r="F368" s="38">
        <v>24</v>
      </c>
      <c r="G368" s="38" t="s">
        <v>292</v>
      </c>
      <c r="H368" s="38" t="s">
        <v>3895</v>
      </c>
      <c r="Q368" s="39" t="s">
        <v>772</v>
      </c>
      <c r="R368">
        <f t="shared" si="5"/>
        <v>27</v>
      </c>
    </row>
    <row r="369" spans="1:18">
      <c r="A369" s="159">
        <v>368</v>
      </c>
      <c r="B369" s="17" t="s">
        <v>1020</v>
      </c>
      <c r="C369" s="38" t="s">
        <v>5157</v>
      </c>
      <c r="D369" s="38" t="s">
        <v>5158</v>
      </c>
      <c r="E369" s="38" t="s">
        <v>511</v>
      </c>
      <c r="F369" s="38">
        <v>24</v>
      </c>
      <c r="G369" s="38" t="s">
        <v>292</v>
      </c>
      <c r="H369" s="38" t="s">
        <v>3895</v>
      </c>
      <c r="Q369" s="39" t="s">
        <v>480</v>
      </c>
      <c r="R369">
        <f t="shared" si="5"/>
        <v>23</v>
      </c>
    </row>
    <row r="370" spans="1:18">
      <c r="A370" s="159">
        <v>369</v>
      </c>
      <c r="B370" s="17" t="s">
        <v>1021</v>
      </c>
      <c r="C370" s="38" t="s">
        <v>4562</v>
      </c>
      <c r="D370" s="38" t="s">
        <v>1811</v>
      </c>
      <c r="E370" s="38" t="s">
        <v>511</v>
      </c>
      <c r="F370" s="38">
        <v>24</v>
      </c>
      <c r="G370" s="38" t="s">
        <v>292</v>
      </c>
      <c r="H370" s="38" t="s">
        <v>4019</v>
      </c>
      <c r="Q370" s="39" t="s">
        <v>480</v>
      </c>
      <c r="R370">
        <f t="shared" si="5"/>
        <v>23</v>
      </c>
    </row>
    <row r="371" spans="1:18">
      <c r="A371" s="159">
        <v>370</v>
      </c>
      <c r="B371" s="17" t="s">
        <v>1022</v>
      </c>
      <c r="C371" s="38" t="s">
        <v>4563</v>
      </c>
      <c r="D371" s="38" t="s">
        <v>4564</v>
      </c>
      <c r="E371" s="38" t="s">
        <v>511</v>
      </c>
      <c r="F371" s="38">
        <v>24</v>
      </c>
      <c r="G371" s="38" t="s">
        <v>292</v>
      </c>
      <c r="H371" s="38" t="s">
        <v>4019</v>
      </c>
      <c r="Q371" s="39" t="s">
        <v>552</v>
      </c>
      <c r="R371">
        <f t="shared" si="5"/>
        <v>31</v>
      </c>
    </row>
    <row r="372" spans="1:18">
      <c r="A372" s="159">
        <v>371</v>
      </c>
      <c r="B372" s="17" t="s">
        <v>1023</v>
      </c>
      <c r="C372" s="38" t="s">
        <v>2596</v>
      </c>
      <c r="D372" s="38" t="s">
        <v>2597</v>
      </c>
      <c r="E372" s="38" t="s">
        <v>511</v>
      </c>
      <c r="F372" s="38">
        <v>24</v>
      </c>
      <c r="G372" s="38" t="s">
        <v>296</v>
      </c>
      <c r="H372" s="38" t="s">
        <v>3895</v>
      </c>
      <c r="Q372" s="39" t="s">
        <v>480</v>
      </c>
      <c r="R372">
        <f t="shared" si="5"/>
        <v>23</v>
      </c>
    </row>
    <row r="373" spans="1:18">
      <c r="A373" s="159">
        <v>372</v>
      </c>
      <c r="B373" s="17" t="s">
        <v>1024</v>
      </c>
      <c r="C373" s="38" t="s">
        <v>1619</v>
      </c>
      <c r="D373" s="38" t="s">
        <v>1620</v>
      </c>
      <c r="E373" s="38" t="s">
        <v>511</v>
      </c>
      <c r="F373" s="38">
        <v>24</v>
      </c>
      <c r="G373" s="38" t="s">
        <v>296</v>
      </c>
      <c r="H373" s="38" t="s">
        <v>3895</v>
      </c>
      <c r="Q373" s="39" t="s">
        <v>486</v>
      </c>
      <c r="R373">
        <f t="shared" si="5"/>
        <v>25</v>
      </c>
    </row>
    <row r="374" spans="1:18">
      <c r="A374" s="159">
        <v>373</v>
      </c>
      <c r="B374" s="17" t="s">
        <v>1025</v>
      </c>
      <c r="C374" s="38" t="s">
        <v>2599</v>
      </c>
      <c r="D374" s="38" t="s">
        <v>2600</v>
      </c>
      <c r="E374" s="38" t="s">
        <v>511</v>
      </c>
      <c r="F374" s="38">
        <v>24</v>
      </c>
      <c r="G374" s="38" t="s">
        <v>296</v>
      </c>
      <c r="H374" s="38" t="s">
        <v>3895</v>
      </c>
      <c r="Q374" s="39" t="s">
        <v>480</v>
      </c>
      <c r="R374">
        <f t="shared" si="5"/>
        <v>23</v>
      </c>
    </row>
    <row r="375" spans="1:18">
      <c r="A375" s="159">
        <v>374</v>
      </c>
      <c r="B375" s="17" t="s">
        <v>1026</v>
      </c>
      <c r="C375" s="38" t="s">
        <v>3431</v>
      </c>
      <c r="D375" s="38" t="s">
        <v>2116</v>
      </c>
      <c r="E375" s="38" t="s">
        <v>544</v>
      </c>
      <c r="F375" s="38">
        <v>21</v>
      </c>
      <c r="G375" s="38" t="s">
        <v>296</v>
      </c>
      <c r="H375" s="38" t="s">
        <v>3895</v>
      </c>
      <c r="Q375" s="39" t="s">
        <v>480</v>
      </c>
      <c r="R375">
        <f t="shared" si="5"/>
        <v>23</v>
      </c>
    </row>
    <row r="376" spans="1:18">
      <c r="A376" s="159">
        <v>375</v>
      </c>
      <c r="B376" s="17" t="s">
        <v>1027</v>
      </c>
      <c r="C376" s="38" t="s">
        <v>2118</v>
      </c>
      <c r="D376" s="38" t="s">
        <v>2119</v>
      </c>
      <c r="E376" s="38" t="s">
        <v>511</v>
      </c>
      <c r="F376" s="38">
        <v>24</v>
      </c>
      <c r="G376" s="38" t="s">
        <v>296</v>
      </c>
      <c r="H376" s="38" t="s">
        <v>3895</v>
      </c>
      <c r="Q376" s="39" t="s">
        <v>587</v>
      </c>
      <c r="R376">
        <f t="shared" si="5"/>
        <v>20</v>
      </c>
    </row>
    <row r="377" spans="1:18">
      <c r="A377" s="159">
        <v>376</v>
      </c>
      <c r="B377" s="17" t="s">
        <v>1028</v>
      </c>
      <c r="C377" s="38" t="s">
        <v>1622</v>
      </c>
      <c r="D377" s="38" t="s">
        <v>1623</v>
      </c>
      <c r="E377" s="38" t="s">
        <v>511</v>
      </c>
      <c r="F377" s="38">
        <v>24</v>
      </c>
      <c r="G377" s="38" t="s">
        <v>296</v>
      </c>
      <c r="H377" s="38" t="s">
        <v>3895</v>
      </c>
      <c r="Q377" s="39" t="s">
        <v>544</v>
      </c>
      <c r="R377">
        <f t="shared" si="5"/>
        <v>21</v>
      </c>
    </row>
    <row r="378" spans="1:18">
      <c r="A378" s="159">
        <v>377</v>
      </c>
      <c r="B378" s="17" t="s">
        <v>1029</v>
      </c>
      <c r="C378" s="38" t="s">
        <v>1625</v>
      </c>
      <c r="D378" s="38" t="s">
        <v>1626</v>
      </c>
      <c r="E378" s="38" t="s">
        <v>511</v>
      </c>
      <c r="F378" s="38">
        <v>24</v>
      </c>
      <c r="G378" s="38" t="s">
        <v>296</v>
      </c>
      <c r="H378" s="38" t="s">
        <v>3895</v>
      </c>
      <c r="Q378" s="39" t="s">
        <v>544</v>
      </c>
      <c r="R378">
        <f t="shared" si="5"/>
        <v>21</v>
      </c>
    </row>
    <row r="379" spans="1:18">
      <c r="A379" s="159">
        <v>378</v>
      </c>
      <c r="B379" s="17" t="s">
        <v>1030</v>
      </c>
      <c r="C379" s="38" t="s">
        <v>5159</v>
      </c>
      <c r="D379" s="38" t="s">
        <v>2122</v>
      </c>
      <c r="E379" s="38" t="s">
        <v>511</v>
      </c>
      <c r="F379" s="38">
        <v>24</v>
      </c>
      <c r="G379" s="38" t="s">
        <v>296</v>
      </c>
      <c r="H379" s="38" t="s">
        <v>3895</v>
      </c>
      <c r="Q379" s="39" t="s">
        <v>544</v>
      </c>
      <c r="R379">
        <f t="shared" si="5"/>
        <v>21</v>
      </c>
    </row>
    <row r="380" spans="1:18">
      <c r="A380" s="159">
        <v>379</v>
      </c>
      <c r="B380" s="17" t="s">
        <v>1031</v>
      </c>
      <c r="C380" s="38" t="s">
        <v>2124</v>
      </c>
      <c r="D380" s="38" t="s">
        <v>2125</v>
      </c>
      <c r="E380" s="38" t="s">
        <v>511</v>
      </c>
      <c r="F380" s="38">
        <v>24</v>
      </c>
      <c r="G380" s="38" t="s">
        <v>296</v>
      </c>
      <c r="H380" s="38" t="s">
        <v>3895</v>
      </c>
      <c r="Q380" s="39" t="s">
        <v>544</v>
      </c>
      <c r="R380">
        <f t="shared" si="5"/>
        <v>21</v>
      </c>
    </row>
    <row r="381" spans="1:18">
      <c r="A381" s="159">
        <v>380</v>
      </c>
      <c r="B381" s="17" t="s">
        <v>1032</v>
      </c>
      <c r="C381" s="38" t="s">
        <v>3629</v>
      </c>
      <c r="D381" s="38" t="s">
        <v>3630</v>
      </c>
      <c r="E381" s="38" t="s">
        <v>511</v>
      </c>
      <c r="F381" s="38">
        <v>24</v>
      </c>
      <c r="G381" s="38" t="s">
        <v>296</v>
      </c>
      <c r="H381" s="38" t="s">
        <v>3896</v>
      </c>
      <c r="Q381" s="39" t="s">
        <v>1033</v>
      </c>
      <c r="R381">
        <f t="shared" si="5"/>
        <v>9</v>
      </c>
    </row>
    <row r="382" spans="1:18">
      <c r="A382" s="159">
        <v>381</v>
      </c>
      <c r="B382" s="17" t="s">
        <v>1034</v>
      </c>
      <c r="C382" s="38" t="s">
        <v>3631</v>
      </c>
      <c r="D382" s="38" t="s">
        <v>3632</v>
      </c>
      <c r="E382" s="38" t="s">
        <v>511</v>
      </c>
      <c r="F382" s="38">
        <v>24</v>
      </c>
      <c r="G382" s="38" t="s">
        <v>296</v>
      </c>
      <c r="H382" s="38" t="s">
        <v>3896</v>
      </c>
      <c r="Q382" s="39" t="s">
        <v>544</v>
      </c>
      <c r="R382">
        <f t="shared" si="5"/>
        <v>21</v>
      </c>
    </row>
    <row r="383" spans="1:18">
      <c r="A383" s="159">
        <v>382</v>
      </c>
      <c r="B383" s="17" t="s">
        <v>1035</v>
      </c>
      <c r="C383" s="38" t="s">
        <v>3633</v>
      </c>
      <c r="D383" s="38" t="s">
        <v>3634</v>
      </c>
      <c r="E383" s="38" t="s">
        <v>511</v>
      </c>
      <c r="F383" s="38">
        <v>24</v>
      </c>
      <c r="G383" s="38" t="s">
        <v>296</v>
      </c>
      <c r="H383" s="38" t="s">
        <v>3896</v>
      </c>
      <c r="Q383" s="39" t="s">
        <v>544</v>
      </c>
      <c r="R383">
        <f t="shared" si="5"/>
        <v>21</v>
      </c>
    </row>
    <row r="384" spans="1:18">
      <c r="A384" s="159">
        <v>383</v>
      </c>
      <c r="B384" s="17" t="s">
        <v>1036</v>
      </c>
      <c r="C384" s="38" t="s">
        <v>3635</v>
      </c>
      <c r="D384" s="38" t="s">
        <v>3636</v>
      </c>
      <c r="E384" s="38" t="s">
        <v>511</v>
      </c>
      <c r="F384" s="38">
        <v>24</v>
      </c>
      <c r="G384" s="38" t="s">
        <v>296</v>
      </c>
      <c r="H384" s="38" t="s">
        <v>3896</v>
      </c>
      <c r="Q384" s="39" t="s">
        <v>526</v>
      </c>
      <c r="R384">
        <f t="shared" si="5"/>
        <v>22</v>
      </c>
    </row>
    <row r="385" spans="1:18">
      <c r="A385" s="159">
        <v>384</v>
      </c>
      <c r="B385" s="17" t="s">
        <v>1037</v>
      </c>
      <c r="C385" s="38" t="s">
        <v>3637</v>
      </c>
      <c r="D385" s="38" t="s">
        <v>3638</v>
      </c>
      <c r="E385" s="38" t="s">
        <v>511</v>
      </c>
      <c r="F385" s="38">
        <v>24</v>
      </c>
      <c r="G385" s="38" t="s">
        <v>296</v>
      </c>
      <c r="H385" s="38" t="s">
        <v>3896</v>
      </c>
      <c r="Q385" s="39" t="s">
        <v>526</v>
      </c>
      <c r="R385">
        <f t="shared" si="5"/>
        <v>22</v>
      </c>
    </row>
    <row r="386" spans="1:18">
      <c r="A386" s="159">
        <v>385</v>
      </c>
      <c r="B386" s="17" t="s">
        <v>1038</v>
      </c>
      <c r="C386" s="38" t="s">
        <v>4641</v>
      </c>
      <c r="D386" s="38" t="s">
        <v>4642</v>
      </c>
      <c r="E386" s="38" t="s">
        <v>511</v>
      </c>
      <c r="F386" s="38">
        <v>24</v>
      </c>
      <c r="G386" s="38" t="s">
        <v>296</v>
      </c>
      <c r="H386" s="38" t="s">
        <v>4018</v>
      </c>
      <c r="Q386" s="39" t="s">
        <v>526</v>
      </c>
      <c r="R386">
        <f t="shared" si="5"/>
        <v>22</v>
      </c>
    </row>
    <row r="387" spans="1:18">
      <c r="A387" s="159">
        <v>386</v>
      </c>
      <c r="B387" s="17" t="s">
        <v>1039</v>
      </c>
      <c r="C387" s="38" t="s">
        <v>4643</v>
      </c>
      <c r="D387" s="38" t="s">
        <v>4644</v>
      </c>
      <c r="E387" s="38" t="s">
        <v>511</v>
      </c>
      <c r="F387" s="38">
        <v>24</v>
      </c>
      <c r="G387" s="38" t="s">
        <v>296</v>
      </c>
      <c r="H387" s="38" t="s">
        <v>4018</v>
      </c>
      <c r="Q387" s="39" t="s">
        <v>526</v>
      </c>
      <c r="R387">
        <f t="shared" ref="R387:R450" si="6">IF(Q387&gt;0,VLOOKUP(Q387,$N$2:$O$48,2,0),"")</f>
        <v>22</v>
      </c>
    </row>
    <row r="388" spans="1:18">
      <c r="A388" s="159">
        <v>387</v>
      </c>
      <c r="B388" s="17" t="s">
        <v>1040</v>
      </c>
      <c r="C388" s="38" t="s">
        <v>4645</v>
      </c>
      <c r="D388" s="38" t="s">
        <v>4646</v>
      </c>
      <c r="E388" s="38" t="s">
        <v>511</v>
      </c>
      <c r="F388" s="38">
        <v>24</v>
      </c>
      <c r="G388" s="38" t="s">
        <v>296</v>
      </c>
      <c r="H388" s="38" t="s">
        <v>4018</v>
      </c>
      <c r="Q388" s="39" t="s">
        <v>526</v>
      </c>
      <c r="R388">
        <f t="shared" si="6"/>
        <v>22</v>
      </c>
    </row>
    <row r="389" spans="1:18">
      <c r="A389" s="159">
        <v>388</v>
      </c>
      <c r="B389" s="17" t="s">
        <v>1043</v>
      </c>
      <c r="C389" s="38" t="s">
        <v>4647</v>
      </c>
      <c r="D389" s="38" t="s">
        <v>4513</v>
      </c>
      <c r="E389" s="38" t="s">
        <v>511</v>
      </c>
      <c r="F389" s="38">
        <v>24</v>
      </c>
      <c r="G389" s="38" t="s">
        <v>296</v>
      </c>
      <c r="H389" s="38" t="s">
        <v>4018</v>
      </c>
      <c r="Q389" s="39" t="s">
        <v>526</v>
      </c>
      <c r="R389">
        <f t="shared" si="6"/>
        <v>22</v>
      </c>
    </row>
    <row r="390" spans="1:18">
      <c r="A390" s="159">
        <v>389</v>
      </c>
      <c r="B390" s="17" t="s">
        <v>1044</v>
      </c>
      <c r="C390" s="38" t="s">
        <v>4648</v>
      </c>
      <c r="D390" s="38" t="s">
        <v>4649</v>
      </c>
      <c r="E390" s="38" t="s">
        <v>511</v>
      </c>
      <c r="F390" s="38">
        <v>24</v>
      </c>
      <c r="G390" s="38" t="s">
        <v>296</v>
      </c>
      <c r="H390" s="38" t="s">
        <v>4018</v>
      </c>
      <c r="Q390" s="39" t="s">
        <v>526</v>
      </c>
      <c r="R390">
        <f t="shared" si="6"/>
        <v>22</v>
      </c>
    </row>
    <row r="391" spans="1:18">
      <c r="A391" s="159">
        <v>390</v>
      </c>
      <c r="B391" s="17" t="s">
        <v>1046</v>
      </c>
      <c r="C391" s="38" t="s">
        <v>4650</v>
      </c>
      <c r="D391" s="38" t="s">
        <v>4651</v>
      </c>
      <c r="E391" s="38" t="s">
        <v>511</v>
      </c>
      <c r="F391" s="38">
        <v>24</v>
      </c>
      <c r="G391" s="38" t="s">
        <v>296</v>
      </c>
      <c r="H391" s="38" t="s">
        <v>4018</v>
      </c>
      <c r="Q391" s="39" t="s">
        <v>526</v>
      </c>
      <c r="R391">
        <f t="shared" si="6"/>
        <v>22</v>
      </c>
    </row>
    <row r="392" spans="1:18">
      <c r="A392" s="159">
        <v>391</v>
      </c>
      <c r="B392" s="17" t="s">
        <v>1047</v>
      </c>
      <c r="C392" s="38" t="s">
        <v>4652</v>
      </c>
      <c r="D392" s="38" t="s">
        <v>4653</v>
      </c>
      <c r="E392" s="38" t="s">
        <v>511</v>
      </c>
      <c r="F392" s="38">
        <v>24</v>
      </c>
      <c r="G392" s="38" t="s">
        <v>296</v>
      </c>
      <c r="H392" s="38" t="s">
        <v>4018</v>
      </c>
      <c r="Q392" s="39" t="s">
        <v>526</v>
      </c>
      <c r="R392">
        <f t="shared" si="6"/>
        <v>22</v>
      </c>
    </row>
    <row r="393" spans="1:18">
      <c r="A393" s="159">
        <v>392</v>
      </c>
      <c r="B393" s="17" t="s">
        <v>1048</v>
      </c>
      <c r="C393" s="38" t="s">
        <v>4654</v>
      </c>
      <c r="D393" s="38" t="s">
        <v>4655</v>
      </c>
      <c r="E393" s="38" t="s">
        <v>511</v>
      </c>
      <c r="F393" s="38">
        <v>24</v>
      </c>
      <c r="G393" s="38" t="s">
        <v>296</v>
      </c>
      <c r="H393" s="38" t="s">
        <v>4018</v>
      </c>
      <c r="Q393" s="39" t="s">
        <v>526</v>
      </c>
      <c r="R393">
        <f t="shared" si="6"/>
        <v>22</v>
      </c>
    </row>
    <row r="394" spans="1:18">
      <c r="A394" s="159">
        <v>393</v>
      </c>
      <c r="B394" s="17" t="s">
        <v>1049</v>
      </c>
      <c r="C394" s="38" t="s">
        <v>4656</v>
      </c>
      <c r="D394" s="38" t="s">
        <v>4657</v>
      </c>
      <c r="E394" s="38" t="s">
        <v>511</v>
      </c>
      <c r="F394" s="38">
        <v>24</v>
      </c>
      <c r="G394" s="38" t="s">
        <v>296</v>
      </c>
      <c r="H394" s="38" t="s">
        <v>4018</v>
      </c>
      <c r="Q394" s="39" t="s">
        <v>526</v>
      </c>
      <c r="R394">
        <f t="shared" si="6"/>
        <v>22</v>
      </c>
    </row>
    <row r="395" spans="1:18">
      <c r="A395" s="159">
        <v>394</v>
      </c>
      <c r="B395" s="17" t="s">
        <v>1050</v>
      </c>
      <c r="C395" s="38" t="s">
        <v>2143</v>
      </c>
      <c r="D395" s="38" t="s">
        <v>2144</v>
      </c>
      <c r="E395" s="38" t="s">
        <v>486</v>
      </c>
      <c r="F395" s="38">
        <v>25</v>
      </c>
      <c r="G395" s="38" t="s">
        <v>296</v>
      </c>
      <c r="H395" s="38" t="s">
        <v>3895</v>
      </c>
      <c r="Q395" s="39" t="s">
        <v>526</v>
      </c>
      <c r="R395">
        <f t="shared" si="6"/>
        <v>22</v>
      </c>
    </row>
    <row r="396" spans="1:18">
      <c r="A396" s="159">
        <v>395</v>
      </c>
      <c r="B396" s="17" t="s">
        <v>1051</v>
      </c>
      <c r="C396" s="38" t="s">
        <v>2127</v>
      </c>
      <c r="D396" s="38" t="s">
        <v>2128</v>
      </c>
      <c r="E396" s="38" t="s">
        <v>511</v>
      </c>
      <c r="F396" s="38">
        <v>24</v>
      </c>
      <c r="G396" s="38" t="s">
        <v>296</v>
      </c>
      <c r="H396" s="38" t="s">
        <v>3895</v>
      </c>
      <c r="Q396" s="39" t="s">
        <v>526</v>
      </c>
      <c r="R396">
        <f t="shared" si="6"/>
        <v>22</v>
      </c>
    </row>
    <row r="397" spans="1:18">
      <c r="A397" s="159">
        <v>396</v>
      </c>
      <c r="B397" s="17" t="s">
        <v>1052</v>
      </c>
      <c r="C397" s="38" t="s">
        <v>2133</v>
      </c>
      <c r="D397" s="38" t="s">
        <v>2134</v>
      </c>
      <c r="E397" s="38" t="s">
        <v>511</v>
      </c>
      <c r="F397" s="38">
        <v>24</v>
      </c>
      <c r="G397" s="38" t="s">
        <v>296</v>
      </c>
      <c r="H397" s="38" t="s">
        <v>3895</v>
      </c>
      <c r="Q397" s="39" t="s">
        <v>526</v>
      </c>
      <c r="R397">
        <f t="shared" si="6"/>
        <v>22</v>
      </c>
    </row>
    <row r="398" spans="1:18">
      <c r="A398" s="159">
        <v>397</v>
      </c>
      <c r="B398" s="17" t="s">
        <v>1053</v>
      </c>
      <c r="C398" s="38" t="s">
        <v>2130</v>
      </c>
      <c r="D398" s="38" t="s">
        <v>2131</v>
      </c>
      <c r="E398" s="38" t="s">
        <v>511</v>
      </c>
      <c r="F398" s="38">
        <v>24</v>
      </c>
      <c r="G398" s="38" t="s">
        <v>296</v>
      </c>
      <c r="H398" s="38" t="s">
        <v>3895</v>
      </c>
      <c r="Q398" s="39" t="s">
        <v>480</v>
      </c>
      <c r="R398">
        <f t="shared" si="6"/>
        <v>23</v>
      </c>
    </row>
    <row r="399" spans="1:18">
      <c r="A399" s="159">
        <v>398</v>
      </c>
      <c r="B399" s="17" t="s">
        <v>1054</v>
      </c>
      <c r="C399" s="38" t="s">
        <v>2146</v>
      </c>
      <c r="D399" s="38" t="s">
        <v>2147</v>
      </c>
      <c r="E399" s="38" t="s">
        <v>480</v>
      </c>
      <c r="F399" s="38">
        <v>23</v>
      </c>
      <c r="G399" s="38" t="s">
        <v>296</v>
      </c>
      <c r="H399" s="38" t="s">
        <v>3895</v>
      </c>
      <c r="Q399" s="39" t="s">
        <v>480</v>
      </c>
      <c r="R399">
        <f t="shared" si="6"/>
        <v>23</v>
      </c>
    </row>
    <row r="400" spans="1:18">
      <c r="A400" s="159">
        <v>399</v>
      </c>
      <c r="B400" s="17" t="s">
        <v>1055</v>
      </c>
      <c r="C400" s="38" t="s">
        <v>2140</v>
      </c>
      <c r="D400" s="38" t="s">
        <v>2141</v>
      </c>
      <c r="E400" s="38" t="s">
        <v>1062</v>
      </c>
      <c r="F400" s="38">
        <v>42</v>
      </c>
      <c r="G400" s="38" t="s">
        <v>296</v>
      </c>
      <c r="H400" s="38" t="s">
        <v>3895</v>
      </c>
      <c r="Q400" s="39" t="s">
        <v>526</v>
      </c>
      <c r="R400">
        <f t="shared" si="6"/>
        <v>22</v>
      </c>
    </row>
    <row r="401" spans="1:18">
      <c r="A401" s="159">
        <v>400</v>
      </c>
      <c r="B401" s="17" t="s">
        <v>1056</v>
      </c>
      <c r="C401" s="38" t="s">
        <v>2137</v>
      </c>
      <c r="D401" s="38" t="s">
        <v>2138</v>
      </c>
      <c r="E401" s="38" t="s">
        <v>972</v>
      </c>
      <c r="F401" s="38">
        <v>47</v>
      </c>
      <c r="G401" s="38" t="s">
        <v>296</v>
      </c>
      <c r="H401" s="38" t="s">
        <v>3895</v>
      </c>
      <c r="Q401" s="39" t="s">
        <v>511</v>
      </c>
      <c r="R401">
        <f t="shared" si="6"/>
        <v>24</v>
      </c>
    </row>
    <row r="402" spans="1:18">
      <c r="A402" s="159">
        <v>401</v>
      </c>
      <c r="B402" s="17" t="s">
        <v>1057</v>
      </c>
      <c r="C402" s="38" t="s">
        <v>3564</v>
      </c>
      <c r="D402" s="38" t="s">
        <v>3565</v>
      </c>
      <c r="E402" s="38" t="s">
        <v>511</v>
      </c>
      <c r="F402" s="38">
        <v>24</v>
      </c>
      <c r="G402" s="38" t="s">
        <v>296</v>
      </c>
      <c r="H402" s="38" t="s">
        <v>3896</v>
      </c>
      <c r="Q402" s="39" t="s">
        <v>511</v>
      </c>
      <c r="R402">
        <f t="shared" si="6"/>
        <v>24</v>
      </c>
    </row>
    <row r="403" spans="1:18">
      <c r="A403" s="159">
        <v>402</v>
      </c>
      <c r="B403" s="17" t="s">
        <v>1058</v>
      </c>
      <c r="C403" s="38" t="s">
        <v>5160</v>
      </c>
      <c r="D403" s="38" t="s">
        <v>3566</v>
      </c>
      <c r="E403" s="38" t="s">
        <v>511</v>
      </c>
      <c r="F403" s="38">
        <v>24</v>
      </c>
      <c r="G403" s="38" t="s">
        <v>296</v>
      </c>
      <c r="H403" s="38" t="s">
        <v>3896</v>
      </c>
      <c r="Q403" s="39" t="s">
        <v>511</v>
      </c>
      <c r="R403">
        <f t="shared" si="6"/>
        <v>24</v>
      </c>
    </row>
    <row r="404" spans="1:18">
      <c r="A404" s="159">
        <v>403</v>
      </c>
      <c r="B404" s="17" t="s">
        <v>1059</v>
      </c>
      <c r="C404" s="38" t="s">
        <v>3567</v>
      </c>
      <c r="D404" s="38" t="s">
        <v>3568</v>
      </c>
      <c r="E404" s="38" t="s">
        <v>526</v>
      </c>
      <c r="F404" s="38">
        <v>22</v>
      </c>
      <c r="G404" s="38" t="s">
        <v>296</v>
      </c>
      <c r="H404" s="38" t="s">
        <v>3896</v>
      </c>
      <c r="Q404" s="39" t="s">
        <v>511</v>
      </c>
      <c r="R404">
        <f t="shared" si="6"/>
        <v>24</v>
      </c>
    </row>
    <row r="405" spans="1:18">
      <c r="A405" s="159">
        <v>404</v>
      </c>
      <c r="B405" s="17" t="s">
        <v>1060</v>
      </c>
      <c r="C405" s="38" t="s">
        <v>3569</v>
      </c>
      <c r="D405" s="38" t="s">
        <v>3570</v>
      </c>
      <c r="E405" s="38" t="s">
        <v>480</v>
      </c>
      <c r="F405" s="38">
        <v>23</v>
      </c>
      <c r="G405" s="38" t="s">
        <v>296</v>
      </c>
      <c r="H405" s="38" t="s">
        <v>3896</v>
      </c>
      <c r="Q405" s="39" t="s">
        <v>511</v>
      </c>
      <c r="R405">
        <f t="shared" si="6"/>
        <v>24</v>
      </c>
    </row>
    <row r="406" spans="1:18">
      <c r="A406" s="159">
        <v>405</v>
      </c>
      <c r="B406" s="17" t="s">
        <v>1061</v>
      </c>
      <c r="C406" s="38" t="s">
        <v>3571</v>
      </c>
      <c r="D406" s="38" t="s">
        <v>3572</v>
      </c>
      <c r="E406" s="38" t="s">
        <v>511</v>
      </c>
      <c r="F406" s="38">
        <v>24</v>
      </c>
      <c r="G406" s="38" t="s">
        <v>296</v>
      </c>
      <c r="H406" s="38" t="s">
        <v>3896</v>
      </c>
      <c r="Q406" s="39" t="s">
        <v>511</v>
      </c>
      <c r="R406">
        <f t="shared" si="6"/>
        <v>24</v>
      </c>
    </row>
    <row r="407" spans="1:18">
      <c r="A407" s="159">
        <v>406</v>
      </c>
      <c r="B407" s="17" t="s">
        <v>1063</v>
      </c>
      <c r="C407" s="38" t="s">
        <v>4623</v>
      </c>
      <c r="D407" s="38" t="s">
        <v>4624</v>
      </c>
      <c r="E407" s="38" t="s">
        <v>526</v>
      </c>
      <c r="F407" s="38">
        <v>22</v>
      </c>
      <c r="G407" s="38" t="s">
        <v>296</v>
      </c>
      <c r="H407" s="38" t="s">
        <v>4018</v>
      </c>
      <c r="Q407" s="39" t="s">
        <v>480</v>
      </c>
      <c r="R407">
        <f t="shared" si="6"/>
        <v>23</v>
      </c>
    </row>
    <row r="408" spans="1:18">
      <c r="A408" s="159">
        <v>407</v>
      </c>
      <c r="B408" s="17" t="s">
        <v>1064</v>
      </c>
      <c r="C408" s="38" t="s">
        <v>4625</v>
      </c>
      <c r="D408" s="38" t="s">
        <v>4626</v>
      </c>
      <c r="E408" s="38" t="s">
        <v>511</v>
      </c>
      <c r="F408" s="38">
        <v>24</v>
      </c>
      <c r="G408" s="38" t="s">
        <v>296</v>
      </c>
      <c r="H408" s="38" t="s">
        <v>4018</v>
      </c>
      <c r="Q408" s="39" t="s">
        <v>480</v>
      </c>
      <c r="R408">
        <f t="shared" si="6"/>
        <v>23</v>
      </c>
    </row>
    <row r="409" spans="1:18">
      <c r="A409" s="159">
        <v>408</v>
      </c>
      <c r="B409" s="17" t="s">
        <v>1065</v>
      </c>
      <c r="C409" s="38" t="s">
        <v>4627</v>
      </c>
      <c r="D409" s="38" t="s">
        <v>4628</v>
      </c>
      <c r="E409" s="38" t="s">
        <v>511</v>
      </c>
      <c r="F409" s="38">
        <v>24</v>
      </c>
      <c r="G409" s="38" t="s">
        <v>296</v>
      </c>
      <c r="H409" s="38" t="s">
        <v>4018</v>
      </c>
      <c r="Q409" s="39" t="s">
        <v>480</v>
      </c>
      <c r="R409">
        <f t="shared" si="6"/>
        <v>23</v>
      </c>
    </row>
    <row r="410" spans="1:18">
      <c r="A410" s="159">
        <v>409</v>
      </c>
      <c r="B410" s="17" t="s">
        <v>1066</v>
      </c>
      <c r="C410" s="38" t="s">
        <v>4629</v>
      </c>
      <c r="D410" s="38" t="s">
        <v>4630</v>
      </c>
      <c r="E410" s="38" t="s">
        <v>480</v>
      </c>
      <c r="F410" s="38">
        <v>23</v>
      </c>
      <c r="G410" s="38" t="s">
        <v>296</v>
      </c>
      <c r="H410" s="38" t="s">
        <v>4018</v>
      </c>
      <c r="Q410" s="39" t="s">
        <v>544</v>
      </c>
      <c r="R410">
        <f t="shared" si="6"/>
        <v>21</v>
      </c>
    </row>
    <row r="411" spans="1:18">
      <c r="A411" s="159">
        <v>410</v>
      </c>
      <c r="B411" s="17" t="s">
        <v>1067</v>
      </c>
      <c r="C411" s="38" t="s">
        <v>4631</v>
      </c>
      <c r="D411" s="38" t="s">
        <v>4632</v>
      </c>
      <c r="E411" s="38" t="s">
        <v>480</v>
      </c>
      <c r="F411" s="38">
        <v>23</v>
      </c>
      <c r="G411" s="38" t="s">
        <v>296</v>
      </c>
      <c r="H411" s="38" t="s">
        <v>4018</v>
      </c>
      <c r="Q411" s="39" t="s">
        <v>544</v>
      </c>
      <c r="R411">
        <f t="shared" si="6"/>
        <v>21</v>
      </c>
    </row>
    <row r="412" spans="1:18">
      <c r="A412" s="159">
        <v>411</v>
      </c>
      <c r="B412" s="17" t="s">
        <v>1068</v>
      </c>
      <c r="C412" s="38" t="s">
        <v>4633</v>
      </c>
      <c r="D412" s="38" t="s">
        <v>4634</v>
      </c>
      <c r="E412" s="38" t="s">
        <v>480</v>
      </c>
      <c r="F412" s="38">
        <v>23</v>
      </c>
      <c r="G412" s="38" t="s">
        <v>296</v>
      </c>
      <c r="H412" s="38" t="s">
        <v>4018</v>
      </c>
      <c r="Q412" s="39" t="s">
        <v>544</v>
      </c>
      <c r="R412">
        <f t="shared" si="6"/>
        <v>21</v>
      </c>
    </row>
    <row r="413" spans="1:18">
      <c r="A413" s="159">
        <v>412</v>
      </c>
      <c r="B413" s="17" t="s">
        <v>1069</v>
      </c>
      <c r="C413" s="38" t="s">
        <v>4635</v>
      </c>
      <c r="D413" s="38" t="s">
        <v>4636</v>
      </c>
      <c r="E413" s="38" t="s">
        <v>1062</v>
      </c>
      <c r="F413" s="38">
        <v>42</v>
      </c>
      <c r="G413" s="38" t="s">
        <v>296</v>
      </c>
      <c r="H413" s="38" t="s">
        <v>4018</v>
      </c>
      <c r="Q413" s="39" t="s">
        <v>544</v>
      </c>
      <c r="R413">
        <f t="shared" si="6"/>
        <v>21</v>
      </c>
    </row>
    <row r="414" spans="1:18">
      <c r="A414" s="159">
        <v>413</v>
      </c>
      <c r="B414" s="17" t="s">
        <v>1070</v>
      </c>
      <c r="C414" s="38" t="s">
        <v>4637</v>
      </c>
      <c r="D414" s="38" t="s">
        <v>4638</v>
      </c>
      <c r="E414" s="38" t="s">
        <v>511</v>
      </c>
      <c r="F414" s="38">
        <v>24</v>
      </c>
      <c r="G414" s="38" t="s">
        <v>296</v>
      </c>
      <c r="H414" s="38" t="s">
        <v>4018</v>
      </c>
      <c r="Q414" s="39" t="s">
        <v>544</v>
      </c>
      <c r="R414">
        <f t="shared" si="6"/>
        <v>21</v>
      </c>
    </row>
    <row r="415" spans="1:18">
      <c r="A415" s="159">
        <v>414</v>
      </c>
      <c r="B415" s="17" t="s">
        <v>1071</v>
      </c>
      <c r="C415" s="38" t="s">
        <v>4639</v>
      </c>
      <c r="D415" s="38" t="s">
        <v>4640</v>
      </c>
      <c r="E415" s="38" t="s">
        <v>511</v>
      </c>
      <c r="F415" s="38">
        <v>24</v>
      </c>
      <c r="G415" s="38" t="s">
        <v>296</v>
      </c>
      <c r="H415" s="38" t="s">
        <v>4018</v>
      </c>
      <c r="Q415" s="39" t="s">
        <v>480</v>
      </c>
      <c r="R415">
        <f t="shared" si="6"/>
        <v>23</v>
      </c>
    </row>
    <row r="416" spans="1:18">
      <c r="A416" s="159">
        <v>415</v>
      </c>
      <c r="B416" s="17" t="s">
        <v>1072</v>
      </c>
      <c r="C416" s="38" t="s">
        <v>4551</v>
      </c>
      <c r="D416" s="38" t="s">
        <v>4552</v>
      </c>
      <c r="E416" s="38" t="s">
        <v>480</v>
      </c>
      <c r="F416" s="38">
        <v>23</v>
      </c>
      <c r="G416" s="38" t="s">
        <v>339</v>
      </c>
      <c r="H416" s="38" t="s">
        <v>4019</v>
      </c>
      <c r="Q416" s="39" t="s">
        <v>89</v>
      </c>
      <c r="R416">
        <f t="shared" si="6"/>
        <v>1</v>
      </c>
    </row>
    <row r="417" spans="1:18">
      <c r="A417" s="159">
        <v>416</v>
      </c>
      <c r="B417" s="17" t="s">
        <v>1073</v>
      </c>
      <c r="C417" s="38" t="s">
        <v>4547</v>
      </c>
      <c r="D417" s="38" t="s">
        <v>4548</v>
      </c>
      <c r="E417" s="38" t="s">
        <v>480</v>
      </c>
      <c r="F417" s="38">
        <v>23</v>
      </c>
      <c r="G417" s="38" t="s">
        <v>339</v>
      </c>
      <c r="H417" s="38" t="s">
        <v>4019</v>
      </c>
      <c r="Q417" s="39" t="s">
        <v>511</v>
      </c>
      <c r="R417">
        <f t="shared" si="6"/>
        <v>24</v>
      </c>
    </row>
    <row r="418" spans="1:18">
      <c r="A418" s="159">
        <v>417</v>
      </c>
      <c r="B418" s="17" t="s">
        <v>1074</v>
      </c>
      <c r="C418" s="38" t="s">
        <v>4549</v>
      </c>
      <c r="D418" s="38" t="s">
        <v>4550</v>
      </c>
      <c r="E418" s="38" t="s">
        <v>480</v>
      </c>
      <c r="F418" s="38">
        <v>23</v>
      </c>
      <c r="G418" s="38" t="s">
        <v>339</v>
      </c>
      <c r="H418" s="38" t="s">
        <v>4019</v>
      </c>
      <c r="Q418" s="39" t="s">
        <v>552</v>
      </c>
      <c r="R418">
        <f t="shared" si="6"/>
        <v>31</v>
      </c>
    </row>
    <row r="419" spans="1:18">
      <c r="A419" s="159">
        <v>418</v>
      </c>
      <c r="B419" s="17" t="s">
        <v>1075</v>
      </c>
      <c r="C419" s="38" t="s">
        <v>5161</v>
      </c>
      <c r="D419" s="38" t="s">
        <v>5162</v>
      </c>
      <c r="E419" s="38" t="s">
        <v>480</v>
      </c>
      <c r="F419" s="38">
        <v>23</v>
      </c>
      <c r="G419" s="38" t="s">
        <v>339</v>
      </c>
      <c r="H419" s="38" t="s">
        <v>4019</v>
      </c>
      <c r="Q419" s="39" t="s">
        <v>480</v>
      </c>
      <c r="R419">
        <f t="shared" si="6"/>
        <v>23</v>
      </c>
    </row>
    <row r="420" spans="1:18">
      <c r="A420" s="159">
        <v>419</v>
      </c>
      <c r="B420" s="17" t="s">
        <v>1076</v>
      </c>
      <c r="C420" s="38" t="s">
        <v>4553</v>
      </c>
      <c r="D420" s="38" t="s">
        <v>4554</v>
      </c>
      <c r="E420" s="38" t="s">
        <v>480</v>
      </c>
      <c r="F420" s="38">
        <v>23</v>
      </c>
      <c r="G420" s="38" t="s">
        <v>339</v>
      </c>
      <c r="H420" s="38" t="s">
        <v>4019</v>
      </c>
      <c r="Q420" s="39" t="s">
        <v>544</v>
      </c>
      <c r="R420">
        <f t="shared" si="6"/>
        <v>21</v>
      </c>
    </row>
    <row r="421" spans="1:18">
      <c r="A421" s="159">
        <v>420</v>
      </c>
      <c r="B421" s="17" t="s">
        <v>1077</v>
      </c>
      <c r="C421" s="38" t="s">
        <v>4545</v>
      </c>
      <c r="D421" s="38" t="s">
        <v>4546</v>
      </c>
      <c r="E421" s="38" t="s">
        <v>480</v>
      </c>
      <c r="F421" s="38">
        <v>23</v>
      </c>
      <c r="G421" s="38" t="s">
        <v>339</v>
      </c>
      <c r="H421" s="38" t="s">
        <v>4019</v>
      </c>
      <c r="Q421" s="39" t="s">
        <v>480</v>
      </c>
      <c r="R421">
        <f t="shared" si="6"/>
        <v>23</v>
      </c>
    </row>
    <row r="422" spans="1:18">
      <c r="A422" s="159">
        <v>421</v>
      </c>
      <c r="B422" s="17" t="s">
        <v>1078</v>
      </c>
      <c r="C422" s="38" t="s">
        <v>5163</v>
      </c>
      <c r="D422" s="38" t="s">
        <v>5164</v>
      </c>
      <c r="E422" s="38" t="s">
        <v>480</v>
      </c>
      <c r="F422" s="38">
        <v>23</v>
      </c>
      <c r="G422" s="38" t="s">
        <v>339</v>
      </c>
      <c r="H422" s="38" t="s">
        <v>3895</v>
      </c>
      <c r="Q422" s="39" t="s">
        <v>972</v>
      </c>
      <c r="R422">
        <f t="shared" si="6"/>
        <v>47</v>
      </c>
    </row>
    <row r="423" spans="1:18">
      <c r="A423" s="159">
        <v>422</v>
      </c>
      <c r="B423" s="17" t="s">
        <v>1079</v>
      </c>
      <c r="C423" s="38" t="s">
        <v>5165</v>
      </c>
      <c r="D423" s="38" t="s">
        <v>5166</v>
      </c>
      <c r="E423" s="38" t="s">
        <v>480</v>
      </c>
      <c r="F423" s="38">
        <v>23</v>
      </c>
      <c r="G423" s="38" t="s">
        <v>339</v>
      </c>
      <c r="H423" s="38" t="s">
        <v>3895</v>
      </c>
      <c r="Q423" s="39" t="s">
        <v>544</v>
      </c>
      <c r="R423">
        <f t="shared" si="6"/>
        <v>21</v>
      </c>
    </row>
    <row r="424" spans="1:18">
      <c r="A424" s="159">
        <v>423</v>
      </c>
      <c r="B424" s="17" t="s">
        <v>1080</v>
      </c>
      <c r="C424" s="38" t="s">
        <v>5167</v>
      </c>
      <c r="D424" s="38" t="s">
        <v>5168</v>
      </c>
      <c r="E424" s="38" t="s">
        <v>480</v>
      </c>
      <c r="F424" s="38">
        <v>23</v>
      </c>
      <c r="G424" s="38" t="s">
        <v>339</v>
      </c>
      <c r="H424" s="38" t="s">
        <v>3895</v>
      </c>
      <c r="Q424" s="39" t="s">
        <v>544</v>
      </c>
      <c r="R424">
        <f t="shared" si="6"/>
        <v>21</v>
      </c>
    </row>
    <row r="425" spans="1:18">
      <c r="A425" s="159">
        <v>424</v>
      </c>
      <c r="B425" s="17" t="s">
        <v>1081</v>
      </c>
      <c r="C425" s="38" t="s">
        <v>5169</v>
      </c>
      <c r="D425" s="38" t="s">
        <v>5170</v>
      </c>
      <c r="E425" s="38" t="s">
        <v>480</v>
      </c>
      <c r="F425" s="38">
        <v>23</v>
      </c>
      <c r="G425" s="38" t="s">
        <v>339</v>
      </c>
      <c r="H425" s="38" t="s">
        <v>3895</v>
      </c>
      <c r="Q425" s="39" t="s">
        <v>511</v>
      </c>
      <c r="R425">
        <f t="shared" si="6"/>
        <v>24</v>
      </c>
    </row>
    <row r="426" spans="1:18">
      <c r="A426" s="159">
        <v>425</v>
      </c>
      <c r="B426" s="17" t="s">
        <v>1082</v>
      </c>
      <c r="C426" s="38" t="s">
        <v>2616</v>
      </c>
      <c r="D426" s="38" t="s">
        <v>2617</v>
      </c>
      <c r="E426" s="38" t="s">
        <v>511</v>
      </c>
      <c r="F426" s="38">
        <v>24</v>
      </c>
      <c r="G426" s="38" t="s">
        <v>364</v>
      </c>
      <c r="H426" s="38" t="s">
        <v>3895</v>
      </c>
      <c r="Q426" s="39" t="s">
        <v>511</v>
      </c>
      <c r="R426">
        <f t="shared" si="6"/>
        <v>24</v>
      </c>
    </row>
    <row r="427" spans="1:18">
      <c r="A427" s="159">
        <v>426</v>
      </c>
      <c r="B427" s="17" t="s">
        <v>1083</v>
      </c>
      <c r="C427" s="38" t="s">
        <v>4486</v>
      </c>
      <c r="D427" s="38" t="s">
        <v>4487</v>
      </c>
      <c r="E427" s="38" t="s">
        <v>511</v>
      </c>
      <c r="F427" s="38">
        <v>24</v>
      </c>
      <c r="G427" s="38" t="s">
        <v>364</v>
      </c>
      <c r="H427" s="38" t="s">
        <v>3896</v>
      </c>
      <c r="Q427" s="39" t="s">
        <v>480</v>
      </c>
      <c r="R427">
        <f t="shared" si="6"/>
        <v>23</v>
      </c>
    </row>
    <row r="428" spans="1:18">
      <c r="A428" s="159">
        <v>427</v>
      </c>
      <c r="B428" s="17" t="s">
        <v>1084</v>
      </c>
      <c r="C428" s="38" t="s">
        <v>5171</v>
      </c>
      <c r="D428" s="38" t="s">
        <v>5172</v>
      </c>
      <c r="E428" s="38" t="s">
        <v>511</v>
      </c>
      <c r="F428" s="38">
        <v>24</v>
      </c>
      <c r="G428" s="38" t="s">
        <v>364</v>
      </c>
      <c r="H428" s="38" t="s">
        <v>4018</v>
      </c>
      <c r="Q428" s="39" t="s">
        <v>511</v>
      </c>
      <c r="R428">
        <f t="shared" si="6"/>
        <v>24</v>
      </c>
    </row>
    <row r="429" spans="1:18">
      <c r="A429" s="159">
        <v>428</v>
      </c>
      <c r="B429" s="17" t="s">
        <v>1085</v>
      </c>
      <c r="C429" s="38" t="s">
        <v>4857</v>
      </c>
      <c r="D429" s="38" t="s">
        <v>4858</v>
      </c>
      <c r="E429" s="38" t="s">
        <v>511</v>
      </c>
      <c r="F429" s="38">
        <v>24</v>
      </c>
      <c r="G429" s="38" t="s">
        <v>364</v>
      </c>
      <c r="H429" s="38" t="s">
        <v>4018</v>
      </c>
      <c r="Q429" s="39" t="s">
        <v>480</v>
      </c>
      <c r="R429">
        <f t="shared" si="6"/>
        <v>23</v>
      </c>
    </row>
    <row r="430" spans="1:18">
      <c r="A430" s="159">
        <v>429</v>
      </c>
      <c r="B430" s="17" t="s">
        <v>1086</v>
      </c>
      <c r="C430" s="38" t="s">
        <v>4484</v>
      </c>
      <c r="D430" s="38" t="s">
        <v>4485</v>
      </c>
      <c r="E430" s="38" t="s">
        <v>511</v>
      </c>
      <c r="F430" s="38">
        <v>24</v>
      </c>
      <c r="G430" s="38" t="s">
        <v>364</v>
      </c>
      <c r="H430" s="38" t="s">
        <v>3896</v>
      </c>
      <c r="Q430" s="39" t="s">
        <v>480</v>
      </c>
      <c r="R430">
        <f t="shared" si="6"/>
        <v>23</v>
      </c>
    </row>
    <row r="431" spans="1:18">
      <c r="A431" s="159">
        <v>430</v>
      </c>
      <c r="B431" s="17" t="s">
        <v>1087</v>
      </c>
      <c r="C431" s="38" t="s">
        <v>4931</v>
      </c>
      <c r="D431" s="38" t="s">
        <v>4932</v>
      </c>
      <c r="E431" s="38" t="s">
        <v>511</v>
      </c>
      <c r="F431" s="38">
        <v>24</v>
      </c>
      <c r="G431" s="38" t="s">
        <v>3420</v>
      </c>
      <c r="H431" s="38" t="s">
        <v>4018</v>
      </c>
      <c r="Q431" s="39" t="s">
        <v>511</v>
      </c>
      <c r="R431">
        <f t="shared" si="6"/>
        <v>24</v>
      </c>
    </row>
    <row r="432" spans="1:18">
      <c r="A432" s="159">
        <v>431</v>
      </c>
      <c r="B432" s="17" t="s">
        <v>1088</v>
      </c>
      <c r="C432" s="38" t="s">
        <v>1673</v>
      </c>
      <c r="D432" s="38" t="s">
        <v>647</v>
      </c>
      <c r="E432" s="38" t="s">
        <v>480</v>
      </c>
      <c r="F432" s="38">
        <v>23</v>
      </c>
      <c r="G432" s="38" t="s">
        <v>299</v>
      </c>
      <c r="H432" s="38" t="s">
        <v>3895</v>
      </c>
      <c r="Q432" s="39" t="s">
        <v>480</v>
      </c>
      <c r="R432">
        <f t="shared" si="6"/>
        <v>23</v>
      </c>
    </row>
    <row r="433" spans="1:18">
      <c r="A433" s="159">
        <v>432</v>
      </c>
      <c r="B433" s="17" t="s">
        <v>1090</v>
      </c>
      <c r="C433" s="38" t="s">
        <v>1675</v>
      </c>
      <c r="D433" s="38" t="s">
        <v>1676</v>
      </c>
      <c r="E433" s="38" t="s">
        <v>544</v>
      </c>
      <c r="F433" s="38">
        <v>21</v>
      </c>
      <c r="G433" s="38" t="s">
        <v>299</v>
      </c>
      <c r="H433" s="38" t="s">
        <v>3895</v>
      </c>
      <c r="Q433" s="39" t="s">
        <v>526</v>
      </c>
      <c r="R433">
        <f t="shared" si="6"/>
        <v>22</v>
      </c>
    </row>
    <row r="434" spans="1:18">
      <c r="A434" s="159">
        <v>433</v>
      </c>
      <c r="B434" s="17" t="s">
        <v>1091</v>
      </c>
      <c r="C434" s="38" t="s">
        <v>2002</v>
      </c>
      <c r="D434" s="38" t="s">
        <v>2003</v>
      </c>
      <c r="E434" s="38" t="s">
        <v>480</v>
      </c>
      <c r="F434" s="38">
        <v>23</v>
      </c>
      <c r="G434" s="38" t="s">
        <v>299</v>
      </c>
      <c r="H434" s="38" t="s">
        <v>3895</v>
      </c>
      <c r="Q434" s="39" t="s">
        <v>580</v>
      </c>
      <c r="R434">
        <f t="shared" si="6"/>
        <v>34</v>
      </c>
    </row>
    <row r="435" spans="1:18">
      <c r="A435" s="159">
        <v>434</v>
      </c>
      <c r="B435" s="17" t="s">
        <v>1092</v>
      </c>
      <c r="C435" s="38" t="s">
        <v>1680</v>
      </c>
      <c r="D435" s="38" t="s">
        <v>1681</v>
      </c>
      <c r="E435" s="38" t="s">
        <v>480</v>
      </c>
      <c r="F435" s="38">
        <v>23</v>
      </c>
      <c r="G435" s="38" t="s">
        <v>299</v>
      </c>
      <c r="H435" s="38" t="s">
        <v>3895</v>
      </c>
      <c r="Q435" s="39" t="s">
        <v>544</v>
      </c>
      <c r="R435">
        <f t="shared" si="6"/>
        <v>21</v>
      </c>
    </row>
    <row r="436" spans="1:18">
      <c r="A436" s="159">
        <v>435</v>
      </c>
      <c r="B436" s="17" t="s">
        <v>1093</v>
      </c>
      <c r="C436" s="38" t="s">
        <v>1003</v>
      </c>
      <c r="D436" s="38" t="s">
        <v>1004</v>
      </c>
      <c r="E436" s="38" t="s">
        <v>480</v>
      </c>
      <c r="F436" s="38">
        <v>23</v>
      </c>
      <c r="G436" s="38" t="s">
        <v>299</v>
      </c>
      <c r="H436" s="38" t="s">
        <v>3895</v>
      </c>
      <c r="Q436" s="39" t="s">
        <v>544</v>
      </c>
      <c r="R436">
        <f t="shared" si="6"/>
        <v>21</v>
      </c>
    </row>
    <row r="437" spans="1:18">
      <c r="A437" s="159">
        <v>436</v>
      </c>
      <c r="B437" s="17" t="s">
        <v>1094</v>
      </c>
      <c r="C437" s="38" t="s">
        <v>1440</v>
      </c>
      <c r="D437" s="38" t="s">
        <v>1441</v>
      </c>
      <c r="E437" s="38" t="s">
        <v>480</v>
      </c>
      <c r="F437" s="38">
        <v>23</v>
      </c>
      <c r="G437" s="38" t="s">
        <v>299</v>
      </c>
      <c r="H437" s="38" t="s">
        <v>3895</v>
      </c>
      <c r="Q437" s="39" t="s">
        <v>480</v>
      </c>
      <c r="R437">
        <f t="shared" si="6"/>
        <v>23</v>
      </c>
    </row>
    <row r="438" spans="1:18">
      <c r="A438" s="159">
        <v>437</v>
      </c>
      <c r="B438" s="17" t="s">
        <v>1095</v>
      </c>
      <c r="C438" s="38" t="s">
        <v>1703</v>
      </c>
      <c r="D438" s="38" t="s">
        <v>1704</v>
      </c>
      <c r="E438" s="38" t="s">
        <v>480</v>
      </c>
      <c r="F438" s="38">
        <v>23</v>
      </c>
      <c r="G438" s="38" t="s">
        <v>299</v>
      </c>
      <c r="H438" s="38" t="s">
        <v>3895</v>
      </c>
      <c r="Q438" s="39" t="s">
        <v>511</v>
      </c>
      <c r="R438">
        <f t="shared" si="6"/>
        <v>24</v>
      </c>
    </row>
    <row r="439" spans="1:18">
      <c r="A439" s="159">
        <v>438</v>
      </c>
      <c r="B439" s="17" t="s">
        <v>1096</v>
      </c>
      <c r="C439" s="38" t="s">
        <v>2165</v>
      </c>
      <c r="D439" s="38" t="s">
        <v>2166</v>
      </c>
      <c r="E439" s="38" t="s">
        <v>480</v>
      </c>
      <c r="F439" s="38">
        <v>23</v>
      </c>
      <c r="G439" s="38" t="s">
        <v>299</v>
      </c>
      <c r="H439" s="38" t="s">
        <v>3895</v>
      </c>
      <c r="Q439" s="39" t="s">
        <v>622</v>
      </c>
      <c r="R439">
        <f t="shared" si="6"/>
        <v>15</v>
      </c>
    </row>
    <row r="440" spans="1:18">
      <c r="A440" s="159">
        <v>439</v>
      </c>
      <c r="B440" s="17" t="s">
        <v>1097</v>
      </c>
      <c r="C440" s="38" t="s">
        <v>1709</v>
      </c>
      <c r="D440" s="38" t="s">
        <v>1710</v>
      </c>
      <c r="E440" s="38" t="s">
        <v>480</v>
      </c>
      <c r="F440" s="38">
        <v>23</v>
      </c>
      <c r="G440" s="38" t="s">
        <v>299</v>
      </c>
      <c r="H440" s="38" t="s">
        <v>3895</v>
      </c>
      <c r="Q440" s="39" t="s">
        <v>511</v>
      </c>
      <c r="R440">
        <f t="shared" si="6"/>
        <v>24</v>
      </c>
    </row>
    <row r="441" spans="1:18">
      <c r="A441" s="159">
        <v>440</v>
      </c>
      <c r="B441" s="17" t="s">
        <v>1098</v>
      </c>
      <c r="C441" s="38" t="s">
        <v>1716</v>
      </c>
      <c r="D441" s="38" t="s">
        <v>1717</v>
      </c>
      <c r="E441" s="38" t="s">
        <v>480</v>
      </c>
      <c r="F441" s="38">
        <v>23</v>
      </c>
      <c r="G441" s="38" t="s">
        <v>299</v>
      </c>
      <c r="H441" s="38" t="s">
        <v>3895</v>
      </c>
      <c r="Q441" s="39" t="s">
        <v>544</v>
      </c>
      <c r="R441">
        <f t="shared" si="6"/>
        <v>21</v>
      </c>
    </row>
    <row r="442" spans="1:18">
      <c r="A442" s="159">
        <v>441</v>
      </c>
      <c r="B442" s="17" t="s">
        <v>1101</v>
      </c>
      <c r="C442" s="38" t="s">
        <v>3644</v>
      </c>
      <c r="D442" s="38" t="s">
        <v>3645</v>
      </c>
      <c r="E442" s="38" t="s">
        <v>480</v>
      </c>
      <c r="F442" s="38">
        <v>23</v>
      </c>
      <c r="G442" s="38" t="s">
        <v>299</v>
      </c>
      <c r="H442" s="38" t="s">
        <v>3896</v>
      </c>
      <c r="Q442" s="39" t="s">
        <v>480</v>
      </c>
      <c r="R442">
        <f t="shared" si="6"/>
        <v>23</v>
      </c>
    </row>
    <row r="443" spans="1:18">
      <c r="A443" s="159">
        <v>442</v>
      </c>
      <c r="B443" s="17" t="s">
        <v>1102</v>
      </c>
      <c r="C443" s="38" t="s">
        <v>3646</v>
      </c>
      <c r="D443" s="38" t="s">
        <v>3647</v>
      </c>
      <c r="E443" s="38" t="s">
        <v>544</v>
      </c>
      <c r="F443" s="38">
        <v>21</v>
      </c>
      <c r="G443" s="38" t="s">
        <v>299</v>
      </c>
      <c r="H443" s="38" t="s">
        <v>3896</v>
      </c>
      <c r="Q443" s="39" t="s">
        <v>480</v>
      </c>
      <c r="R443">
        <f t="shared" si="6"/>
        <v>23</v>
      </c>
    </row>
    <row r="444" spans="1:18">
      <c r="A444" s="159">
        <v>443</v>
      </c>
      <c r="B444" s="17" t="s">
        <v>1103</v>
      </c>
      <c r="C444" s="38" t="s">
        <v>3648</v>
      </c>
      <c r="D444" s="38" t="s">
        <v>3649</v>
      </c>
      <c r="E444" s="38" t="s">
        <v>480</v>
      </c>
      <c r="F444" s="38">
        <v>23</v>
      </c>
      <c r="G444" s="38" t="s">
        <v>299</v>
      </c>
      <c r="H444" s="38" t="s">
        <v>3896</v>
      </c>
      <c r="Q444" s="39" t="s">
        <v>511</v>
      </c>
      <c r="R444">
        <f t="shared" si="6"/>
        <v>24</v>
      </c>
    </row>
    <row r="445" spans="1:18">
      <c r="A445" s="159">
        <v>444</v>
      </c>
      <c r="B445" s="17" t="s">
        <v>1104</v>
      </c>
      <c r="C445" s="38" t="s">
        <v>3650</v>
      </c>
      <c r="D445" s="38" t="s">
        <v>3651</v>
      </c>
      <c r="E445" s="38" t="s">
        <v>480</v>
      </c>
      <c r="F445" s="38">
        <v>23</v>
      </c>
      <c r="G445" s="38" t="s">
        <v>299</v>
      </c>
      <c r="H445" s="38" t="s">
        <v>3896</v>
      </c>
      <c r="Q445" s="39" t="s">
        <v>480</v>
      </c>
      <c r="R445">
        <f t="shared" si="6"/>
        <v>23</v>
      </c>
    </row>
    <row r="446" spans="1:18">
      <c r="A446" s="159">
        <v>445</v>
      </c>
      <c r="B446" s="17" t="s">
        <v>1106</v>
      </c>
      <c r="C446" s="38" t="s">
        <v>3436</v>
      </c>
      <c r="D446" s="38" t="s">
        <v>3437</v>
      </c>
      <c r="E446" s="38" t="s">
        <v>480</v>
      </c>
      <c r="F446" s="38">
        <v>23</v>
      </c>
      <c r="G446" s="38" t="s">
        <v>299</v>
      </c>
      <c r="H446" s="38" t="s">
        <v>3896</v>
      </c>
      <c r="Q446" s="39" t="s">
        <v>480</v>
      </c>
      <c r="R446">
        <f t="shared" si="6"/>
        <v>23</v>
      </c>
    </row>
    <row r="447" spans="1:18">
      <c r="A447" s="159">
        <v>446</v>
      </c>
      <c r="B447" s="17" t="s">
        <v>1107</v>
      </c>
      <c r="C447" s="38" t="s">
        <v>3652</v>
      </c>
      <c r="D447" s="38" t="s">
        <v>3653</v>
      </c>
      <c r="E447" s="38" t="s">
        <v>480</v>
      </c>
      <c r="F447" s="38">
        <v>23</v>
      </c>
      <c r="G447" s="38" t="s">
        <v>299</v>
      </c>
      <c r="H447" s="38" t="s">
        <v>3896</v>
      </c>
      <c r="Q447" s="39" t="s">
        <v>480</v>
      </c>
      <c r="R447">
        <f t="shared" si="6"/>
        <v>23</v>
      </c>
    </row>
    <row r="448" spans="1:18">
      <c r="A448" s="159">
        <v>447</v>
      </c>
      <c r="B448" s="17" t="s">
        <v>1108</v>
      </c>
      <c r="C448" s="38" t="s">
        <v>3438</v>
      </c>
      <c r="D448" s="38" t="s">
        <v>3439</v>
      </c>
      <c r="E448" s="38" t="s">
        <v>526</v>
      </c>
      <c r="F448" s="38">
        <v>22</v>
      </c>
      <c r="G448" s="38" t="s">
        <v>299</v>
      </c>
      <c r="H448" s="38" t="s">
        <v>3896</v>
      </c>
      <c r="Q448" s="39" t="s">
        <v>480</v>
      </c>
      <c r="R448">
        <f t="shared" si="6"/>
        <v>23</v>
      </c>
    </row>
    <row r="449" spans="1:18">
      <c r="A449" s="159">
        <v>448</v>
      </c>
      <c r="B449" s="17" t="s">
        <v>1109</v>
      </c>
      <c r="C449" s="38" t="s">
        <v>3654</v>
      </c>
      <c r="D449" s="38" t="s">
        <v>2444</v>
      </c>
      <c r="E449" s="38" t="s">
        <v>480</v>
      </c>
      <c r="F449" s="38">
        <v>23</v>
      </c>
      <c r="G449" s="38" t="s">
        <v>299</v>
      </c>
      <c r="H449" s="38" t="s">
        <v>3896</v>
      </c>
      <c r="Q449" s="39" t="s">
        <v>480</v>
      </c>
      <c r="R449">
        <f t="shared" si="6"/>
        <v>23</v>
      </c>
    </row>
    <row r="450" spans="1:18">
      <c r="A450" s="159">
        <v>449</v>
      </c>
      <c r="B450" s="17" t="s">
        <v>1110</v>
      </c>
      <c r="C450" s="38" t="s">
        <v>3655</v>
      </c>
      <c r="D450" s="38" t="s">
        <v>3656</v>
      </c>
      <c r="E450" s="38" t="s">
        <v>480</v>
      </c>
      <c r="F450" s="38">
        <v>23</v>
      </c>
      <c r="G450" s="38" t="s">
        <v>299</v>
      </c>
      <c r="H450" s="38" t="s">
        <v>3896</v>
      </c>
      <c r="Q450" s="39" t="s">
        <v>480</v>
      </c>
      <c r="R450">
        <f t="shared" si="6"/>
        <v>23</v>
      </c>
    </row>
    <row r="451" spans="1:18">
      <c r="A451" s="159">
        <v>450</v>
      </c>
      <c r="B451" s="17" t="s">
        <v>1113</v>
      </c>
      <c r="C451" s="38" t="s">
        <v>4659</v>
      </c>
      <c r="D451" s="38" t="s">
        <v>4660</v>
      </c>
      <c r="E451" s="38" t="s">
        <v>480</v>
      </c>
      <c r="F451" s="38">
        <v>23</v>
      </c>
      <c r="G451" s="38" t="s">
        <v>299</v>
      </c>
      <c r="H451" s="38" t="s">
        <v>4018</v>
      </c>
      <c r="Q451" s="39" t="s">
        <v>480</v>
      </c>
      <c r="R451">
        <f t="shared" ref="R451:R514" si="7">IF(Q451&gt;0,VLOOKUP(Q451,$N$2:$O$48,2,0),"")</f>
        <v>23</v>
      </c>
    </row>
    <row r="452" spans="1:18">
      <c r="A452" s="159">
        <v>451</v>
      </c>
      <c r="B452" s="17" t="s">
        <v>1114</v>
      </c>
      <c r="C452" s="38" t="s">
        <v>4577</v>
      </c>
      <c r="D452" s="38" t="s">
        <v>4578</v>
      </c>
      <c r="E452" s="38" t="s">
        <v>480</v>
      </c>
      <c r="F452" s="38">
        <v>23</v>
      </c>
      <c r="G452" s="38" t="s">
        <v>299</v>
      </c>
      <c r="H452" s="38" t="s">
        <v>4018</v>
      </c>
      <c r="Q452" s="39" t="s">
        <v>480</v>
      </c>
      <c r="R452">
        <f t="shared" si="7"/>
        <v>23</v>
      </c>
    </row>
    <row r="453" spans="1:18">
      <c r="A453" s="159">
        <v>452</v>
      </c>
      <c r="B453" s="17" t="s">
        <v>1115</v>
      </c>
      <c r="C453" s="38" t="s">
        <v>4661</v>
      </c>
      <c r="D453" s="38" t="s">
        <v>4662</v>
      </c>
      <c r="E453" s="38" t="s">
        <v>480</v>
      </c>
      <c r="F453" s="38">
        <v>23</v>
      </c>
      <c r="G453" s="38" t="s">
        <v>299</v>
      </c>
      <c r="H453" s="38" t="s">
        <v>4018</v>
      </c>
      <c r="Q453" s="39" t="s">
        <v>480</v>
      </c>
      <c r="R453">
        <f t="shared" si="7"/>
        <v>23</v>
      </c>
    </row>
    <row r="454" spans="1:18">
      <c r="A454" s="159">
        <v>453</v>
      </c>
      <c r="B454" s="17" t="s">
        <v>1116</v>
      </c>
      <c r="C454" s="38" t="s">
        <v>4663</v>
      </c>
      <c r="D454" s="38" t="s">
        <v>4664</v>
      </c>
      <c r="E454" s="38" t="s">
        <v>480</v>
      </c>
      <c r="F454" s="38">
        <v>23</v>
      </c>
      <c r="G454" s="38" t="s">
        <v>299</v>
      </c>
      <c r="H454" s="38" t="s">
        <v>4018</v>
      </c>
      <c r="Q454" s="39" t="s">
        <v>544</v>
      </c>
      <c r="R454">
        <f t="shared" si="7"/>
        <v>21</v>
      </c>
    </row>
    <row r="455" spans="1:18">
      <c r="A455" s="159">
        <v>454</v>
      </c>
      <c r="B455" s="17" t="s">
        <v>1117</v>
      </c>
      <c r="C455" s="38" t="s">
        <v>4489</v>
      </c>
      <c r="D455" s="38" t="s">
        <v>4490</v>
      </c>
      <c r="E455" s="38" t="s">
        <v>480</v>
      </c>
      <c r="F455" s="38">
        <v>23</v>
      </c>
      <c r="G455" s="38" t="s">
        <v>299</v>
      </c>
      <c r="H455" s="38" t="s">
        <v>4018</v>
      </c>
      <c r="Q455" s="39" t="s">
        <v>526</v>
      </c>
      <c r="R455">
        <f t="shared" si="7"/>
        <v>22</v>
      </c>
    </row>
    <row r="456" spans="1:18">
      <c r="A456" s="159">
        <v>455</v>
      </c>
      <c r="B456" s="17" t="s">
        <v>1118</v>
      </c>
      <c r="C456" s="38" t="s">
        <v>4665</v>
      </c>
      <c r="D456" s="38" t="s">
        <v>4666</v>
      </c>
      <c r="E456" s="38" t="s">
        <v>480</v>
      </c>
      <c r="F456" s="38">
        <v>23</v>
      </c>
      <c r="G456" s="38" t="s">
        <v>299</v>
      </c>
      <c r="H456" s="38" t="s">
        <v>4018</v>
      </c>
      <c r="Q456" s="39" t="s">
        <v>480</v>
      </c>
      <c r="R456">
        <f t="shared" si="7"/>
        <v>23</v>
      </c>
    </row>
    <row r="457" spans="1:18">
      <c r="A457" s="159">
        <v>456</v>
      </c>
      <c r="B457" s="17" t="s">
        <v>1119</v>
      </c>
      <c r="C457" s="38" t="s">
        <v>4769</v>
      </c>
      <c r="D457" s="38" t="s">
        <v>4770</v>
      </c>
      <c r="E457" s="38" t="s">
        <v>480</v>
      </c>
      <c r="F457" s="38">
        <v>23</v>
      </c>
      <c r="G457" s="38" t="s">
        <v>299</v>
      </c>
      <c r="H457" s="38" t="s">
        <v>4018</v>
      </c>
      <c r="Q457" s="39" t="s">
        <v>480</v>
      </c>
      <c r="R457">
        <f t="shared" si="7"/>
        <v>23</v>
      </c>
    </row>
    <row r="458" spans="1:18">
      <c r="A458" s="159">
        <v>457</v>
      </c>
      <c r="B458" s="17" t="s">
        <v>1120</v>
      </c>
      <c r="C458" s="38" t="s">
        <v>4493</v>
      </c>
      <c r="D458" s="38" t="s">
        <v>4494</v>
      </c>
      <c r="E458" s="38" t="s">
        <v>544</v>
      </c>
      <c r="F458" s="38">
        <v>21</v>
      </c>
      <c r="G458" s="38" t="s">
        <v>299</v>
      </c>
      <c r="H458" s="38" t="s">
        <v>4018</v>
      </c>
      <c r="Q458" s="39" t="s">
        <v>480</v>
      </c>
      <c r="R458">
        <f t="shared" si="7"/>
        <v>23</v>
      </c>
    </row>
    <row r="459" spans="1:18">
      <c r="A459" s="159">
        <v>458</v>
      </c>
      <c r="B459" s="17" t="s">
        <v>1121</v>
      </c>
      <c r="C459" s="38" t="s">
        <v>4495</v>
      </c>
      <c r="D459" s="38" t="s">
        <v>4496</v>
      </c>
      <c r="E459" s="38" t="s">
        <v>544</v>
      </c>
      <c r="F459" s="38">
        <v>21</v>
      </c>
      <c r="G459" s="38" t="s">
        <v>299</v>
      </c>
      <c r="H459" s="38" t="s">
        <v>4018</v>
      </c>
      <c r="Q459" s="39" t="s">
        <v>480</v>
      </c>
      <c r="R459">
        <f t="shared" si="7"/>
        <v>23</v>
      </c>
    </row>
    <row r="460" spans="1:18">
      <c r="A460" s="159">
        <v>459</v>
      </c>
      <c r="B460" s="17" t="s">
        <v>1123</v>
      </c>
      <c r="C460" s="38" t="s">
        <v>4669</v>
      </c>
      <c r="D460" s="38" t="s">
        <v>4670</v>
      </c>
      <c r="E460" s="38" t="s">
        <v>511</v>
      </c>
      <c r="F460" s="38">
        <v>24</v>
      </c>
      <c r="G460" s="38" t="s">
        <v>299</v>
      </c>
      <c r="H460" s="38" t="s">
        <v>4018</v>
      </c>
      <c r="Q460" s="39" t="s">
        <v>480</v>
      </c>
      <c r="R460">
        <f t="shared" si="7"/>
        <v>23</v>
      </c>
    </row>
    <row r="461" spans="1:18">
      <c r="A461" s="159">
        <v>460</v>
      </c>
      <c r="B461" s="17" t="s">
        <v>1124</v>
      </c>
      <c r="C461" s="38" t="s">
        <v>4497</v>
      </c>
      <c r="D461" s="38" t="s">
        <v>4498</v>
      </c>
      <c r="E461" s="38" t="s">
        <v>544</v>
      </c>
      <c r="F461" s="38">
        <v>21</v>
      </c>
      <c r="G461" s="38" t="s">
        <v>299</v>
      </c>
      <c r="H461" s="38" t="s">
        <v>4018</v>
      </c>
      <c r="Q461" s="39" t="s">
        <v>480</v>
      </c>
      <c r="R461">
        <f t="shared" si="7"/>
        <v>23</v>
      </c>
    </row>
    <row r="462" spans="1:18">
      <c r="A462" s="159">
        <v>461</v>
      </c>
      <c r="B462" s="17" t="s">
        <v>1125</v>
      </c>
      <c r="C462" s="38" t="s">
        <v>1713</v>
      </c>
      <c r="D462" s="38" t="s">
        <v>1714</v>
      </c>
      <c r="E462" s="38" t="s">
        <v>480</v>
      </c>
      <c r="F462" s="38">
        <v>23</v>
      </c>
      <c r="G462" s="38" t="s">
        <v>299</v>
      </c>
      <c r="H462" s="38" t="s">
        <v>3895</v>
      </c>
      <c r="Q462" s="39" t="s">
        <v>480</v>
      </c>
      <c r="R462">
        <f t="shared" si="7"/>
        <v>23</v>
      </c>
    </row>
    <row r="463" spans="1:18">
      <c r="A463" s="159">
        <v>462</v>
      </c>
      <c r="B463" s="17" t="s">
        <v>1126</v>
      </c>
      <c r="C463" s="38" t="s">
        <v>3667</v>
      </c>
      <c r="D463" s="38" t="s">
        <v>3668</v>
      </c>
      <c r="E463" s="38" t="s">
        <v>526</v>
      </c>
      <c r="F463" s="38">
        <v>22</v>
      </c>
      <c r="G463" s="38" t="s">
        <v>305</v>
      </c>
      <c r="H463" s="38" t="s">
        <v>3896</v>
      </c>
      <c r="Q463" s="39" t="s">
        <v>526</v>
      </c>
      <c r="R463">
        <f t="shared" si="7"/>
        <v>22</v>
      </c>
    </row>
    <row r="464" spans="1:18">
      <c r="A464" s="159">
        <v>463</v>
      </c>
      <c r="B464" s="17" t="s">
        <v>1127</v>
      </c>
      <c r="C464" s="38" t="s">
        <v>3665</v>
      </c>
      <c r="D464" s="38" t="s">
        <v>3666</v>
      </c>
      <c r="E464" s="38" t="s">
        <v>526</v>
      </c>
      <c r="F464" s="38">
        <v>22</v>
      </c>
      <c r="G464" s="38" t="s">
        <v>305</v>
      </c>
      <c r="H464" s="38" t="s">
        <v>3896</v>
      </c>
      <c r="Q464" s="39" t="s">
        <v>480</v>
      </c>
      <c r="R464">
        <f t="shared" si="7"/>
        <v>23</v>
      </c>
    </row>
    <row r="465" spans="1:18">
      <c r="A465" s="159">
        <v>464</v>
      </c>
      <c r="B465" s="17" t="s">
        <v>1128</v>
      </c>
      <c r="C465" s="38" t="s">
        <v>3669</v>
      </c>
      <c r="D465" s="38" t="s">
        <v>3670</v>
      </c>
      <c r="E465" s="38" t="s">
        <v>526</v>
      </c>
      <c r="F465" s="38">
        <v>22</v>
      </c>
      <c r="G465" s="38" t="s">
        <v>305</v>
      </c>
      <c r="H465" s="38" t="s">
        <v>3896</v>
      </c>
      <c r="Q465" s="39" t="s">
        <v>526</v>
      </c>
      <c r="R465">
        <f t="shared" si="7"/>
        <v>22</v>
      </c>
    </row>
    <row r="466" spans="1:18">
      <c r="A466" s="159">
        <v>465</v>
      </c>
      <c r="B466" s="17" t="s">
        <v>1129</v>
      </c>
      <c r="C466" s="38" t="s">
        <v>3862</v>
      </c>
      <c r="D466" s="38" t="s">
        <v>3863</v>
      </c>
      <c r="E466" s="38" t="s">
        <v>526</v>
      </c>
      <c r="F466" s="38">
        <v>22</v>
      </c>
      <c r="G466" s="38" t="s">
        <v>305</v>
      </c>
      <c r="H466" s="38" t="s">
        <v>3896</v>
      </c>
      <c r="Q466" s="39" t="s">
        <v>480</v>
      </c>
      <c r="R466">
        <f t="shared" si="7"/>
        <v>23</v>
      </c>
    </row>
    <row r="467" spans="1:18">
      <c r="A467" s="159">
        <v>466</v>
      </c>
      <c r="B467" s="17" t="s">
        <v>1130</v>
      </c>
      <c r="C467" s="38" t="s">
        <v>2363</v>
      </c>
      <c r="D467" s="38" t="s">
        <v>2364</v>
      </c>
      <c r="E467" s="38" t="s">
        <v>526</v>
      </c>
      <c r="F467" s="38">
        <v>22</v>
      </c>
      <c r="G467" s="38" t="s">
        <v>305</v>
      </c>
      <c r="H467" s="38" t="s">
        <v>3895</v>
      </c>
      <c r="Q467" s="39" t="s">
        <v>480</v>
      </c>
      <c r="R467">
        <f t="shared" si="7"/>
        <v>23</v>
      </c>
    </row>
    <row r="468" spans="1:18">
      <c r="A468" s="159">
        <v>467</v>
      </c>
      <c r="B468" s="17" t="s">
        <v>1131</v>
      </c>
      <c r="C468" s="38" t="s">
        <v>2367</v>
      </c>
      <c r="D468" s="38" t="s">
        <v>2368</v>
      </c>
      <c r="E468" s="38" t="s">
        <v>526</v>
      </c>
      <c r="F468" s="38">
        <v>22</v>
      </c>
      <c r="G468" s="38" t="s">
        <v>305</v>
      </c>
      <c r="H468" s="38" t="s">
        <v>3895</v>
      </c>
      <c r="Q468" s="39" t="s">
        <v>544</v>
      </c>
      <c r="R468">
        <f t="shared" si="7"/>
        <v>21</v>
      </c>
    </row>
    <row r="469" spans="1:18">
      <c r="A469" s="159">
        <v>468</v>
      </c>
      <c r="B469" s="17" t="s">
        <v>1132</v>
      </c>
      <c r="C469" s="38" t="s">
        <v>2370</v>
      </c>
      <c r="D469" s="38" t="s">
        <v>2371</v>
      </c>
      <c r="E469" s="38" t="s">
        <v>526</v>
      </c>
      <c r="F469" s="38">
        <v>22</v>
      </c>
      <c r="G469" s="38" t="s">
        <v>305</v>
      </c>
      <c r="H469" s="38" t="s">
        <v>3895</v>
      </c>
      <c r="Q469" s="39" t="s">
        <v>480</v>
      </c>
      <c r="R469">
        <f t="shared" si="7"/>
        <v>23</v>
      </c>
    </row>
    <row r="470" spans="1:18">
      <c r="A470" s="159">
        <v>469</v>
      </c>
      <c r="B470" s="17" t="s">
        <v>1133</v>
      </c>
      <c r="C470" s="38" t="s">
        <v>3913</v>
      </c>
      <c r="D470" s="38" t="s">
        <v>3914</v>
      </c>
      <c r="E470" s="38" t="s">
        <v>526</v>
      </c>
      <c r="F470" s="38">
        <v>22</v>
      </c>
      <c r="G470" s="38" t="s">
        <v>305</v>
      </c>
      <c r="H470" s="38" t="s">
        <v>3895</v>
      </c>
      <c r="Q470" s="39" t="s">
        <v>480</v>
      </c>
      <c r="R470">
        <f t="shared" si="7"/>
        <v>23</v>
      </c>
    </row>
    <row r="471" spans="1:18">
      <c r="A471" s="159">
        <v>470</v>
      </c>
      <c r="B471" s="17" t="s">
        <v>1134</v>
      </c>
      <c r="C471" s="38" t="s">
        <v>5173</v>
      </c>
      <c r="D471" s="38" t="s">
        <v>5174</v>
      </c>
      <c r="E471" s="38" t="s">
        <v>526</v>
      </c>
      <c r="F471" s="38">
        <v>22</v>
      </c>
      <c r="G471" s="38" t="s">
        <v>305</v>
      </c>
      <c r="H471" s="38" t="s">
        <v>3895</v>
      </c>
      <c r="Q471" s="39" t="s">
        <v>480</v>
      </c>
      <c r="R471">
        <f t="shared" si="7"/>
        <v>23</v>
      </c>
    </row>
    <row r="472" spans="1:18">
      <c r="A472" s="159">
        <v>471</v>
      </c>
      <c r="B472" s="17" t="s">
        <v>1135</v>
      </c>
      <c r="C472" s="38" t="s">
        <v>4771</v>
      </c>
      <c r="D472" s="38" t="s">
        <v>4772</v>
      </c>
      <c r="E472" s="38" t="s">
        <v>526</v>
      </c>
      <c r="F472" s="38">
        <v>22</v>
      </c>
      <c r="G472" s="38" t="s">
        <v>305</v>
      </c>
      <c r="H472" s="38" t="s">
        <v>3895</v>
      </c>
      <c r="Q472" s="39" t="s">
        <v>511</v>
      </c>
      <c r="R472">
        <f t="shared" si="7"/>
        <v>24</v>
      </c>
    </row>
    <row r="473" spans="1:18">
      <c r="A473" s="159">
        <v>472</v>
      </c>
      <c r="B473" s="17" t="s">
        <v>1136</v>
      </c>
      <c r="C473" s="38" t="s">
        <v>4923</v>
      </c>
      <c r="D473" s="38" t="s">
        <v>4924</v>
      </c>
      <c r="E473" s="38" t="s">
        <v>526</v>
      </c>
      <c r="F473" s="38">
        <v>22</v>
      </c>
      <c r="G473" s="38" t="s">
        <v>305</v>
      </c>
      <c r="H473" s="38" t="s">
        <v>4018</v>
      </c>
      <c r="Q473" s="39" t="s">
        <v>480</v>
      </c>
      <c r="R473">
        <f t="shared" si="7"/>
        <v>23</v>
      </c>
    </row>
    <row r="474" spans="1:18">
      <c r="A474" s="159">
        <v>473</v>
      </c>
      <c r="B474" s="17" t="s">
        <v>1137</v>
      </c>
      <c r="C474" s="38" t="s">
        <v>3807</v>
      </c>
      <c r="D474" s="38" t="s">
        <v>3808</v>
      </c>
      <c r="E474" s="38" t="s">
        <v>544</v>
      </c>
      <c r="F474" s="38">
        <v>21</v>
      </c>
      <c r="G474" s="38" t="s">
        <v>328</v>
      </c>
      <c r="H474" s="38" t="s">
        <v>3896</v>
      </c>
      <c r="Q474" s="39" t="s">
        <v>480</v>
      </c>
      <c r="R474">
        <f t="shared" si="7"/>
        <v>23</v>
      </c>
    </row>
    <row r="475" spans="1:18">
      <c r="A475" s="159">
        <v>474</v>
      </c>
      <c r="B475" s="17" t="s">
        <v>1138</v>
      </c>
      <c r="C475" s="38" t="s">
        <v>4533</v>
      </c>
      <c r="D475" s="38" t="s">
        <v>4534</v>
      </c>
      <c r="E475" s="38" t="s">
        <v>544</v>
      </c>
      <c r="F475" s="38">
        <v>21</v>
      </c>
      <c r="G475" s="38" t="s">
        <v>328</v>
      </c>
      <c r="H475" s="38" t="s">
        <v>4018</v>
      </c>
      <c r="Q475" s="39" t="s">
        <v>480</v>
      </c>
      <c r="R475">
        <f t="shared" si="7"/>
        <v>23</v>
      </c>
    </row>
    <row r="476" spans="1:18">
      <c r="A476" s="159">
        <v>475</v>
      </c>
      <c r="B476" s="17" t="s">
        <v>1139</v>
      </c>
      <c r="C476" s="38" t="s">
        <v>5175</v>
      </c>
      <c r="D476" s="38" t="s">
        <v>5176</v>
      </c>
      <c r="E476" s="38" t="s">
        <v>544</v>
      </c>
      <c r="F476" s="38">
        <v>21</v>
      </c>
      <c r="G476" s="38" t="s">
        <v>328</v>
      </c>
      <c r="H476" s="38" t="s">
        <v>3887</v>
      </c>
      <c r="Q476" s="39" t="s">
        <v>480</v>
      </c>
      <c r="R476">
        <f t="shared" si="7"/>
        <v>23</v>
      </c>
    </row>
    <row r="477" spans="1:18">
      <c r="A477" s="159">
        <v>476</v>
      </c>
      <c r="B477" s="17" t="s">
        <v>1140</v>
      </c>
      <c r="C477" s="38" t="s">
        <v>5177</v>
      </c>
      <c r="D477" s="38" t="s">
        <v>5178</v>
      </c>
      <c r="E477" s="38" t="s">
        <v>544</v>
      </c>
      <c r="F477" s="38">
        <v>21</v>
      </c>
      <c r="G477" s="38" t="s">
        <v>328</v>
      </c>
      <c r="H477" s="38" t="s">
        <v>3887</v>
      </c>
      <c r="Q477" s="39" t="s">
        <v>480</v>
      </c>
      <c r="R477">
        <f t="shared" si="7"/>
        <v>23</v>
      </c>
    </row>
    <row r="478" spans="1:18">
      <c r="A478" s="159">
        <v>477</v>
      </c>
      <c r="B478" s="17" t="s">
        <v>1142</v>
      </c>
      <c r="C478" s="38" t="s">
        <v>3498</v>
      </c>
      <c r="D478" s="38" t="s">
        <v>3499</v>
      </c>
      <c r="E478" s="38" t="s">
        <v>480</v>
      </c>
      <c r="F478" s="38">
        <v>23</v>
      </c>
      <c r="G478" s="38" t="s">
        <v>325</v>
      </c>
      <c r="H478" s="38" t="s">
        <v>3895</v>
      </c>
      <c r="Q478" s="39" t="s">
        <v>526</v>
      </c>
      <c r="R478">
        <f t="shared" si="7"/>
        <v>22</v>
      </c>
    </row>
    <row r="479" spans="1:18">
      <c r="A479" s="159">
        <v>478</v>
      </c>
      <c r="B479" s="17" t="s">
        <v>1143</v>
      </c>
      <c r="C479" s="38" t="s">
        <v>2382</v>
      </c>
      <c r="D479" s="38" t="s">
        <v>2383</v>
      </c>
      <c r="E479" s="38" t="s">
        <v>480</v>
      </c>
      <c r="F479" s="38">
        <v>23</v>
      </c>
      <c r="G479" s="38" t="s">
        <v>325</v>
      </c>
      <c r="H479" s="38" t="s">
        <v>3895</v>
      </c>
      <c r="Q479" s="39" t="s">
        <v>511</v>
      </c>
      <c r="R479">
        <f t="shared" si="7"/>
        <v>24</v>
      </c>
    </row>
    <row r="480" spans="1:18">
      <c r="A480" s="159">
        <v>479</v>
      </c>
      <c r="B480" s="17" t="s">
        <v>1144</v>
      </c>
      <c r="C480" s="38" t="s">
        <v>2386</v>
      </c>
      <c r="D480" s="38" t="s">
        <v>2387</v>
      </c>
      <c r="E480" s="38" t="s">
        <v>511</v>
      </c>
      <c r="F480" s="38">
        <v>24</v>
      </c>
      <c r="G480" s="38" t="s">
        <v>325</v>
      </c>
      <c r="H480" s="38" t="s">
        <v>3895</v>
      </c>
      <c r="Q480" s="39" t="s">
        <v>511</v>
      </c>
      <c r="R480">
        <f t="shared" si="7"/>
        <v>24</v>
      </c>
    </row>
    <row r="481" spans="1:18">
      <c r="A481" s="159">
        <v>480</v>
      </c>
      <c r="B481" s="17" t="s">
        <v>1145</v>
      </c>
      <c r="C481" s="38" t="s">
        <v>3696</v>
      </c>
      <c r="D481" s="38" t="s">
        <v>5179</v>
      </c>
      <c r="E481" s="38" t="s">
        <v>480</v>
      </c>
      <c r="F481" s="38">
        <v>23</v>
      </c>
      <c r="G481" s="38" t="s">
        <v>325</v>
      </c>
      <c r="H481" s="38" t="s">
        <v>3896</v>
      </c>
      <c r="Q481" s="39" t="s">
        <v>511</v>
      </c>
      <c r="R481">
        <f t="shared" si="7"/>
        <v>24</v>
      </c>
    </row>
    <row r="482" spans="1:18">
      <c r="A482" s="159">
        <v>481</v>
      </c>
      <c r="B482" s="17" t="s">
        <v>1146</v>
      </c>
      <c r="C482" s="38" t="s">
        <v>3703</v>
      </c>
      <c r="D482" s="38" t="s">
        <v>3704</v>
      </c>
      <c r="E482" s="38" t="s">
        <v>480</v>
      </c>
      <c r="F482" s="38">
        <v>23</v>
      </c>
      <c r="G482" s="38" t="s">
        <v>325</v>
      </c>
      <c r="H482" s="38" t="s">
        <v>3896</v>
      </c>
      <c r="Q482" s="39" t="s">
        <v>511</v>
      </c>
      <c r="R482">
        <f t="shared" si="7"/>
        <v>24</v>
      </c>
    </row>
    <row r="483" spans="1:18">
      <c r="A483" s="159">
        <v>482</v>
      </c>
      <c r="B483" s="17" t="s">
        <v>1147</v>
      </c>
      <c r="C483" s="38" t="s">
        <v>5180</v>
      </c>
      <c r="D483" s="38" t="s">
        <v>5181</v>
      </c>
      <c r="E483" s="38" t="s">
        <v>480</v>
      </c>
      <c r="F483" s="38">
        <v>23</v>
      </c>
      <c r="G483" s="38" t="s">
        <v>325</v>
      </c>
      <c r="H483" s="38" t="s">
        <v>3896</v>
      </c>
      <c r="Q483" s="39" t="s">
        <v>511</v>
      </c>
      <c r="R483">
        <f t="shared" si="7"/>
        <v>24</v>
      </c>
    </row>
    <row r="484" spans="1:18">
      <c r="A484" s="159">
        <v>483</v>
      </c>
      <c r="B484" s="17" t="s">
        <v>1148</v>
      </c>
      <c r="C484" s="38" t="s">
        <v>3500</v>
      </c>
      <c r="D484" s="38" t="s">
        <v>3501</v>
      </c>
      <c r="E484" s="38" t="s">
        <v>480</v>
      </c>
      <c r="F484" s="38">
        <v>23</v>
      </c>
      <c r="G484" s="38" t="s">
        <v>325</v>
      </c>
      <c r="H484" s="38" t="s">
        <v>3896</v>
      </c>
      <c r="Q484" s="39" t="s">
        <v>511</v>
      </c>
      <c r="R484">
        <f t="shared" si="7"/>
        <v>24</v>
      </c>
    </row>
    <row r="485" spans="1:18">
      <c r="A485" s="159">
        <v>484</v>
      </c>
      <c r="B485" s="17" t="s">
        <v>1149</v>
      </c>
      <c r="C485" s="38" t="s">
        <v>3697</v>
      </c>
      <c r="D485" s="38" t="s">
        <v>3698</v>
      </c>
      <c r="E485" s="38" t="s">
        <v>480</v>
      </c>
      <c r="F485" s="38">
        <v>23</v>
      </c>
      <c r="G485" s="38" t="s">
        <v>325</v>
      </c>
      <c r="H485" s="38" t="s">
        <v>3896</v>
      </c>
      <c r="Q485" s="39" t="s">
        <v>544</v>
      </c>
      <c r="R485">
        <f t="shared" si="7"/>
        <v>21</v>
      </c>
    </row>
    <row r="486" spans="1:18">
      <c r="A486" s="159">
        <v>485</v>
      </c>
      <c r="B486" s="17" t="s">
        <v>1150</v>
      </c>
      <c r="C486" s="38" t="s">
        <v>3699</v>
      </c>
      <c r="D486" s="38" t="s">
        <v>3700</v>
      </c>
      <c r="E486" s="38" t="s">
        <v>511</v>
      </c>
      <c r="F486" s="38">
        <v>24</v>
      </c>
      <c r="G486" s="38" t="s">
        <v>325</v>
      </c>
      <c r="H486" s="38" t="s">
        <v>3896</v>
      </c>
      <c r="Q486" s="39" t="s">
        <v>480</v>
      </c>
      <c r="R486">
        <f t="shared" si="7"/>
        <v>23</v>
      </c>
    </row>
    <row r="487" spans="1:18">
      <c r="A487" s="159">
        <v>486</v>
      </c>
      <c r="B487" s="17" t="s">
        <v>1151</v>
      </c>
      <c r="C487" s="38" t="s">
        <v>4535</v>
      </c>
      <c r="D487" s="38" t="s">
        <v>4536</v>
      </c>
      <c r="E487" s="38" t="s">
        <v>480</v>
      </c>
      <c r="F487" s="38">
        <v>23</v>
      </c>
      <c r="G487" s="38" t="s">
        <v>325</v>
      </c>
      <c r="H487" s="38" t="s">
        <v>3896</v>
      </c>
      <c r="Q487" s="39" t="s">
        <v>480</v>
      </c>
      <c r="R487">
        <f t="shared" si="7"/>
        <v>23</v>
      </c>
    </row>
    <row r="488" spans="1:18">
      <c r="A488" s="159">
        <v>487</v>
      </c>
      <c r="B488" s="17" t="s">
        <v>1152</v>
      </c>
      <c r="C488" s="38" t="s">
        <v>3701</v>
      </c>
      <c r="D488" s="38" t="s">
        <v>3702</v>
      </c>
      <c r="E488" s="38" t="s">
        <v>480</v>
      </c>
      <c r="F488" s="38">
        <v>23</v>
      </c>
      <c r="G488" s="38" t="s">
        <v>325</v>
      </c>
      <c r="H488" s="38" t="s">
        <v>3896</v>
      </c>
      <c r="Q488" s="39" t="s">
        <v>480</v>
      </c>
      <c r="R488">
        <f t="shared" si="7"/>
        <v>23</v>
      </c>
    </row>
    <row r="489" spans="1:18">
      <c r="A489" s="159">
        <v>488</v>
      </c>
      <c r="B489" s="17" t="s">
        <v>1153</v>
      </c>
      <c r="C489" s="38" t="s">
        <v>4773</v>
      </c>
      <c r="D489" s="38" t="s">
        <v>4774</v>
      </c>
      <c r="E489" s="38" t="s">
        <v>480</v>
      </c>
      <c r="F489" s="38">
        <v>23</v>
      </c>
      <c r="G489" s="38" t="s">
        <v>325</v>
      </c>
      <c r="H489" s="38" t="s">
        <v>4018</v>
      </c>
      <c r="Q489" s="39" t="s">
        <v>480</v>
      </c>
      <c r="R489">
        <f t="shared" si="7"/>
        <v>23</v>
      </c>
    </row>
    <row r="490" spans="1:18">
      <c r="A490" s="159">
        <v>489</v>
      </c>
      <c r="B490" s="17" t="s">
        <v>1154</v>
      </c>
      <c r="C490" s="38" t="s">
        <v>4694</v>
      </c>
      <c r="D490" s="38" t="s">
        <v>4695</v>
      </c>
      <c r="E490" s="38" t="s">
        <v>511</v>
      </c>
      <c r="F490" s="38">
        <v>24</v>
      </c>
      <c r="G490" s="38" t="s">
        <v>325</v>
      </c>
      <c r="H490" s="38" t="s">
        <v>4018</v>
      </c>
      <c r="Q490" s="39" t="s">
        <v>480</v>
      </c>
      <c r="R490">
        <f t="shared" si="7"/>
        <v>23</v>
      </c>
    </row>
    <row r="491" spans="1:18">
      <c r="A491" s="159">
        <v>490</v>
      </c>
      <c r="B491" s="17" t="s">
        <v>1155</v>
      </c>
      <c r="C491" s="38" t="s">
        <v>4829</v>
      </c>
      <c r="D491" s="38" t="s">
        <v>4830</v>
      </c>
      <c r="E491" s="38" t="s">
        <v>480</v>
      </c>
      <c r="F491" s="38">
        <v>23</v>
      </c>
      <c r="G491" s="38" t="s">
        <v>325</v>
      </c>
      <c r="H491" s="38" t="s">
        <v>4018</v>
      </c>
      <c r="Q491" s="39" t="s">
        <v>480</v>
      </c>
      <c r="R491">
        <f t="shared" si="7"/>
        <v>23</v>
      </c>
    </row>
    <row r="492" spans="1:18">
      <c r="A492" s="159">
        <v>491</v>
      </c>
      <c r="B492" s="17" t="s">
        <v>1156</v>
      </c>
      <c r="C492" s="38" t="s">
        <v>4833</v>
      </c>
      <c r="D492" s="38" t="s">
        <v>4834</v>
      </c>
      <c r="E492" s="38" t="s">
        <v>480</v>
      </c>
      <c r="F492" s="38">
        <v>23</v>
      </c>
      <c r="G492" s="38" t="s">
        <v>325</v>
      </c>
      <c r="H492" s="38" t="s">
        <v>4018</v>
      </c>
      <c r="Q492" s="39" t="s">
        <v>480</v>
      </c>
      <c r="R492">
        <f t="shared" si="7"/>
        <v>23</v>
      </c>
    </row>
    <row r="493" spans="1:18">
      <c r="A493" s="159">
        <v>492</v>
      </c>
      <c r="B493" s="17" t="s">
        <v>1157</v>
      </c>
      <c r="C493" s="38" t="s">
        <v>5182</v>
      </c>
      <c r="D493" s="38" t="s">
        <v>5183</v>
      </c>
      <c r="E493" s="38" t="s">
        <v>480</v>
      </c>
      <c r="F493" s="38">
        <v>23</v>
      </c>
      <c r="G493" s="38" t="s">
        <v>325</v>
      </c>
      <c r="H493" s="38" t="s">
        <v>4018</v>
      </c>
      <c r="Q493" s="39" t="s">
        <v>480</v>
      </c>
      <c r="R493">
        <f t="shared" si="7"/>
        <v>23</v>
      </c>
    </row>
    <row r="494" spans="1:18">
      <c r="A494" s="159">
        <v>493</v>
      </c>
      <c r="B494" s="17" t="s">
        <v>1158</v>
      </c>
      <c r="C494" s="38" t="s">
        <v>4696</v>
      </c>
      <c r="D494" s="38" t="s">
        <v>4697</v>
      </c>
      <c r="E494" s="38" t="s">
        <v>690</v>
      </c>
      <c r="F494" s="38">
        <v>16</v>
      </c>
      <c r="G494" s="38" t="s">
        <v>325</v>
      </c>
      <c r="H494" s="38" t="s">
        <v>4018</v>
      </c>
      <c r="Q494" s="39" t="s">
        <v>544</v>
      </c>
      <c r="R494">
        <f t="shared" si="7"/>
        <v>21</v>
      </c>
    </row>
    <row r="495" spans="1:18">
      <c r="A495" s="159">
        <v>494</v>
      </c>
      <c r="B495" s="17" t="s">
        <v>1159</v>
      </c>
      <c r="C495" s="38" t="s">
        <v>5184</v>
      </c>
      <c r="D495" s="38" t="s">
        <v>5185</v>
      </c>
      <c r="E495" s="38" t="s">
        <v>480</v>
      </c>
      <c r="F495" s="38">
        <v>23</v>
      </c>
      <c r="G495" s="38" t="s">
        <v>325</v>
      </c>
      <c r="H495" s="38" t="s">
        <v>4018</v>
      </c>
      <c r="Q495" s="39" t="s">
        <v>544</v>
      </c>
      <c r="R495">
        <f t="shared" si="7"/>
        <v>21</v>
      </c>
    </row>
    <row r="496" spans="1:18">
      <c r="A496" s="159">
        <v>495</v>
      </c>
      <c r="B496" s="17" t="s">
        <v>1160</v>
      </c>
      <c r="C496" s="38" t="s">
        <v>4698</v>
      </c>
      <c r="D496" s="38" t="s">
        <v>4699</v>
      </c>
      <c r="E496" s="38" t="s">
        <v>480</v>
      </c>
      <c r="F496" s="38">
        <v>23</v>
      </c>
      <c r="G496" s="38" t="s">
        <v>325</v>
      </c>
      <c r="H496" s="38" t="s">
        <v>4018</v>
      </c>
      <c r="Q496" s="39" t="s">
        <v>544</v>
      </c>
      <c r="R496">
        <f t="shared" si="7"/>
        <v>21</v>
      </c>
    </row>
    <row r="497" spans="1:18">
      <c r="A497" s="159">
        <v>496</v>
      </c>
      <c r="B497" s="17" t="s">
        <v>1161</v>
      </c>
      <c r="C497" s="38" t="s">
        <v>4933</v>
      </c>
      <c r="D497" s="38" t="s">
        <v>4934</v>
      </c>
      <c r="E497" s="38" t="s">
        <v>480</v>
      </c>
      <c r="F497" s="38">
        <v>23</v>
      </c>
      <c r="G497" s="38" t="s">
        <v>325</v>
      </c>
      <c r="H497" s="38" t="s">
        <v>4018</v>
      </c>
      <c r="Q497" s="39" t="s">
        <v>480</v>
      </c>
      <c r="R497">
        <f t="shared" si="7"/>
        <v>23</v>
      </c>
    </row>
    <row r="498" spans="1:18">
      <c r="A498" s="159">
        <v>497</v>
      </c>
      <c r="B498" s="17" t="s">
        <v>1162</v>
      </c>
      <c r="C498" s="38" t="s">
        <v>4897</v>
      </c>
      <c r="D498" s="38" t="s">
        <v>5186</v>
      </c>
      <c r="E498" s="38" t="s">
        <v>480</v>
      </c>
      <c r="F498" s="38">
        <v>23</v>
      </c>
      <c r="G498" s="38" t="s">
        <v>354</v>
      </c>
      <c r="H498" s="38" t="s">
        <v>4018</v>
      </c>
      <c r="Q498" s="39" t="s">
        <v>526</v>
      </c>
      <c r="R498">
        <f t="shared" si="7"/>
        <v>22</v>
      </c>
    </row>
    <row r="499" spans="1:18">
      <c r="A499" s="159">
        <v>498</v>
      </c>
      <c r="B499" s="17" t="s">
        <v>1163</v>
      </c>
      <c r="C499" s="38" t="s">
        <v>2440</v>
      </c>
      <c r="D499" s="38" t="s">
        <v>2441</v>
      </c>
      <c r="E499" s="38" t="s">
        <v>480</v>
      </c>
      <c r="F499" s="38">
        <v>23</v>
      </c>
      <c r="G499" s="38" t="s">
        <v>354</v>
      </c>
      <c r="H499" s="38" t="s">
        <v>3895</v>
      </c>
      <c r="Q499" s="39" t="s">
        <v>526</v>
      </c>
      <c r="R499">
        <f t="shared" si="7"/>
        <v>22</v>
      </c>
    </row>
    <row r="500" spans="1:18">
      <c r="A500" s="159">
        <v>499</v>
      </c>
      <c r="B500" s="17" t="s">
        <v>1164</v>
      </c>
      <c r="C500" s="38" t="s">
        <v>5187</v>
      </c>
      <c r="D500" s="38" t="s">
        <v>4894</v>
      </c>
      <c r="E500" s="38" t="s">
        <v>480</v>
      </c>
      <c r="F500" s="38">
        <v>23</v>
      </c>
      <c r="G500" s="38" t="s">
        <v>354</v>
      </c>
      <c r="H500" s="38" t="s">
        <v>4018</v>
      </c>
      <c r="Q500" s="39" t="s">
        <v>1062</v>
      </c>
      <c r="R500">
        <f t="shared" si="7"/>
        <v>42</v>
      </c>
    </row>
    <row r="501" spans="1:18">
      <c r="A501" s="159">
        <v>500</v>
      </c>
      <c r="B501" s="17" t="s">
        <v>1165</v>
      </c>
      <c r="C501" s="38" t="s">
        <v>2423</v>
      </c>
      <c r="D501" s="38" t="s">
        <v>2424</v>
      </c>
      <c r="E501" s="38" t="s">
        <v>480</v>
      </c>
      <c r="F501" s="38">
        <v>23</v>
      </c>
      <c r="G501" s="38" t="s">
        <v>354</v>
      </c>
      <c r="H501" s="38" t="s">
        <v>3895</v>
      </c>
      <c r="Q501" s="39" t="s">
        <v>526</v>
      </c>
      <c r="R501">
        <f t="shared" si="7"/>
        <v>22</v>
      </c>
    </row>
    <row r="502" spans="1:18">
      <c r="A502" s="159">
        <v>501</v>
      </c>
      <c r="B502" s="17" t="s">
        <v>1166</v>
      </c>
      <c r="C502" s="38" t="s">
        <v>2430</v>
      </c>
      <c r="D502" s="38" t="s">
        <v>2431</v>
      </c>
      <c r="E502" s="38" t="s">
        <v>480</v>
      </c>
      <c r="F502" s="38">
        <v>23</v>
      </c>
      <c r="G502" s="38" t="s">
        <v>354</v>
      </c>
      <c r="H502" s="38" t="s">
        <v>3895</v>
      </c>
      <c r="Q502" s="39" t="s">
        <v>511</v>
      </c>
      <c r="R502">
        <f t="shared" si="7"/>
        <v>24</v>
      </c>
    </row>
    <row r="503" spans="1:18">
      <c r="A503" s="159">
        <v>502</v>
      </c>
      <c r="B503" s="17" t="s">
        <v>1167</v>
      </c>
      <c r="C503" s="38" t="s">
        <v>4895</v>
      </c>
      <c r="D503" s="38" t="s">
        <v>4896</v>
      </c>
      <c r="E503" s="38" t="s">
        <v>480</v>
      </c>
      <c r="F503" s="38">
        <v>23</v>
      </c>
      <c r="G503" s="38" t="s">
        <v>354</v>
      </c>
      <c r="H503" s="38" t="s">
        <v>3896</v>
      </c>
      <c r="Q503" s="39" t="s">
        <v>480</v>
      </c>
      <c r="R503">
        <f t="shared" si="7"/>
        <v>23</v>
      </c>
    </row>
    <row r="504" spans="1:18">
      <c r="A504" s="159">
        <v>503</v>
      </c>
      <c r="B504" s="17" t="s">
        <v>1168</v>
      </c>
      <c r="C504" s="38" t="s">
        <v>2443</v>
      </c>
      <c r="D504" s="38" t="s">
        <v>2444</v>
      </c>
      <c r="E504" s="38" t="s">
        <v>480</v>
      </c>
      <c r="F504" s="38">
        <v>23</v>
      </c>
      <c r="G504" s="38" t="s">
        <v>354</v>
      </c>
      <c r="H504" s="38" t="s">
        <v>3895</v>
      </c>
      <c r="Q504" s="39" t="s">
        <v>480</v>
      </c>
      <c r="R504">
        <f t="shared" si="7"/>
        <v>23</v>
      </c>
    </row>
    <row r="505" spans="1:18">
      <c r="A505" s="159">
        <v>504</v>
      </c>
      <c r="B505" s="17" t="s">
        <v>1169</v>
      </c>
      <c r="C505" s="38" t="s">
        <v>4700</v>
      </c>
      <c r="D505" s="38" t="s">
        <v>5188</v>
      </c>
      <c r="E505" s="38" t="s">
        <v>480</v>
      </c>
      <c r="F505" s="38">
        <v>23</v>
      </c>
      <c r="G505" s="38" t="s">
        <v>354</v>
      </c>
      <c r="H505" s="38" t="s">
        <v>3896</v>
      </c>
      <c r="Q505" s="39" t="s">
        <v>480</v>
      </c>
      <c r="R505">
        <f t="shared" si="7"/>
        <v>23</v>
      </c>
    </row>
    <row r="506" spans="1:18">
      <c r="A506" s="159">
        <v>505</v>
      </c>
      <c r="B506" s="17" t="s">
        <v>1170</v>
      </c>
      <c r="C506" s="38" t="s">
        <v>4701</v>
      </c>
      <c r="D506" s="38" t="s">
        <v>4702</v>
      </c>
      <c r="E506" s="38" t="s">
        <v>480</v>
      </c>
      <c r="F506" s="38">
        <v>23</v>
      </c>
      <c r="G506" s="38" t="s">
        <v>354</v>
      </c>
      <c r="H506" s="38" t="s">
        <v>4018</v>
      </c>
      <c r="Q506" s="39" t="s">
        <v>480</v>
      </c>
      <c r="R506">
        <f t="shared" si="7"/>
        <v>23</v>
      </c>
    </row>
    <row r="507" spans="1:18">
      <c r="A507" s="159">
        <v>506</v>
      </c>
      <c r="B507" s="17" t="s">
        <v>1171</v>
      </c>
      <c r="C507" s="38" t="s">
        <v>3885</v>
      </c>
      <c r="D507" s="38" t="s">
        <v>3886</v>
      </c>
      <c r="E507" s="38" t="s">
        <v>480</v>
      </c>
      <c r="F507" s="38">
        <v>23</v>
      </c>
      <c r="G507" s="38" t="s">
        <v>354</v>
      </c>
      <c r="H507" s="38" t="s">
        <v>3896</v>
      </c>
      <c r="Q507" s="39" t="s">
        <v>480</v>
      </c>
      <c r="R507">
        <f t="shared" si="7"/>
        <v>23</v>
      </c>
    </row>
    <row r="508" spans="1:18">
      <c r="A508" s="159">
        <v>507</v>
      </c>
      <c r="B508" s="17" t="s">
        <v>1172</v>
      </c>
      <c r="C508" s="38" t="s">
        <v>4703</v>
      </c>
      <c r="D508" s="38" t="s">
        <v>4704</v>
      </c>
      <c r="E508" s="38" t="s">
        <v>480</v>
      </c>
      <c r="F508" s="38">
        <v>23</v>
      </c>
      <c r="G508" s="38" t="s">
        <v>354</v>
      </c>
      <c r="H508" s="38" t="s">
        <v>4018</v>
      </c>
      <c r="Q508" s="39" t="s">
        <v>480</v>
      </c>
      <c r="R508">
        <f t="shared" si="7"/>
        <v>23</v>
      </c>
    </row>
    <row r="509" spans="1:18">
      <c r="A509" s="159">
        <v>508</v>
      </c>
      <c r="B509" s="17" t="s">
        <v>1173</v>
      </c>
      <c r="C509" s="38" t="s">
        <v>3814</v>
      </c>
      <c r="D509" s="38" t="s">
        <v>3815</v>
      </c>
      <c r="E509" s="38" t="s">
        <v>480</v>
      </c>
      <c r="F509" s="38">
        <v>23</v>
      </c>
      <c r="G509" s="38" t="s">
        <v>354</v>
      </c>
      <c r="H509" s="38" t="s">
        <v>3896</v>
      </c>
      <c r="Q509" s="39" t="s">
        <v>480</v>
      </c>
      <c r="R509">
        <f t="shared" si="7"/>
        <v>23</v>
      </c>
    </row>
    <row r="510" spans="1:18">
      <c r="A510" s="159">
        <v>509</v>
      </c>
      <c r="B510" s="17" t="s">
        <v>1174</v>
      </c>
      <c r="C510" s="38" t="s">
        <v>2433</v>
      </c>
      <c r="D510" s="38" t="s">
        <v>2434</v>
      </c>
      <c r="E510" s="38" t="s">
        <v>480</v>
      </c>
      <c r="F510" s="38">
        <v>23</v>
      </c>
      <c r="G510" s="38" t="s">
        <v>354</v>
      </c>
      <c r="H510" s="38" t="s">
        <v>3895</v>
      </c>
      <c r="Q510" s="39" t="s">
        <v>480</v>
      </c>
      <c r="R510">
        <f t="shared" si="7"/>
        <v>23</v>
      </c>
    </row>
    <row r="511" spans="1:18">
      <c r="A511" s="159">
        <v>510</v>
      </c>
      <c r="B511" s="17" t="s">
        <v>1175</v>
      </c>
      <c r="C511" s="38" t="s">
        <v>2437</v>
      </c>
      <c r="D511" s="38" t="s">
        <v>2438</v>
      </c>
      <c r="E511" s="38" t="s">
        <v>480</v>
      </c>
      <c r="F511" s="38">
        <v>23</v>
      </c>
      <c r="G511" s="38" t="s">
        <v>354</v>
      </c>
      <c r="H511" s="38" t="s">
        <v>3895</v>
      </c>
      <c r="Q511" s="39" t="s">
        <v>480</v>
      </c>
      <c r="R511">
        <f t="shared" si="7"/>
        <v>23</v>
      </c>
    </row>
    <row r="512" spans="1:18">
      <c r="A512" s="159">
        <v>511</v>
      </c>
      <c r="B512" s="17" t="s">
        <v>1176</v>
      </c>
      <c r="C512" s="38" t="s">
        <v>3812</v>
      </c>
      <c r="D512" s="38" t="s">
        <v>3813</v>
      </c>
      <c r="E512" s="38" t="s">
        <v>480</v>
      </c>
      <c r="F512" s="38">
        <v>23</v>
      </c>
      <c r="G512" s="38" t="s">
        <v>354</v>
      </c>
      <c r="H512" s="38" t="s">
        <v>3896</v>
      </c>
      <c r="Q512" s="39" t="s">
        <v>544</v>
      </c>
      <c r="R512">
        <f t="shared" si="7"/>
        <v>21</v>
      </c>
    </row>
    <row r="513" spans="1:18">
      <c r="A513" s="159">
        <v>512</v>
      </c>
      <c r="B513" s="17" t="s">
        <v>1177</v>
      </c>
      <c r="C513" s="38" t="s">
        <v>3811</v>
      </c>
      <c r="D513" s="38" t="s">
        <v>5189</v>
      </c>
      <c r="E513" s="38" t="s">
        <v>480</v>
      </c>
      <c r="F513" s="38">
        <v>23</v>
      </c>
      <c r="G513" s="38" t="s">
        <v>354</v>
      </c>
      <c r="H513" s="38" t="s">
        <v>3896</v>
      </c>
      <c r="Q513" s="39" t="s">
        <v>544</v>
      </c>
      <c r="R513">
        <f t="shared" si="7"/>
        <v>21</v>
      </c>
    </row>
    <row r="514" spans="1:18">
      <c r="A514" s="159">
        <v>513</v>
      </c>
      <c r="B514" s="17" t="s">
        <v>1178</v>
      </c>
      <c r="C514" s="38" t="s">
        <v>4787</v>
      </c>
      <c r="D514" s="38" t="s">
        <v>4788</v>
      </c>
      <c r="E514" s="38" t="s">
        <v>480</v>
      </c>
      <c r="F514" s="38">
        <v>23</v>
      </c>
      <c r="G514" s="38" t="s">
        <v>354</v>
      </c>
      <c r="H514" s="38" t="s">
        <v>4018</v>
      </c>
      <c r="Q514" s="39" t="s">
        <v>480</v>
      </c>
      <c r="R514">
        <f t="shared" si="7"/>
        <v>23</v>
      </c>
    </row>
    <row r="515" spans="1:18">
      <c r="A515" s="159">
        <v>514</v>
      </c>
      <c r="B515" s="17" t="s">
        <v>1179</v>
      </c>
      <c r="C515" s="38" t="s">
        <v>3816</v>
      </c>
      <c r="D515" s="38" t="s">
        <v>3817</v>
      </c>
      <c r="E515" s="38" t="s">
        <v>535</v>
      </c>
      <c r="F515" s="38">
        <v>17</v>
      </c>
      <c r="G515" s="38" t="s">
        <v>354</v>
      </c>
      <c r="H515" s="38" t="s">
        <v>3896</v>
      </c>
      <c r="Q515" s="39" t="s">
        <v>544</v>
      </c>
      <c r="R515">
        <f t="shared" ref="R515:R519" si="8">IF(Q515&gt;0,VLOOKUP(Q515,$N$2:$O$48,2,0),"")</f>
        <v>21</v>
      </c>
    </row>
    <row r="516" spans="1:18">
      <c r="A516" s="159">
        <v>515</v>
      </c>
      <c r="B516" s="17" t="s">
        <v>1180</v>
      </c>
      <c r="C516" s="38" t="s">
        <v>2449</v>
      </c>
      <c r="D516" s="38" t="s">
        <v>2450</v>
      </c>
      <c r="E516" s="38" t="s">
        <v>480</v>
      </c>
      <c r="F516" s="38">
        <v>23</v>
      </c>
      <c r="G516" s="38" t="s">
        <v>357</v>
      </c>
      <c r="H516" s="38">
        <v>4</v>
      </c>
      <c r="Q516" s="39" t="s">
        <v>544</v>
      </c>
      <c r="R516">
        <f t="shared" si="8"/>
        <v>21</v>
      </c>
    </row>
    <row r="517" spans="1:18">
      <c r="A517" s="159">
        <v>516</v>
      </c>
      <c r="B517" s="17" t="s">
        <v>1181</v>
      </c>
      <c r="C517" s="38" t="s">
        <v>5190</v>
      </c>
      <c r="D517" s="38" t="s">
        <v>2251</v>
      </c>
      <c r="E517" s="38" t="s">
        <v>480</v>
      </c>
      <c r="F517" s="38">
        <v>23</v>
      </c>
      <c r="G517" s="38" t="s">
        <v>357</v>
      </c>
      <c r="H517" s="38">
        <v>4</v>
      </c>
      <c r="Q517" s="39" t="s">
        <v>480</v>
      </c>
      <c r="R517">
        <f t="shared" si="8"/>
        <v>23</v>
      </c>
    </row>
    <row r="518" spans="1:18">
      <c r="A518" s="159">
        <v>517</v>
      </c>
      <c r="B518" s="17" t="s">
        <v>1184</v>
      </c>
      <c r="C518" s="38" t="s">
        <v>2247</v>
      </c>
      <c r="D518" s="38" t="s">
        <v>2248</v>
      </c>
      <c r="E518" s="38" t="s">
        <v>552</v>
      </c>
      <c r="F518" s="38">
        <v>31</v>
      </c>
      <c r="G518" s="38" t="s">
        <v>357</v>
      </c>
      <c r="H518" s="38">
        <v>4</v>
      </c>
      <c r="Q518" s="39" t="s">
        <v>480</v>
      </c>
      <c r="R518">
        <f t="shared" si="8"/>
        <v>23</v>
      </c>
    </row>
    <row r="519" spans="1:18">
      <c r="A519" s="159">
        <v>518</v>
      </c>
      <c r="B519" s="17" t="s">
        <v>1185</v>
      </c>
      <c r="C519" s="38" t="s">
        <v>3592</v>
      </c>
      <c r="D519" s="38" t="s">
        <v>3593</v>
      </c>
      <c r="E519" s="38" t="s">
        <v>480</v>
      </c>
      <c r="F519" s="38">
        <v>23</v>
      </c>
      <c r="G519" s="38" t="s">
        <v>357</v>
      </c>
      <c r="H519" s="38">
        <v>3</v>
      </c>
      <c r="Q519" s="39" t="s">
        <v>544</v>
      </c>
      <c r="R519">
        <f t="shared" si="8"/>
        <v>21</v>
      </c>
    </row>
    <row r="520" spans="1:18">
      <c r="A520" s="128">
        <v>519</v>
      </c>
      <c r="B520" s="17" t="s">
        <v>1186</v>
      </c>
      <c r="C520" s="38" t="s">
        <v>3729</v>
      </c>
      <c r="D520" s="38" t="s">
        <v>3730</v>
      </c>
      <c r="E520" s="38" t="s">
        <v>544</v>
      </c>
      <c r="F520" s="38">
        <v>21</v>
      </c>
      <c r="G520" s="38" t="s">
        <v>357</v>
      </c>
      <c r="H520" s="38">
        <v>3</v>
      </c>
    </row>
    <row r="521" spans="1:18">
      <c r="A521" s="128">
        <v>520</v>
      </c>
      <c r="B521" s="17" t="s">
        <v>1187</v>
      </c>
      <c r="C521" s="38" t="s">
        <v>5191</v>
      </c>
      <c r="D521" s="38" t="s">
        <v>1905</v>
      </c>
      <c r="E521" s="38" t="s">
        <v>480</v>
      </c>
      <c r="F521" s="38">
        <v>23</v>
      </c>
      <c r="G521" s="38" t="s">
        <v>357</v>
      </c>
      <c r="H521" s="38">
        <v>3</v>
      </c>
    </row>
    <row r="522" spans="1:18">
      <c r="A522" s="128">
        <v>521</v>
      </c>
      <c r="B522" s="17" t="s">
        <v>1188</v>
      </c>
      <c r="C522" s="38" t="s">
        <v>3731</v>
      </c>
      <c r="D522" s="38" t="s">
        <v>3732</v>
      </c>
      <c r="E522" s="38" t="s">
        <v>480</v>
      </c>
      <c r="F522" s="38">
        <v>23</v>
      </c>
      <c r="G522" s="38" t="s">
        <v>357</v>
      </c>
      <c r="H522" s="38">
        <v>3</v>
      </c>
    </row>
    <row r="523" spans="1:18">
      <c r="A523" s="128">
        <v>522</v>
      </c>
      <c r="B523" s="17" t="s">
        <v>1189</v>
      </c>
      <c r="C523" s="38" t="s">
        <v>3733</v>
      </c>
      <c r="D523" s="38" t="s">
        <v>3734</v>
      </c>
      <c r="E523" s="38" t="s">
        <v>480</v>
      </c>
      <c r="F523" s="38">
        <v>23</v>
      </c>
      <c r="G523" s="38" t="s">
        <v>357</v>
      </c>
      <c r="H523" s="38">
        <v>3</v>
      </c>
    </row>
    <row r="524" spans="1:18">
      <c r="A524" s="128">
        <v>523</v>
      </c>
      <c r="B524" s="17" t="s">
        <v>1190</v>
      </c>
      <c r="C524" s="38" t="s">
        <v>3735</v>
      </c>
      <c r="D524" s="38" t="s">
        <v>3736</v>
      </c>
      <c r="E524" s="38" t="s">
        <v>480</v>
      </c>
      <c r="F524" s="38">
        <v>23</v>
      </c>
      <c r="G524" s="38" t="s">
        <v>357</v>
      </c>
      <c r="H524" s="38">
        <v>3</v>
      </c>
    </row>
    <row r="525" spans="1:18">
      <c r="A525" s="128">
        <v>524</v>
      </c>
      <c r="B525" s="17" t="s">
        <v>1191</v>
      </c>
      <c r="C525" s="38" t="s">
        <v>3737</v>
      </c>
      <c r="D525" s="38" t="s">
        <v>3738</v>
      </c>
      <c r="E525" s="38" t="s">
        <v>535</v>
      </c>
      <c r="F525" s="38">
        <v>17</v>
      </c>
      <c r="G525" s="38" t="s">
        <v>357</v>
      </c>
      <c r="H525" s="38">
        <v>3</v>
      </c>
    </row>
    <row r="526" spans="1:18">
      <c r="A526" s="128">
        <v>525</v>
      </c>
      <c r="B526" s="17" t="s">
        <v>1194</v>
      </c>
      <c r="C526" s="38" t="s">
        <v>5192</v>
      </c>
      <c r="D526" s="38" t="s">
        <v>4719</v>
      </c>
      <c r="E526" s="38" t="s">
        <v>587</v>
      </c>
      <c r="F526" s="38">
        <v>20</v>
      </c>
      <c r="G526" s="38" t="s">
        <v>357</v>
      </c>
      <c r="H526" s="38">
        <v>2</v>
      </c>
    </row>
    <row r="527" spans="1:18">
      <c r="A527" s="128">
        <v>526</v>
      </c>
      <c r="B527" s="17" t="s">
        <v>1195</v>
      </c>
      <c r="C527" s="38" t="s">
        <v>5193</v>
      </c>
      <c r="D527" s="38" t="s">
        <v>4791</v>
      </c>
      <c r="E527" s="38" t="s">
        <v>480</v>
      </c>
      <c r="F527" s="38">
        <v>23</v>
      </c>
      <c r="G527" s="38" t="s">
        <v>357</v>
      </c>
      <c r="H527" s="38">
        <v>2</v>
      </c>
    </row>
    <row r="528" spans="1:18">
      <c r="A528" s="128">
        <v>527</v>
      </c>
      <c r="B528" s="17" t="s">
        <v>1196</v>
      </c>
      <c r="C528" s="38" t="s">
        <v>5194</v>
      </c>
      <c r="D528" s="38" t="s">
        <v>5195</v>
      </c>
      <c r="E528" s="38" t="s">
        <v>480</v>
      </c>
      <c r="F528" s="38">
        <v>23</v>
      </c>
      <c r="G528" s="38" t="s">
        <v>357</v>
      </c>
      <c r="H528" s="38">
        <v>2</v>
      </c>
    </row>
    <row r="529" spans="1:8">
      <c r="A529" s="128">
        <v>528</v>
      </c>
      <c r="B529" s="17" t="s">
        <v>1197</v>
      </c>
      <c r="C529" s="38" t="s">
        <v>5196</v>
      </c>
      <c r="D529" s="38" t="s">
        <v>5197</v>
      </c>
      <c r="E529" s="38" t="s">
        <v>972</v>
      </c>
      <c r="F529" s="38">
        <v>47</v>
      </c>
      <c r="G529" s="38" t="s">
        <v>357</v>
      </c>
      <c r="H529" s="38">
        <v>2</v>
      </c>
    </row>
    <row r="530" spans="1:8">
      <c r="A530" s="128">
        <v>529</v>
      </c>
      <c r="B530" s="17" t="s">
        <v>1198</v>
      </c>
      <c r="C530" s="38" t="s">
        <v>4794</v>
      </c>
      <c r="D530" s="38" t="s">
        <v>5198</v>
      </c>
      <c r="E530" s="38" t="s">
        <v>693</v>
      </c>
      <c r="F530" s="38">
        <v>39</v>
      </c>
      <c r="G530" s="38" t="s">
        <v>357</v>
      </c>
      <c r="H530" s="38">
        <v>2</v>
      </c>
    </row>
    <row r="531" spans="1:8">
      <c r="A531" s="128">
        <v>530</v>
      </c>
      <c r="B531" s="17" t="s">
        <v>1199</v>
      </c>
      <c r="C531" s="38" t="s">
        <v>4720</v>
      </c>
      <c r="D531" s="38" t="s">
        <v>5199</v>
      </c>
      <c r="E531" s="38" t="s">
        <v>480</v>
      </c>
      <c r="F531" s="38">
        <v>23</v>
      </c>
      <c r="G531" s="38" t="s">
        <v>357</v>
      </c>
      <c r="H531" s="38">
        <v>2</v>
      </c>
    </row>
    <row r="532" spans="1:8">
      <c r="A532" s="128">
        <v>531</v>
      </c>
      <c r="B532" s="17" t="s">
        <v>1200</v>
      </c>
      <c r="C532" s="38" t="s">
        <v>4795</v>
      </c>
      <c r="D532" s="38" t="s">
        <v>5200</v>
      </c>
      <c r="E532" s="38" t="s">
        <v>480</v>
      </c>
      <c r="F532" s="38">
        <v>23</v>
      </c>
      <c r="G532" s="38" t="s">
        <v>357</v>
      </c>
      <c r="H532" s="38">
        <v>2</v>
      </c>
    </row>
    <row r="533" spans="1:8">
      <c r="A533" s="128">
        <v>532</v>
      </c>
      <c r="B533" s="17" t="s">
        <v>1201</v>
      </c>
      <c r="C533" s="38" t="s">
        <v>4789</v>
      </c>
      <c r="D533" s="38" t="s">
        <v>4790</v>
      </c>
      <c r="E533" s="38" t="s">
        <v>480</v>
      </c>
      <c r="F533" s="38">
        <v>23</v>
      </c>
      <c r="G533" s="38" t="s">
        <v>357</v>
      </c>
      <c r="H533" s="38">
        <v>2</v>
      </c>
    </row>
    <row r="534" spans="1:8">
      <c r="A534" s="128">
        <v>533</v>
      </c>
      <c r="B534" s="17" t="s">
        <v>1202</v>
      </c>
      <c r="C534" s="38" t="s">
        <v>4721</v>
      </c>
      <c r="D534" s="38" t="s">
        <v>4722</v>
      </c>
      <c r="E534" s="38" t="s">
        <v>480</v>
      </c>
      <c r="F534" s="38">
        <v>23</v>
      </c>
      <c r="G534" s="38" t="s">
        <v>357</v>
      </c>
      <c r="H534" s="38">
        <v>2</v>
      </c>
    </row>
    <row r="535" spans="1:8">
      <c r="A535" s="128">
        <v>534</v>
      </c>
      <c r="B535" s="17" t="s">
        <v>1205</v>
      </c>
      <c r="C535" s="38" t="s">
        <v>5201</v>
      </c>
      <c r="D535" s="38" t="s">
        <v>5202</v>
      </c>
      <c r="E535" s="38" t="s">
        <v>693</v>
      </c>
      <c r="F535" s="38">
        <v>39</v>
      </c>
      <c r="G535" s="38" t="s">
        <v>357</v>
      </c>
      <c r="H535" s="38">
        <v>2</v>
      </c>
    </row>
    <row r="536" spans="1:8">
      <c r="A536" s="128">
        <v>535</v>
      </c>
      <c r="B536" s="17" t="s">
        <v>1206</v>
      </c>
      <c r="C536" s="38" t="s">
        <v>4792</v>
      </c>
      <c r="D536" s="38" t="s">
        <v>4793</v>
      </c>
      <c r="E536" s="38" t="s">
        <v>480</v>
      </c>
      <c r="F536" s="38">
        <v>23</v>
      </c>
      <c r="G536" s="38" t="s">
        <v>357</v>
      </c>
      <c r="H536" s="38">
        <v>2</v>
      </c>
    </row>
    <row r="537" spans="1:8">
      <c r="A537" s="128">
        <v>536</v>
      </c>
      <c r="B537" s="17" t="s">
        <v>1207</v>
      </c>
      <c r="C537" s="38" t="s">
        <v>5203</v>
      </c>
      <c r="D537" s="38" t="s">
        <v>4723</v>
      </c>
      <c r="E537" s="38" t="s">
        <v>622</v>
      </c>
      <c r="F537" s="38">
        <v>15</v>
      </c>
      <c r="G537" s="38" t="s">
        <v>357</v>
      </c>
      <c r="H537" s="38">
        <v>2</v>
      </c>
    </row>
    <row r="538" spans="1:8">
      <c r="A538" s="128">
        <v>537</v>
      </c>
      <c r="B538" s="17" t="s">
        <v>1208</v>
      </c>
      <c r="C538" s="38" t="s">
        <v>5204</v>
      </c>
      <c r="D538" s="38" t="s">
        <v>5205</v>
      </c>
      <c r="E538" s="38" t="s">
        <v>480</v>
      </c>
      <c r="F538" s="38">
        <v>23</v>
      </c>
      <c r="G538" s="38" t="s">
        <v>357</v>
      </c>
      <c r="H538" s="38">
        <v>1</v>
      </c>
    </row>
    <row r="539" spans="1:8">
      <c r="A539" s="128">
        <v>538</v>
      </c>
      <c r="B539" s="17" t="s">
        <v>1209</v>
      </c>
      <c r="C539" s="38" t="s">
        <v>5206</v>
      </c>
      <c r="D539" s="38" t="s">
        <v>5207</v>
      </c>
      <c r="E539" s="38" t="s">
        <v>480</v>
      </c>
      <c r="F539" s="38">
        <v>23</v>
      </c>
      <c r="G539" s="38" t="s">
        <v>357</v>
      </c>
      <c r="H539" s="38">
        <v>1</v>
      </c>
    </row>
    <row r="540" spans="1:8">
      <c r="A540" s="128">
        <v>539</v>
      </c>
      <c r="B540" s="17" t="s">
        <v>1210</v>
      </c>
      <c r="C540" s="38" t="s">
        <v>5208</v>
      </c>
      <c r="D540" s="38" t="s">
        <v>5209</v>
      </c>
      <c r="E540" s="38" t="s">
        <v>480</v>
      </c>
      <c r="F540" s="38">
        <v>23</v>
      </c>
      <c r="G540" s="38" t="s">
        <v>357</v>
      </c>
      <c r="H540" s="38">
        <v>1</v>
      </c>
    </row>
    <row r="541" spans="1:8">
      <c r="A541" s="128">
        <v>540</v>
      </c>
      <c r="B541" s="17" t="s">
        <v>1211</v>
      </c>
      <c r="C541" s="38" t="s">
        <v>5210</v>
      </c>
      <c r="D541" s="38" t="s">
        <v>5211</v>
      </c>
      <c r="E541" s="38" t="s">
        <v>480</v>
      </c>
      <c r="F541" s="38">
        <v>23</v>
      </c>
      <c r="G541" s="38" t="s">
        <v>357</v>
      </c>
      <c r="H541" s="38">
        <v>1</v>
      </c>
    </row>
    <row r="542" spans="1:8">
      <c r="A542" s="128">
        <v>541</v>
      </c>
      <c r="B542" s="17" t="s">
        <v>1214</v>
      </c>
      <c r="C542" s="38" t="s">
        <v>5212</v>
      </c>
      <c r="D542" s="38" t="s">
        <v>5213</v>
      </c>
      <c r="E542" s="38" t="s">
        <v>480</v>
      </c>
      <c r="F542" s="38">
        <v>23</v>
      </c>
      <c r="G542" s="38" t="s">
        <v>357</v>
      </c>
      <c r="H542" s="38">
        <v>1</v>
      </c>
    </row>
    <row r="543" spans="1:8">
      <c r="A543" s="128">
        <v>542</v>
      </c>
      <c r="B543" s="17" t="s">
        <v>1215</v>
      </c>
      <c r="C543" s="38" t="s">
        <v>4537</v>
      </c>
      <c r="D543" s="38" t="s">
        <v>4538</v>
      </c>
      <c r="E543" s="38" t="s">
        <v>526</v>
      </c>
      <c r="F543" s="38">
        <v>22</v>
      </c>
      <c r="G543" s="38" t="s">
        <v>360</v>
      </c>
      <c r="H543" s="38" t="s">
        <v>4019</v>
      </c>
    </row>
    <row r="544" spans="1:8">
      <c r="A544" s="128">
        <v>543</v>
      </c>
      <c r="B544" s="17" t="s">
        <v>1216</v>
      </c>
      <c r="C544" s="38" t="s">
        <v>4541</v>
      </c>
      <c r="D544" s="38" t="s">
        <v>4542</v>
      </c>
      <c r="E544" s="38" t="s">
        <v>526</v>
      </c>
      <c r="F544" s="38">
        <v>22</v>
      </c>
      <c r="G544" s="38" t="s">
        <v>360</v>
      </c>
      <c r="H544" s="38" t="s">
        <v>4019</v>
      </c>
    </row>
    <row r="545" spans="1:8">
      <c r="A545" s="128">
        <v>544</v>
      </c>
      <c r="B545" s="17" t="s">
        <v>1217</v>
      </c>
      <c r="C545" s="38" t="s">
        <v>3502</v>
      </c>
      <c r="D545" s="38" t="s">
        <v>3503</v>
      </c>
      <c r="E545" s="38" t="s">
        <v>526</v>
      </c>
      <c r="F545" s="38">
        <v>22</v>
      </c>
      <c r="G545" s="38" t="s">
        <v>360</v>
      </c>
      <c r="H545" s="38" t="s">
        <v>4019</v>
      </c>
    </row>
    <row r="546" spans="1:8">
      <c r="A546" s="128">
        <v>545</v>
      </c>
      <c r="B546" s="17" t="s">
        <v>1218</v>
      </c>
      <c r="C546" s="38" t="s">
        <v>4539</v>
      </c>
      <c r="D546" s="38" t="s">
        <v>4540</v>
      </c>
      <c r="E546" s="38" t="s">
        <v>526</v>
      </c>
      <c r="F546" s="38">
        <v>22</v>
      </c>
      <c r="G546" s="38" t="s">
        <v>360</v>
      </c>
      <c r="H546" s="38" t="s">
        <v>4019</v>
      </c>
    </row>
    <row r="547" spans="1:8">
      <c r="A547" s="128">
        <v>546</v>
      </c>
      <c r="B547" s="17" t="s">
        <v>1219</v>
      </c>
      <c r="C547" s="38" t="s">
        <v>1910</v>
      </c>
      <c r="D547" s="38" t="s">
        <v>1911</v>
      </c>
      <c r="E547" s="38" t="s">
        <v>526</v>
      </c>
      <c r="F547" s="38">
        <v>22</v>
      </c>
      <c r="G547" s="38" t="s">
        <v>360</v>
      </c>
      <c r="H547" s="38" t="s">
        <v>4019</v>
      </c>
    </row>
    <row r="548" spans="1:8">
      <c r="A548" s="128">
        <v>547</v>
      </c>
      <c r="B548" s="17" t="s">
        <v>1220</v>
      </c>
      <c r="C548" s="38" t="s">
        <v>4543</v>
      </c>
      <c r="D548" s="38" t="s">
        <v>4544</v>
      </c>
      <c r="E548" s="38" t="s">
        <v>526</v>
      </c>
      <c r="F548" s="38">
        <v>22</v>
      </c>
      <c r="G548" s="38" t="s">
        <v>360</v>
      </c>
      <c r="H548" s="38" t="s">
        <v>3895</v>
      </c>
    </row>
    <row r="549" spans="1:8">
      <c r="A549" s="128">
        <v>548</v>
      </c>
      <c r="B549" s="17" t="s">
        <v>1221</v>
      </c>
      <c r="C549" s="38" t="s">
        <v>3818</v>
      </c>
      <c r="D549" s="38" t="s">
        <v>3819</v>
      </c>
      <c r="E549" s="38" t="s">
        <v>526</v>
      </c>
      <c r="F549" s="38">
        <v>22</v>
      </c>
      <c r="G549" s="38" t="s">
        <v>360</v>
      </c>
      <c r="H549" s="38" t="s">
        <v>3896</v>
      </c>
    </row>
    <row r="550" spans="1:8">
      <c r="A550" s="128">
        <v>549</v>
      </c>
      <c r="B550" s="17" t="s">
        <v>1222</v>
      </c>
      <c r="C550" s="38" t="s">
        <v>3820</v>
      </c>
      <c r="D550" s="38" t="s">
        <v>3821</v>
      </c>
      <c r="E550" s="38" t="s">
        <v>526</v>
      </c>
      <c r="F550" s="38">
        <v>22</v>
      </c>
      <c r="G550" s="38" t="s">
        <v>360</v>
      </c>
      <c r="H550" s="38" t="s">
        <v>3896</v>
      </c>
    </row>
    <row r="551" spans="1:8">
      <c r="A551" s="128">
        <v>550</v>
      </c>
      <c r="B551" s="17" t="s">
        <v>1223</v>
      </c>
      <c r="C551" s="38" t="s">
        <v>5214</v>
      </c>
      <c r="D551" s="38" t="s">
        <v>4898</v>
      </c>
      <c r="E551" s="38" t="s">
        <v>526</v>
      </c>
      <c r="F551" s="38">
        <v>22</v>
      </c>
      <c r="G551" s="38" t="s">
        <v>360</v>
      </c>
      <c r="H551" s="38" t="s">
        <v>4018</v>
      </c>
    </row>
    <row r="552" spans="1:8">
      <c r="A552" s="128">
        <v>551</v>
      </c>
      <c r="B552" s="17" t="s">
        <v>1224</v>
      </c>
      <c r="C552" s="38" t="s">
        <v>4899</v>
      </c>
      <c r="D552" s="38" t="s">
        <v>4900</v>
      </c>
      <c r="E552" s="38" t="s">
        <v>526</v>
      </c>
      <c r="F552" s="38">
        <v>22</v>
      </c>
      <c r="G552" s="38" t="s">
        <v>360</v>
      </c>
      <c r="H552" s="38" t="s">
        <v>4018</v>
      </c>
    </row>
    <row r="553" spans="1:8">
      <c r="A553" s="128">
        <v>552</v>
      </c>
      <c r="B553" s="17" t="s">
        <v>1225</v>
      </c>
      <c r="C553" s="38" t="s">
        <v>4901</v>
      </c>
      <c r="D553" s="38" t="s">
        <v>4902</v>
      </c>
      <c r="E553" s="38" t="s">
        <v>526</v>
      </c>
      <c r="F553" s="38">
        <v>22</v>
      </c>
      <c r="G553" s="38" t="s">
        <v>360</v>
      </c>
      <c r="H553" s="38" t="s">
        <v>4018</v>
      </c>
    </row>
    <row r="554" spans="1:8">
      <c r="A554" s="128">
        <v>553</v>
      </c>
      <c r="B554" s="17" t="s">
        <v>1226</v>
      </c>
      <c r="C554" s="38" t="s">
        <v>4903</v>
      </c>
      <c r="D554" s="38" t="s">
        <v>4904</v>
      </c>
      <c r="E554" s="38" t="s">
        <v>526</v>
      </c>
      <c r="F554" s="38">
        <v>22</v>
      </c>
      <c r="G554" s="38" t="s">
        <v>360</v>
      </c>
      <c r="H554" s="38" t="s">
        <v>4018</v>
      </c>
    </row>
    <row r="555" spans="1:8">
      <c r="A555" s="128">
        <v>554</v>
      </c>
      <c r="B555" s="17" t="s">
        <v>1227</v>
      </c>
      <c r="C555" s="38" t="s">
        <v>1212</v>
      </c>
      <c r="D555" s="38" t="s">
        <v>1213</v>
      </c>
      <c r="E555" s="38" t="s">
        <v>480</v>
      </c>
      <c r="F555" s="38">
        <v>23</v>
      </c>
      <c r="G555" s="38" t="s">
        <v>352</v>
      </c>
      <c r="H555" s="38" t="s">
        <v>4019</v>
      </c>
    </row>
    <row r="556" spans="1:8">
      <c r="A556" s="128">
        <v>555</v>
      </c>
      <c r="B556" s="17" t="s">
        <v>1228</v>
      </c>
      <c r="C556" s="38" t="s">
        <v>4917</v>
      </c>
      <c r="D556" s="38" t="s">
        <v>4918</v>
      </c>
      <c r="E556" s="38" t="s">
        <v>480</v>
      </c>
      <c r="F556" s="38">
        <v>23</v>
      </c>
      <c r="G556" s="38" t="s">
        <v>352</v>
      </c>
      <c r="H556" s="38" t="s">
        <v>4018</v>
      </c>
    </row>
    <row r="557" spans="1:8">
      <c r="A557" s="128">
        <v>556</v>
      </c>
      <c r="B557" s="17" t="s">
        <v>1229</v>
      </c>
      <c r="C557" s="38" t="s">
        <v>2272</v>
      </c>
      <c r="D557" s="38" t="s">
        <v>2273</v>
      </c>
      <c r="E557" s="38" t="s">
        <v>480</v>
      </c>
      <c r="F557" s="38">
        <v>23</v>
      </c>
      <c r="G557" s="38" t="s">
        <v>352</v>
      </c>
      <c r="H557" s="38" t="s">
        <v>3895</v>
      </c>
    </row>
    <row r="558" spans="1:8">
      <c r="A558" s="128">
        <v>557</v>
      </c>
      <c r="B558" s="17" t="s">
        <v>1230</v>
      </c>
      <c r="C558" s="38" t="s">
        <v>3888</v>
      </c>
      <c r="D558" s="38" t="s">
        <v>3889</v>
      </c>
      <c r="E558" s="38" t="s">
        <v>544</v>
      </c>
      <c r="F558" s="38">
        <v>21</v>
      </c>
      <c r="G558" s="38" t="s">
        <v>352</v>
      </c>
      <c r="H558" s="38" t="s">
        <v>3896</v>
      </c>
    </row>
    <row r="559" spans="1:8">
      <c r="A559" s="128">
        <v>558</v>
      </c>
      <c r="B559" s="17" t="s">
        <v>1231</v>
      </c>
      <c r="C559" s="38" t="s">
        <v>4555</v>
      </c>
      <c r="D559" s="38" t="s">
        <v>4556</v>
      </c>
      <c r="E559" s="38" t="s">
        <v>480</v>
      </c>
      <c r="F559" s="38">
        <v>23</v>
      </c>
      <c r="G559" s="38" t="s">
        <v>4408</v>
      </c>
      <c r="H559" s="38" t="s">
        <v>5232</v>
      </c>
    </row>
    <row r="560" spans="1:8">
      <c r="A560" s="128">
        <v>559</v>
      </c>
      <c r="B560" s="17" t="s">
        <v>1232</v>
      </c>
      <c r="C560" s="38" t="s">
        <v>4809</v>
      </c>
      <c r="D560" s="38" t="s">
        <v>4810</v>
      </c>
      <c r="E560" s="38" t="s">
        <v>511</v>
      </c>
      <c r="F560" s="38">
        <v>24</v>
      </c>
      <c r="G560" s="38" t="s">
        <v>4408</v>
      </c>
      <c r="H560" s="38" t="s">
        <v>3896</v>
      </c>
    </row>
    <row r="561" spans="1:8">
      <c r="A561" s="128">
        <v>560</v>
      </c>
      <c r="B561" s="17" t="s">
        <v>1233</v>
      </c>
      <c r="C561" s="38" t="s">
        <v>4808</v>
      </c>
      <c r="D561" s="38" t="s">
        <v>5215</v>
      </c>
      <c r="E561" s="38" t="s">
        <v>480</v>
      </c>
      <c r="F561" s="38">
        <v>23</v>
      </c>
      <c r="G561" s="38" t="s">
        <v>4408</v>
      </c>
      <c r="H561" s="38" t="s">
        <v>4018</v>
      </c>
    </row>
    <row r="562" spans="1:8">
      <c r="A562" s="128">
        <v>561</v>
      </c>
      <c r="B562" s="17" t="s">
        <v>1234</v>
      </c>
      <c r="C562" s="38" t="s">
        <v>5216</v>
      </c>
      <c r="D562" s="38" t="s">
        <v>5217</v>
      </c>
      <c r="E562" s="38" t="s">
        <v>480</v>
      </c>
      <c r="F562" s="38">
        <v>23</v>
      </c>
      <c r="G562" s="38" t="s">
        <v>4408</v>
      </c>
      <c r="H562" s="38" t="s">
        <v>4018</v>
      </c>
    </row>
    <row r="563" spans="1:8">
      <c r="A563" s="128">
        <v>562</v>
      </c>
      <c r="B563" s="17" t="s">
        <v>1235</v>
      </c>
      <c r="C563" s="38" t="s">
        <v>4947</v>
      </c>
      <c r="D563" s="38" t="s">
        <v>4948</v>
      </c>
      <c r="E563" s="38" t="s">
        <v>480</v>
      </c>
      <c r="F563" s="38">
        <v>23</v>
      </c>
      <c r="G563" s="38" t="s">
        <v>4408</v>
      </c>
      <c r="H563" s="38" t="s">
        <v>4018</v>
      </c>
    </row>
    <row r="564" spans="1:8">
      <c r="A564" s="128">
        <v>563</v>
      </c>
      <c r="B564" s="17" t="s">
        <v>1236</v>
      </c>
      <c r="C564" s="38" t="s">
        <v>5218</v>
      </c>
      <c r="D564" s="38" t="s">
        <v>5219</v>
      </c>
      <c r="E564" s="38" t="s">
        <v>480</v>
      </c>
      <c r="F564" s="38">
        <v>23</v>
      </c>
      <c r="G564" s="38" t="s">
        <v>4408</v>
      </c>
      <c r="H564" s="38" t="s">
        <v>4018</v>
      </c>
    </row>
    <row r="565" spans="1:8">
      <c r="A565" s="128">
        <v>564</v>
      </c>
      <c r="B565" s="17" t="s">
        <v>1238</v>
      </c>
      <c r="C565" s="38" t="s">
        <v>3594</v>
      </c>
      <c r="D565" s="38" t="s">
        <v>3595</v>
      </c>
      <c r="E565" s="38" t="s">
        <v>480</v>
      </c>
      <c r="F565" s="38">
        <v>23</v>
      </c>
      <c r="G565" s="38" t="s">
        <v>343</v>
      </c>
      <c r="H565" s="38" t="s">
        <v>3896</v>
      </c>
    </row>
    <row r="566" spans="1:8">
      <c r="A566" s="128">
        <v>565</v>
      </c>
      <c r="B566" s="17" t="s">
        <v>1239</v>
      </c>
      <c r="C566" s="38" t="s">
        <v>4709</v>
      </c>
      <c r="D566" s="38" t="s">
        <v>4710</v>
      </c>
      <c r="E566" s="38" t="s">
        <v>511</v>
      </c>
      <c r="F566" s="38">
        <v>24</v>
      </c>
      <c r="G566" s="38" t="s">
        <v>343</v>
      </c>
      <c r="H566" s="38" t="s">
        <v>4018</v>
      </c>
    </row>
    <row r="567" spans="1:8">
      <c r="A567" s="128">
        <v>566</v>
      </c>
      <c r="B567" s="17" t="s">
        <v>1240</v>
      </c>
      <c r="C567" s="38" t="s">
        <v>670</v>
      </c>
      <c r="D567" s="38" t="s">
        <v>671</v>
      </c>
      <c r="E567" s="38" t="s">
        <v>480</v>
      </c>
      <c r="F567" s="38">
        <v>23</v>
      </c>
      <c r="G567" s="38" t="s">
        <v>343</v>
      </c>
      <c r="H567" s="38" t="s">
        <v>4019</v>
      </c>
    </row>
    <row r="568" spans="1:8">
      <c r="A568" s="128">
        <v>567</v>
      </c>
      <c r="B568" s="17" t="s">
        <v>1241</v>
      </c>
      <c r="C568" s="38" t="s">
        <v>4707</v>
      </c>
      <c r="D568" s="38" t="s">
        <v>4708</v>
      </c>
      <c r="E568" s="38" t="s">
        <v>772</v>
      </c>
      <c r="F568" s="38">
        <v>27</v>
      </c>
      <c r="G568" s="38" t="s">
        <v>343</v>
      </c>
      <c r="H568" s="38" t="s">
        <v>4018</v>
      </c>
    </row>
    <row r="569" spans="1:8">
      <c r="A569" s="128">
        <v>568</v>
      </c>
      <c r="B569" s="17" t="s">
        <v>1242</v>
      </c>
      <c r="C569" s="38" t="s">
        <v>4565</v>
      </c>
      <c r="D569" s="38" t="s">
        <v>4566</v>
      </c>
      <c r="E569" s="38" t="s">
        <v>480</v>
      </c>
      <c r="F569" s="38">
        <v>23</v>
      </c>
      <c r="G569" s="38" t="s">
        <v>343</v>
      </c>
      <c r="H569" s="38" t="s">
        <v>4018</v>
      </c>
    </row>
    <row r="570" spans="1:8">
      <c r="A570" s="128">
        <v>569</v>
      </c>
      <c r="B570" s="17" t="s">
        <v>1243</v>
      </c>
      <c r="C570" s="38" t="s">
        <v>2474</v>
      </c>
      <c r="D570" s="38" t="s">
        <v>2475</v>
      </c>
      <c r="E570" s="38" t="s">
        <v>480</v>
      </c>
      <c r="F570" s="38">
        <v>23</v>
      </c>
      <c r="G570" s="38" t="s">
        <v>343</v>
      </c>
      <c r="H570" s="38" t="s">
        <v>3895</v>
      </c>
    </row>
    <row r="571" spans="1:8">
      <c r="A571" s="128">
        <v>570</v>
      </c>
      <c r="B571" s="17" t="s">
        <v>1244</v>
      </c>
      <c r="C571" s="38" t="s">
        <v>604</v>
      </c>
      <c r="D571" s="38" t="s">
        <v>605</v>
      </c>
      <c r="E571" s="38" t="s">
        <v>511</v>
      </c>
      <c r="F571" s="38">
        <v>24</v>
      </c>
      <c r="G571" s="38" t="s">
        <v>343</v>
      </c>
      <c r="H571" s="38" t="s">
        <v>501</v>
      </c>
    </row>
    <row r="572" spans="1:8">
      <c r="A572" s="128">
        <v>571</v>
      </c>
      <c r="B572" s="17" t="s">
        <v>1245</v>
      </c>
      <c r="C572" s="38" t="s">
        <v>4705</v>
      </c>
      <c r="D572" s="38" t="s">
        <v>4706</v>
      </c>
      <c r="E572" s="38" t="s">
        <v>772</v>
      </c>
      <c r="F572" s="38">
        <v>27</v>
      </c>
      <c r="G572" s="38" t="s">
        <v>343</v>
      </c>
      <c r="H572" s="38" t="s">
        <v>4018</v>
      </c>
    </row>
    <row r="573" spans="1:8">
      <c r="A573" s="128">
        <v>572</v>
      </c>
      <c r="B573" s="17" t="s">
        <v>1246</v>
      </c>
      <c r="C573" s="38" t="s">
        <v>3754</v>
      </c>
      <c r="D573" s="38" t="s">
        <v>3755</v>
      </c>
      <c r="E573" s="38" t="s">
        <v>580</v>
      </c>
      <c r="F573" s="38">
        <v>34</v>
      </c>
      <c r="G573" s="38" t="s">
        <v>343</v>
      </c>
      <c r="H573" s="38" t="s">
        <v>3896</v>
      </c>
    </row>
    <row r="574" spans="1:8">
      <c r="A574" s="128">
        <v>573</v>
      </c>
      <c r="B574" s="17" t="s">
        <v>1247</v>
      </c>
      <c r="C574" s="38" t="s">
        <v>4571</v>
      </c>
      <c r="D574" s="38" t="s">
        <v>4572</v>
      </c>
      <c r="E574" s="38" t="s">
        <v>480</v>
      </c>
      <c r="F574" s="38">
        <v>23</v>
      </c>
      <c r="G574" s="38" t="s">
        <v>343</v>
      </c>
      <c r="H574" s="38" t="s">
        <v>4955</v>
      </c>
    </row>
    <row r="575" spans="1:8">
      <c r="A575" s="128">
        <v>574</v>
      </c>
      <c r="B575" s="17" t="s">
        <v>1248</v>
      </c>
      <c r="C575" s="38" t="s">
        <v>2490</v>
      </c>
      <c r="D575" s="38" t="s">
        <v>2491</v>
      </c>
      <c r="E575" s="38" t="s">
        <v>589</v>
      </c>
      <c r="F575" s="38">
        <v>18</v>
      </c>
      <c r="G575" s="38" t="s">
        <v>343</v>
      </c>
      <c r="H575" s="38" t="s">
        <v>3895</v>
      </c>
    </row>
    <row r="576" spans="1:8">
      <c r="A576" s="128">
        <v>575</v>
      </c>
      <c r="B576" s="17" t="s">
        <v>1249</v>
      </c>
      <c r="C576" s="38" t="s">
        <v>4843</v>
      </c>
      <c r="D576" s="38" t="s">
        <v>4844</v>
      </c>
      <c r="E576" s="38" t="s">
        <v>511</v>
      </c>
      <c r="F576" s="38">
        <v>24</v>
      </c>
      <c r="G576" s="38" t="s">
        <v>343</v>
      </c>
      <c r="H576" s="38" t="s">
        <v>4018</v>
      </c>
    </row>
    <row r="577" spans="1:8">
      <c r="A577" s="128">
        <v>576</v>
      </c>
      <c r="B577" s="17" t="s">
        <v>1250</v>
      </c>
      <c r="C577" s="38" t="s">
        <v>3832</v>
      </c>
      <c r="D577" s="38" t="s">
        <v>3833</v>
      </c>
      <c r="E577" s="38" t="s">
        <v>1033</v>
      </c>
      <c r="F577" s="38" t="s">
        <v>5241</v>
      </c>
      <c r="G577" s="38" t="s">
        <v>343</v>
      </c>
      <c r="H577" s="38" t="s">
        <v>3896</v>
      </c>
    </row>
    <row r="578" spans="1:8">
      <c r="A578" s="128">
        <v>577</v>
      </c>
      <c r="B578" s="17" t="s">
        <v>1251</v>
      </c>
      <c r="C578" s="38" t="s">
        <v>5220</v>
      </c>
      <c r="D578" s="38" t="s">
        <v>5221</v>
      </c>
      <c r="E578" s="38" t="s">
        <v>686</v>
      </c>
      <c r="F578" s="38">
        <v>28</v>
      </c>
      <c r="G578" s="38" t="s">
        <v>343</v>
      </c>
      <c r="H578" s="38" t="s">
        <v>4018</v>
      </c>
    </row>
    <row r="579" spans="1:8">
      <c r="A579" s="128">
        <v>578</v>
      </c>
      <c r="B579" s="17" t="s">
        <v>1252</v>
      </c>
      <c r="C579" s="38" t="s">
        <v>4819</v>
      </c>
      <c r="D579" s="38" t="s">
        <v>4820</v>
      </c>
      <c r="E579" s="38" t="s">
        <v>587</v>
      </c>
      <c r="F579" s="38">
        <v>20</v>
      </c>
      <c r="G579" s="38" t="s">
        <v>343</v>
      </c>
      <c r="H579" s="38" t="s">
        <v>3896</v>
      </c>
    </row>
    <row r="580" spans="1:8">
      <c r="A580" s="128">
        <v>579</v>
      </c>
      <c r="B580" s="17" t="s">
        <v>1255</v>
      </c>
      <c r="C580" s="38" t="s">
        <v>3919</v>
      </c>
      <c r="D580" s="38" t="s">
        <v>3893</v>
      </c>
      <c r="E580" s="38" t="s">
        <v>544</v>
      </c>
      <c r="F580" s="38">
        <v>21</v>
      </c>
      <c r="G580" s="38" t="s">
        <v>343</v>
      </c>
      <c r="H580" s="38" t="s">
        <v>3896</v>
      </c>
    </row>
    <row r="581" spans="1:8">
      <c r="A581" s="128">
        <v>580</v>
      </c>
      <c r="B581" s="17" t="s">
        <v>1256</v>
      </c>
      <c r="C581" s="38" t="s">
        <v>3834</v>
      </c>
      <c r="D581" s="38" t="s">
        <v>3835</v>
      </c>
      <c r="E581" s="38" t="s">
        <v>480</v>
      </c>
      <c r="F581" s="38">
        <v>23</v>
      </c>
      <c r="G581" s="38" t="s">
        <v>343</v>
      </c>
      <c r="H581" s="38" t="s">
        <v>3896</v>
      </c>
    </row>
    <row r="582" spans="1:8">
      <c r="A582" s="128">
        <v>581</v>
      </c>
      <c r="B582" s="17" t="s">
        <v>1257</v>
      </c>
      <c r="C582" s="38" t="s">
        <v>3830</v>
      </c>
      <c r="D582" s="38" t="s">
        <v>3831</v>
      </c>
      <c r="E582" s="38" t="s">
        <v>511</v>
      </c>
      <c r="F582" s="38">
        <v>24</v>
      </c>
      <c r="G582" s="38" t="s">
        <v>343</v>
      </c>
      <c r="H582" s="38" t="s">
        <v>3896</v>
      </c>
    </row>
    <row r="583" spans="1:8">
      <c r="A583" s="128">
        <v>582</v>
      </c>
      <c r="B583" s="17" t="s">
        <v>1258</v>
      </c>
      <c r="C583" s="38" t="s">
        <v>524</v>
      </c>
      <c r="D583" s="38" t="s">
        <v>525</v>
      </c>
      <c r="E583" s="38" t="s">
        <v>480</v>
      </c>
      <c r="F583" s="38">
        <v>23</v>
      </c>
      <c r="G583" s="38" t="s">
        <v>343</v>
      </c>
      <c r="H583" s="38" t="s">
        <v>5231</v>
      </c>
    </row>
    <row r="584" spans="1:8">
      <c r="A584" s="128">
        <v>583</v>
      </c>
      <c r="B584" s="17" t="s">
        <v>1259</v>
      </c>
      <c r="C584" s="38" t="s">
        <v>4813</v>
      </c>
      <c r="D584" s="38" t="s">
        <v>4814</v>
      </c>
      <c r="E584" s="38" t="s">
        <v>544</v>
      </c>
      <c r="F584" s="38">
        <v>21</v>
      </c>
      <c r="G584" s="38" t="s">
        <v>343</v>
      </c>
      <c r="H584" s="38" t="s">
        <v>4018</v>
      </c>
    </row>
    <row r="585" spans="1:8">
      <c r="A585" s="128">
        <v>584</v>
      </c>
      <c r="B585" s="17" t="s">
        <v>1260</v>
      </c>
      <c r="C585" s="38" t="s">
        <v>3915</v>
      </c>
      <c r="D585" s="38" t="s">
        <v>3751</v>
      </c>
      <c r="E585" s="38" t="s">
        <v>480</v>
      </c>
      <c r="F585" s="38">
        <v>23</v>
      </c>
      <c r="G585" s="38" t="s">
        <v>343</v>
      </c>
      <c r="H585" s="38" t="s">
        <v>3896</v>
      </c>
    </row>
    <row r="586" spans="1:8">
      <c r="A586" s="128">
        <v>585</v>
      </c>
      <c r="B586" s="17" t="s">
        <v>1261</v>
      </c>
      <c r="C586" s="38" t="s">
        <v>4811</v>
      </c>
      <c r="D586" s="38" t="s">
        <v>4812</v>
      </c>
      <c r="E586" s="38" t="s">
        <v>480</v>
      </c>
      <c r="F586" s="38">
        <v>23</v>
      </c>
      <c r="G586" s="38" t="s">
        <v>343</v>
      </c>
      <c r="H586" s="38" t="s">
        <v>4018</v>
      </c>
    </row>
    <row r="587" spans="1:8">
      <c r="A587" s="128">
        <v>586</v>
      </c>
      <c r="B587" s="17" t="s">
        <v>1262</v>
      </c>
      <c r="C587" s="38" t="s">
        <v>2480</v>
      </c>
      <c r="D587" s="38" t="s">
        <v>2481</v>
      </c>
      <c r="E587" s="38" t="s">
        <v>580</v>
      </c>
      <c r="F587" s="38">
        <v>34</v>
      </c>
      <c r="G587" s="38" t="s">
        <v>343</v>
      </c>
      <c r="H587" s="38" t="s">
        <v>3895</v>
      </c>
    </row>
    <row r="588" spans="1:8">
      <c r="A588" s="128">
        <v>587</v>
      </c>
      <c r="B588" s="17" t="s">
        <v>1263</v>
      </c>
      <c r="C588" s="38" t="s">
        <v>4827</v>
      </c>
      <c r="D588" s="38" t="s">
        <v>4828</v>
      </c>
      <c r="E588" s="38" t="s">
        <v>1879</v>
      </c>
      <c r="F588" s="38">
        <v>11</v>
      </c>
      <c r="G588" s="38" t="s">
        <v>343</v>
      </c>
      <c r="H588" s="38" t="s">
        <v>4018</v>
      </c>
    </row>
    <row r="589" spans="1:8">
      <c r="A589" s="128">
        <v>588</v>
      </c>
      <c r="B589" s="17" t="s">
        <v>1264</v>
      </c>
      <c r="C589" s="38" t="s">
        <v>491</v>
      </c>
      <c r="D589" s="38" t="s">
        <v>492</v>
      </c>
      <c r="E589" s="38" t="s">
        <v>480</v>
      </c>
      <c r="F589" s="38">
        <v>23</v>
      </c>
      <c r="G589" s="38" t="s">
        <v>343</v>
      </c>
      <c r="H589" s="38" t="s">
        <v>501</v>
      </c>
    </row>
    <row r="590" spans="1:8">
      <c r="A590" s="128">
        <v>589</v>
      </c>
      <c r="B590" s="17" t="s">
        <v>1265</v>
      </c>
      <c r="C590" s="38" t="s">
        <v>2499</v>
      </c>
      <c r="D590" s="38" t="s">
        <v>2500</v>
      </c>
      <c r="E590" s="38" t="s">
        <v>511</v>
      </c>
      <c r="F590" s="38">
        <v>24</v>
      </c>
      <c r="G590" s="38" t="s">
        <v>343</v>
      </c>
      <c r="H590" s="38" t="s">
        <v>3895</v>
      </c>
    </row>
    <row r="591" spans="1:8">
      <c r="A591" s="128">
        <v>590</v>
      </c>
      <c r="B591" s="17" t="s">
        <v>1266</v>
      </c>
      <c r="C591" s="38" t="s">
        <v>4569</v>
      </c>
      <c r="D591" s="38" t="s">
        <v>4570</v>
      </c>
      <c r="E591" s="38" t="s">
        <v>480</v>
      </c>
      <c r="F591" s="38">
        <v>23</v>
      </c>
      <c r="G591" s="38" t="s">
        <v>343</v>
      </c>
      <c r="H591" s="38" t="s">
        <v>4018</v>
      </c>
    </row>
    <row r="592" spans="1:8">
      <c r="A592" s="128">
        <v>591</v>
      </c>
      <c r="B592" s="17" t="s">
        <v>1267</v>
      </c>
      <c r="C592" s="38" t="s">
        <v>4711</v>
      </c>
      <c r="D592" s="38" t="s">
        <v>4712</v>
      </c>
      <c r="E592" s="38" t="s">
        <v>544</v>
      </c>
      <c r="F592" s="38">
        <v>21</v>
      </c>
      <c r="G592" s="38" t="s">
        <v>343</v>
      </c>
      <c r="H592" s="38" t="s">
        <v>4018</v>
      </c>
    </row>
    <row r="593" spans="1:8">
      <c r="A593" s="128">
        <v>592</v>
      </c>
      <c r="B593" s="17" t="s">
        <v>1268</v>
      </c>
      <c r="C593" s="38" t="s">
        <v>4823</v>
      </c>
      <c r="D593" s="38" t="s">
        <v>4824</v>
      </c>
      <c r="E593" s="38" t="s">
        <v>480</v>
      </c>
      <c r="F593" s="38">
        <v>23</v>
      </c>
      <c r="G593" s="38" t="s">
        <v>343</v>
      </c>
      <c r="H593" s="38" t="s">
        <v>4018</v>
      </c>
    </row>
    <row r="594" spans="1:8">
      <c r="A594" s="128">
        <v>593</v>
      </c>
      <c r="B594" s="17" t="s">
        <v>1269</v>
      </c>
      <c r="C594" s="38" t="s">
        <v>666</v>
      </c>
      <c r="D594" s="38" t="s">
        <v>667</v>
      </c>
      <c r="E594" s="38" t="s">
        <v>480</v>
      </c>
      <c r="F594" s="38">
        <v>23</v>
      </c>
      <c r="G594" s="38" t="s">
        <v>343</v>
      </c>
      <c r="H594" s="38" t="s">
        <v>506</v>
      </c>
    </row>
    <row r="595" spans="1:8">
      <c r="A595" s="128">
        <v>594</v>
      </c>
      <c r="B595" s="17" t="s">
        <v>1270</v>
      </c>
      <c r="C595" s="38" t="s">
        <v>4980</v>
      </c>
      <c r="D595" s="38" t="s">
        <v>4981</v>
      </c>
      <c r="E595" s="38" t="s">
        <v>480</v>
      </c>
      <c r="F595" s="38">
        <v>23</v>
      </c>
      <c r="G595" s="38" t="s">
        <v>343</v>
      </c>
      <c r="H595" s="38" t="s">
        <v>3895</v>
      </c>
    </row>
    <row r="596" spans="1:8">
      <c r="A596" s="128">
        <v>595</v>
      </c>
      <c r="B596" s="17" t="s">
        <v>1271</v>
      </c>
      <c r="C596" s="38" t="s">
        <v>3508</v>
      </c>
      <c r="D596" s="38" t="s">
        <v>2666</v>
      </c>
      <c r="E596" s="38" t="s">
        <v>89</v>
      </c>
      <c r="F596" s="38" t="s">
        <v>5236</v>
      </c>
      <c r="G596" s="38" t="s">
        <v>343</v>
      </c>
      <c r="H596" s="38" t="s">
        <v>3895</v>
      </c>
    </row>
    <row r="597" spans="1:8">
      <c r="A597" s="128">
        <v>596</v>
      </c>
      <c r="B597" s="17" t="s">
        <v>1272</v>
      </c>
      <c r="C597" s="38" t="s">
        <v>3916</v>
      </c>
      <c r="D597" s="38" t="s">
        <v>3752</v>
      </c>
      <c r="E597" s="38" t="s">
        <v>544</v>
      </c>
      <c r="F597" s="38">
        <v>21</v>
      </c>
      <c r="G597" s="38" t="s">
        <v>343</v>
      </c>
      <c r="H597" s="38" t="s">
        <v>3896</v>
      </c>
    </row>
    <row r="598" spans="1:8">
      <c r="A598" s="128">
        <v>597</v>
      </c>
      <c r="B598" s="17" t="s">
        <v>1273</v>
      </c>
      <c r="C598" s="38" t="s">
        <v>2483</v>
      </c>
      <c r="D598" s="38" t="s">
        <v>2484</v>
      </c>
      <c r="E598" s="38" t="s">
        <v>480</v>
      </c>
      <c r="F598" s="38">
        <v>23</v>
      </c>
      <c r="G598" s="38" t="s">
        <v>343</v>
      </c>
      <c r="H598" s="38" t="s">
        <v>3895</v>
      </c>
    </row>
    <row r="599" spans="1:8">
      <c r="A599" s="128">
        <v>598</v>
      </c>
      <c r="B599" s="17" t="s">
        <v>1274</v>
      </c>
      <c r="C599" s="38" t="s">
        <v>4567</v>
      </c>
      <c r="D599" s="38" t="s">
        <v>4568</v>
      </c>
      <c r="E599" s="38" t="s">
        <v>480</v>
      </c>
      <c r="F599" s="38">
        <v>23</v>
      </c>
      <c r="G599" s="38" t="s">
        <v>343</v>
      </c>
      <c r="H599" s="38" t="s">
        <v>4018</v>
      </c>
    </row>
    <row r="600" spans="1:8">
      <c r="A600" s="128">
        <v>599</v>
      </c>
      <c r="B600" s="17" t="s">
        <v>1275</v>
      </c>
      <c r="C600" s="38" t="s">
        <v>2471</v>
      </c>
      <c r="D600" s="38" t="s">
        <v>2472</v>
      </c>
      <c r="E600" s="38" t="s">
        <v>480</v>
      </c>
      <c r="F600" s="38">
        <v>23</v>
      </c>
      <c r="G600" s="38" t="s">
        <v>343</v>
      </c>
      <c r="H600" s="38" t="s">
        <v>3895</v>
      </c>
    </row>
    <row r="601" spans="1:8">
      <c r="A601" s="128">
        <v>600</v>
      </c>
      <c r="B601" s="17" t="s">
        <v>1276</v>
      </c>
      <c r="C601" s="38" t="s">
        <v>4815</v>
      </c>
      <c r="D601" s="38" t="s">
        <v>4816</v>
      </c>
      <c r="E601" s="38" t="s">
        <v>526</v>
      </c>
      <c r="F601" s="38">
        <v>22</v>
      </c>
      <c r="G601" s="38" t="s">
        <v>343</v>
      </c>
      <c r="H601" s="38" t="s">
        <v>4018</v>
      </c>
    </row>
    <row r="602" spans="1:8">
      <c r="A602" s="128">
        <v>601</v>
      </c>
      <c r="B602" s="17" t="s">
        <v>1277</v>
      </c>
      <c r="C602" s="38" t="s">
        <v>2477</v>
      </c>
      <c r="D602" s="38" t="s">
        <v>2478</v>
      </c>
      <c r="E602" s="38" t="s">
        <v>480</v>
      </c>
      <c r="F602" s="38">
        <v>23</v>
      </c>
      <c r="G602" s="38" t="s">
        <v>343</v>
      </c>
      <c r="H602" s="38" t="s">
        <v>3895</v>
      </c>
    </row>
    <row r="603" spans="1:8">
      <c r="A603" s="128">
        <v>602</v>
      </c>
      <c r="B603" s="17" t="s">
        <v>1278</v>
      </c>
      <c r="C603" s="38" t="s">
        <v>2493</v>
      </c>
      <c r="D603" s="38" t="s">
        <v>2494</v>
      </c>
      <c r="E603" s="38" t="s">
        <v>480</v>
      </c>
      <c r="F603" s="38">
        <v>23</v>
      </c>
      <c r="G603" s="38" t="s">
        <v>343</v>
      </c>
      <c r="H603" s="38" t="s">
        <v>3895</v>
      </c>
    </row>
    <row r="604" spans="1:8">
      <c r="A604" s="128">
        <v>603</v>
      </c>
      <c r="B604" s="17" t="s">
        <v>1279</v>
      </c>
      <c r="C604" s="38" t="s">
        <v>4713</v>
      </c>
      <c r="D604" s="38" t="s">
        <v>4714</v>
      </c>
      <c r="E604" s="38" t="s">
        <v>757</v>
      </c>
      <c r="F604" s="38">
        <v>30</v>
      </c>
      <c r="G604" s="38" t="s">
        <v>343</v>
      </c>
      <c r="H604" s="38" t="s">
        <v>4018</v>
      </c>
    </row>
    <row r="605" spans="1:8">
      <c r="A605" s="128">
        <v>604</v>
      </c>
      <c r="B605" s="17" t="s">
        <v>1280</v>
      </c>
      <c r="C605" s="38" t="s">
        <v>2496</v>
      </c>
      <c r="D605" s="38" t="s">
        <v>2497</v>
      </c>
      <c r="E605" s="38" t="s">
        <v>480</v>
      </c>
      <c r="F605" s="38">
        <v>23</v>
      </c>
      <c r="G605" s="38" t="s">
        <v>343</v>
      </c>
      <c r="H605" s="38" t="s">
        <v>3895</v>
      </c>
    </row>
    <row r="606" spans="1:8">
      <c r="A606" s="128">
        <v>605</v>
      </c>
      <c r="B606" s="17" t="s">
        <v>1283</v>
      </c>
      <c r="C606" s="38" t="s">
        <v>4817</v>
      </c>
      <c r="D606" s="38" t="s">
        <v>4818</v>
      </c>
      <c r="E606" s="38" t="s">
        <v>690</v>
      </c>
      <c r="F606" s="38">
        <v>16</v>
      </c>
      <c r="G606" s="38" t="s">
        <v>343</v>
      </c>
      <c r="H606" s="38" t="s">
        <v>4018</v>
      </c>
    </row>
    <row r="607" spans="1:8">
      <c r="A607" s="128">
        <v>606</v>
      </c>
      <c r="B607" s="17" t="s">
        <v>1284</v>
      </c>
      <c r="C607" s="38" t="s">
        <v>3509</v>
      </c>
      <c r="D607" s="38" t="s">
        <v>4557</v>
      </c>
      <c r="E607" s="38" t="s">
        <v>480</v>
      </c>
      <c r="F607" s="38">
        <v>23</v>
      </c>
      <c r="G607" s="38" t="s">
        <v>343</v>
      </c>
      <c r="H607" s="38" t="s">
        <v>3896</v>
      </c>
    </row>
    <row r="608" spans="1:8">
      <c r="A608" s="128">
        <v>607</v>
      </c>
      <c r="B608" s="17" t="s">
        <v>1285</v>
      </c>
      <c r="C608" s="38" t="s">
        <v>2572</v>
      </c>
      <c r="D608" s="38" t="s">
        <v>2573</v>
      </c>
      <c r="E608" s="38" t="s">
        <v>788</v>
      </c>
      <c r="F608" s="38">
        <v>12</v>
      </c>
      <c r="G608" s="38" t="s">
        <v>343</v>
      </c>
      <c r="H608" s="38" t="s">
        <v>3895</v>
      </c>
    </row>
    <row r="609" spans="1:8">
      <c r="A609" s="128">
        <v>608</v>
      </c>
      <c r="B609" s="17" t="s">
        <v>1286</v>
      </c>
      <c r="C609" s="38" t="s">
        <v>674</v>
      </c>
      <c r="D609" s="38" t="s">
        <v>675</v>
      </c>
      <c r="E609" s="38" t="s">
        <v>544</v>
      </c>
      <c r="F609" s="38">
        <v>21</v>
      </c>
      <c r="G609" s="38" t="s">
        <v>343</v>
      </c>
      <c r="H609" s="38" t="s">
        <v>506</v>
      </c>
    </row>
    <row r="610" spans="1:8">
      <c r="A610" s="128">
        <v>609</v>
      </c>
      <c r="B610" s="17" t="s">
        <v>1287</v>
      </c>
      <c r="C610" s="38" t="s">
        <v>3828</v>
      </c>
      <c r="D610" s="38" t="s">
        <v>3829</v>
      </c>
      <c r="E610" s="38" t="s">
        <v>511</v>
      </c>
      <c r="F610" s="38">
        <v>24</v>
      </c>
      <c r="G610" s="38" t="s">
        <v>343</v>
      </c>
      <c r="H610" s="38" t="s">
        <v>3896</v>
      </c>
    </row>
    <row r="611" spans="1:8">
      <c r="A611" s="128">
        <v>610</v>
      </c>
      <c r="B611" s="17" t="s">
        <v>1288</v>
      </c>
      <c r="C611" s="38" t="s">
        <v>3826</v>
      </c>
      <c r="D611" s="38" t="s">
        <v>3827</v>
      </c>
      <c r="E611" s="38" t="s">
        <v>480</v>
      </c>
      <c r="F611" s="38">
        <v>23</v>
      </c>
      <c r="G611" s="38" t="s">
        <v>343</v>
      </c>
      <c r="H611" s="38" t="s">
        <v>3896</v>
      </c>
    </row>
    <row r="612" spans="1:8">
      <c r="A612" s="128">
        <v>611</v>
      </c>
      <c r="B612" s="17" t="s">
        <v>1289</v>
      </c>
      <c r="C612" s="38" t="s">
        <v>658</v>
      </c>
      <c r="D612" s="38" t="s">
        <v>659</v>
      </c>
      <c r="E612" s="38" t="s">
        <v>480</v>
      </c>
      <c r="F612" s="38">
        <v>23</v>
      </c>
      <c r="G612" s="38" t="s">
        <v>343</v>
      </c>
      <c r="H612" s="38" t="s">
        <v>506</v>
      </c>
    </row>
    <row r="613" spans="1:8">
      <c r="A613" s="128">
        <v>612</v>
      </c>
      <c r="B613" s="17" t="s">
        <v>1290</v>
      </c>
      <c r="C613" s="38" t="s">
        <v>4847</v>
      </c>
      <c r="D613" s="38" t="s">
        <v>4848</v>
      </c>
      <c r="E613" s="38" t="s">
        <v>480</v>
      </c>
      <c r="F613" s="38">
        <v>23</v>
      </c>
      <c r="G613" s="38" t="s">
        <v>343</v>
      </c>
      <c r="H613" s="38" t="s">
        <v>4018</v>
      </c>
    </row>
    <row r="614" spans="1:8">
      <c r="A614" s="128">
        <v>613</v>
      </c>
      <c r="B614" s="17" t="s">
        <v>1291</v>
      </c>
      <c r="C614" s="38" t="s">
        <v>4821</v>
      </c>
      <c r="D614" s="38" t="s">
        <v>4822</v>
      </c>
      <c r="E614" s="38" t="s">
        <v>480</v>
      </c>
      <c r="F614" s="38">
        <v>23</v>
      </c>
      <c r="G614" s="38" t="s">
        <v>343</v>
      </c>
      <c r="H614" s="38" t="s">
        <v>4018</v>
      </c>
    </row>
    <row r="615" spans="1:8">
      <c r="A615" s="128">
        <v>614</v>
      </c>
      <c r="B615" s="17" t="s">
        <v>1292</v>
      </c>
      <c r="C615" s="38" t="s">
        <v>4837</v>
      </c>
      <c r="D615" s="38" t="s">
        <v>4838</v>
      </c>
      <c r="E615" s="38" t="s">
        <v>511</v>
      </c>
      <c r="F615" s="38">
        <v>24</v>
      </c>
      <c r="G615" s="38" t="s">
        <v>343</v>
      </c>
      <c r="H615" s="38" t="s">
        <v>4018</v>
      </c>
    </row>
    <row r="616" spans="1:8">
      <c r="A616" s="128">
        <v>615</v>
      </c>
      <c r="B616" s="17" t="s">
        <v>1293</v>
      </c>
      <c r="C616" s="38" t="s">
        <v>2487</v>
      </c>
      <c r="D616" s="38" t="s">
        <v>2488</v>
      </c>
      <c r="E616" s="38" t="s">
        <v>480</v>
      </c>
      <c r="F616" s="38">
        <v>23</v>
      </c>
      <c r="G616" s="38" t="s">
        <v>343</v>
      </c>
      <c r="H616" s="38" t="s">
        <v>3895</v>
      </c>
    </row>
    <row r="617" spans="1:8">
      <c r="A617" s="128">
        <v>616</v>
      </c>
      <c r="B617" s="17" t="s">
        <v>1294</v>
      </c>
      <c r="C617" s="38" t="s">
        <v>624</v>
      </c>
      <c r="D617" s="38" t="s">
        <v>625</v>
      </c>
      <c r="E617" s="38" t="s">
        <v>480</v>
      </c>
      <c r="F617" s="38">
        <v>23</v>
      </c>
      <c r="G617" s="38" t="s">
        <v>343</v>
      </c>
      <c r="H617" s="38" t="s">
        <v>501</v>
      </c>
    </row>
    <row r="618" spans="1:8">
      <c r="A618" s="128">
        <v>617</v>
      </c>
      <c r="B618" s="17" t="s">
        <v>1295</v>
      </c>
      <c r="C618" s="38" t="s">
        <v>4835</v>
      </c>
      <c r="D618" s="38" t="s">
        <v>4836</v>
      </c>
      <c r="E618" s="38" t="s">
        <v>480</v>
      </c>
      <c r="F618" s="38">
        <v>23</v>
      </c>
      <c r="G618" s="38" t="s">
        <v>343</v>
      </c>
      <c r="H618" s="38" t="s">
        <v>4018</v>
      </c>
    </row>
    <row r="619" spans="1:8">
      <c r="A619" s="128">
        <v>618</v>
      </c>
      <c r="B619" s="17" t="s">
        <v>1296</v>
      </c>
      <c r="C619" s="38" t="s">
        <v>2507</v>
      </c>
      <c r="D619" s="38" t="s">
        <v>2508</v>
      </c>
      <c r="E619" s="38" t="s">
        <v>511</v>
      </c>
      <c r="F619" s="38">
        <v>24</v>
      </c>
      <c r="G619" s="38" t="s">
        <v>343</v>
      </c>
      <c r="H619" s="38" t="s">
        <v>3895</v>
      </c>
    </row>
    <row r="620" spans="1:8">
      <c r="A620" s="128">
        <v>619</v>
      </c>
      <c r="B620" s="17" t="s">
        <v>1297</v>
      </c>
      <c r="C620" s="38" t="s">
        <v>4986</v>
      </c>
      <c r="D620" s="38" t="s">
        <v>4987</v>
      </c>
      <c r="E620" s="38" t="s">
        <v>480</v>
      </c>
      <c r="F620" s="38">
        <v>23</v>
      </c>
      <c r="G620" s="38" t="s">
        <v>343</v>
      </c>
      <c r="H620" s="38" t="s">
        <v>4018</v>
      </c>
    </row>
    <row r="621" spans="1:8">
      <c r="A621" s="128">
        <v>620</v>
      </c>
      <c r="B621" s="17" t="s">
        <v>1298</v>
      </c>
      <c r="C621" s="38" t="s">
        <v>4825</v>
      </c>
      <c r="D621" s="38" t="s">
        <v>4826</v>
      </c>
      <c r="E621" s="38" t="s">
        <v>480</v>
      </c>
      <c r="F621" s="38">
        <v>23</v>
      </c>
      <c r="G621" s="38" t="s">
        <v>343</v>
      </c>
      <c r="H621" s="38" t="s">
        <v>4018</v>
      </c>
    </row>
    <row r="622" spans="1:8">
      <c r="A622" s="128">
        <v>621</v>
      </c>
      <c r="B622" s="17" t="s">
        <v>1299</v>
      </c>
      <c r="C622" s="38" t="s">
        <v>609</v>
      </c>
      <c r="D622" s="38" t="s">
        <v>610</v>
      </c>
      <c r="E622" s="38" t="s">
        <v>480</v>
      </c>
      <c r="F622" s="38">
        <v>23</v>
      </c>
      <c r="G622" s="38" t="s">
        <v>343</v>
      </c>
      <c r="H622" s="38" t="s">
        <v>501</v>
      </c>
    </row>
    <row r="623" spans="1:8">
      <c r="A623" s="128">
        <v>622</v>
      </c>
      <c r="B623" s="17" t="s">
        <v>1300</v>
      </c>
      <c r="C623" s="38" t="s">
        <v>4841</v>
      </c>
      <c r="D623" s="38" t="s">
        <v>4842</v>
      </c>
      <c r="E623" s="38" t="s">
        <v>511</v>
      </c>
      <c r="F623" s="38">
        <v>24</v>
      </c>
      <c r="G623" s="38" t="s">
        <v>343</v>
      </c>
      <c r="H623" s="38" t="s">
        <v>3895</v>
      </c>
    </row>
    <row r="624" spans="1:8">
      <c r="A624" s="128">
        <v>623</v>
      </c>
      <c r="B624" s="17" t="s">
        <v>1301</v>
      </c>
      <c r="C624" s="38" t="s">
        <v>627</v>
      </c>
      <c r="D624" s="38" t="s">
        <v>628</v>
      </c>
      <c r="E624" s="38" t="s">
        <v>629</v>
      </c>
      <c r="F624" s="38">
        <v>33</v>
      </c>
      <c r="G624" s="38" t="s">
        <v>343</v>
      </c>
      <c r="H624" s="38" t="s">
        <v>501</v>
      </c>
    </row>
    <row r="625" spans="1:8">
      <c r="A625" s="128">
        <v>624</v>
      </c>
      <c r="B625" s="17" t="s">
        <v>1302</v>
      </c>
      <c r="C625" s="38" t="s">
        <v>3839</v>
      </c>
      <c r="D625" s="38" t="s">
        <v>3840</v>
      </c>
      <c r="E625" s="38" t="s">
        <v>480</v>
      </c>
      <c r="F625" s="38">
        <v>23</v>
      </c>
      <c r="G625" s="38" t="s">
        <v>343</v>
      </c>
      <c r="H625" s="38" t="s">
        <v>3896</v>
      </c>
    </row>
    <row r="626" spans="1:8">
      <c r="A626" s="128">
        <v>625</v>
      </c>
      <c r="B626" s="17" t="s">
        <v>1303</v>
      </c>
      <c r="C626" s="38" t="s">
        <v>3836</v>
      </c>
      <c r="D626" s="38" t="s">
        <v>3837</v>
      </c>
      <c r="E626" s="38" t="s">
        <v>755</v>
      </c>
      <c r="F626" s="38">
        <v>26</v>
      </c>
      <c r="G626" s="38" t="s">
        <v>343</v>
      </c>
      <c r="H626" s="38" t="s">
        <v>3896</v>
      </c>
    </row>
    <row r="627" spans="1:8">
      <c r="A627" s="128">
        <v>626</v>
      </c>
      <c r="B627" s="17" t="s">
        <v>1304</v>
      </c>
      <c r="C627" s="38" t="s">
        <v>4845</v>
      </c>
      <c r="D627" s="38" t="s">
        <v>4846</v>
      </c>
      <c r="E627" s="38" t="s">
        <v>480</v>
      </c>
      <c r="F627" s="38">
        <v>23</v>
      </c>
      <c r="G627" s="38" t="s">
        <v>343</v>
      </c>
      <c r="H627" s="38" t="s">
        <v>4018</v>
      </c>
    </row>
    <row r="628" spans="1:8">
      <c r="A628" s="128">
        <v>627</v>
      </c>
      <c r="B628" s="17" t="s">
        <v>1305</v>
      </c>
      <c r="C628" s="38" t="s">
        <v>4839</v>
      </c>
      <c r="D628" s="38" t="s">
        <v>4840</v>
      </c>
      <c r="E628" s="38" t="s">
        <v>526</v>
      </c>
      <c r="F628" s="38">
        <v>22</v>
      </c>
      <c r="G628" s="38" t="s">
        <v>343</v>
      </c>
      <c r="H628" s="38" t="s">
        <v>4018</v>
      </c>
    </row>
    <row r="629" spans="1:8">
      <c r="A629" s="128">
        <v>628</v>
      </c>
      <c r="B629" s="17" t="s">
        <v>1306</v>
      </c>
      <c r="C629" s="38" t="s">
        <v>3917</v>
      </c>
      <c r="D629" s="38" t="s">
        <v>3753</v>
      </c>
      <c r="E629" s="38" t="s">
        <v>577</v>
      </c>
      <c r="F629" s="38" t="s">
        <v>5238</v>
      </c>
      <c r="G629" s="38" t="s">
        <v>343</v>
      </c>
      <c r="H629" s="38" t="s">
        <v>3896</v>
      </c>
    </row>
    <row r="630" spans="1:8">
      <c r="A630" s="128">
        <v>629</v>
      </c>
      <c r="B630" s="17" t="s">
        <v>1307</v>
      </c>
      <c r="C630" s="38" t="s">
        <v>2468</v>
      </c>
      <c r="D630" s="38" t="s">
        <v>2469</v>
      </c>
      <c r="E630" s="38" t="s">
        <v>544</v>
      </c>
      <c r="F630" s="38">
        <v>21</v>
      </c>
      <c r="G630" s="38" t="s">
        <v>343</v>
      </c>
      <c r="H630" s="38" t="s">
        <v>3895</v>
      </c>
    </row>
    <row r="631" spans="1:8">
      <c r="A631" s="128">
        <v>630</v>
      </c>
      <c r="B631" s="17" t="s">
        <v>1308</v>
      </c>
      <c r="C631" s="38" t="s">
        <v>3918</v>
      </c>
      <c r="D631" s="38" t="s">
        <v>3892</v>
      </c>
      <c r="E631" s="38" t="s">
        <v>480</v>
      </c>
      <c r="F631" s="38">
        <v>23</v>
      </c>
      <c r="G631" s="38" t="s">
        <v>343</v>
      </c>
      <c r="H631" s="38" t="s">
        <v>3896</v>
      </c>
    </row>
    <row r="632" spans="1:8">
      <c r="A632" s="128">
        <v>631</v>
      </c>
      <c r="B632" s="17" t="s">
        <v>1309</v>
      </c>
      <c r="C632" s="38" t="s">
        <v>2503</v>
      </c>
      <c r="D632" s="38" t="s">
        <v>2504</v>
      </c>
      <c r="E632" s="38" t="s">
        <v>511</v>
      </c>
      <c r="F632" s="38">
        <v>24</v>
      </c>
      <c r="G632" s="38" t="s">
        <v>343</v>
      </c>
      <c r="H632" s="38" t="s">
        <v>3895</v>
      </c>
    </row>
    <row r="633" spans="1:8">
      <c r="A633" s="128">
        <v>632</v>
      </c>
      <c r="B633" s="17" t="s">
        <v>1310</v>
      </c>
      <c r="C633" s="38" t="s">
        <v>3920</v>
      </c>
      <c r="D633" s="38" t="s">
        <v>3894</v>
      </c>
      <c r="E633" s="38" t="s">
        <v>480</v>
      </c>
      <c r="F633" s="38">
        <v>23</v>
      </c>
      <c r="G633" s="38" t="s">
        <v>343</v>
      </c>
      <c r="H633" s="38" t="s">
        <v>3896</v>
      </c>
    </row>
    <row r="634" spans="1:8">
      <c r="A634" s="128">
        <v>633</v>
      </c>
      <c r="B634" s="17" t="s">
        <v>1311</v>
      </c>
      <c r="C634" s="38" t="s">
        <v>1253</v>
      </c>
      <c r="D634" s="38" t="s">
        <v>1254</v>
      </c>
      <c r="E634" s="38" t="s">
        <v>480</v>
      </c>
      <c r="F634" s="38">
        <v>23</v>
      </c>
      <c r="G634" s="38" t="s">
        <v>367</v>
      </c>
      <c r="H634" s="38" t="s">
        <v>501</v>
      </c>
    </row>
    <row r="635" spans="1:8">
      <c r="A635" s="128">
        <v>634</v>
      </c>
      <c r="B635" s="17" t="s">
        <v>1312</v>
      </c>
      <c r="C635" s="38" t="s">
        <v>3510</v>
      </c>
      <c r="D635" s="38" t="s">
        <v>2575</v>
      </c>
      <c r="E635" s="38" t="s">
        <v>480</v>
      </c>
      <c r="F635" s="38">
        <v>23</v>
      </c>
      <c r="G635" s="38" t="s">
        <v>367</v>
      </c>
      <c r="H635" s="38" t="s">
        <v>3895</v>
      </c>
    </row>
    <row r="636" spans="1:8">
      <c r="A636" s="128">
        <v>635</v>
      </c>
      <c r="B636" s="17" t="s">
        <v>1313</v>
      </c>
      <c r="C636" s="38" t="s">
        <v>2587</v>
      </c>
      <c r="D636" s="38" t="s">
        <v>2588</v>
      </c>
      <c r="E636" s="38" t="s">
        <v>544</v>
      </c>
      <c r="F636" s="38">
        <v>21</v>
      </c>
      <c r="G636" s="38" t="s">
        <v>367</v>
      </c>
      <c r="H636" s="38" t="s">
        <v>3895</v>
      </c>
    </row>
    <row r="637" spans="1:8">
      <c r="A637" s="128">
        <v>636</v>
      </c>
      <c r="B637" s="17" t="s">
        <v>1314</v>
      </c>
      <c r="C637" s="38" t="s">
        <v>2577</v>
      </c>
      <c r="D637" s="38" t="s">
        <v>2578</v>
      </c>
      <c r="E637" s="38" t="s">
        <v>511</v>
      </c>
      <c r="F637" s="38">
        <v>24</v>
      </c>
      <c r="G637" s="38" t="s">
        <v>367</v>
      </c>
      <c r="H637" s="38" t="s">
        <v>3895</v>
      </c>
    </row>
    <row r="638" spans="1:8">
      <c r="A638" s="128">
        <v>637</v>
      </c>
      <c r="B638" s="17" t="s">
        <v>1315</v>
      </c>
      <c r="C638" s="38" t="s">
        <v>1281</v>
      </c>
      <c r="D638" s="38" t="s">
        <v>1282</v>
      </c>
      <c r="E638" s="38" t="s">
        <v>480</v>
      </c>
      <c r="F638" s="38">
        <v>23</v>
      </c>
      <c r="G638" s="38" t="s">
        <v>367</v>
      </c>
      <c r="H638" s="38" t="s">
        <v>3895</v>
      </c>
    </row>
    <row r="639" spans="1:8">
      <c r="A639" s="128">
        <v>638</v>
      </c>
      <c r="B639" s="17" t="s">
        <v>1316</v>
      </c>
      <c r="C639" s="38" t="s">
        <v>2580</v>
      </c>
      <c r="D639" s="38" t="s">
        <v>2581</v>
      </c>
      <c r="E639" s="38" t="s">
        <v>480</v>
      </c>
      <c r="F639" s="38">
        <v>23</v>
      </c>
      <c r="G639" s="38" t="s">
        <v>367</v>
      </c>
      <c r="H639" s="38" t="s">
        <v>3895</v>
      </c>
    </row>
    <row r="640" spans="1:8">
      <c r="A640" s="128">
        <v>639</v>
      </c>
      <c r="B640" s="17" t="s">
        <v>1317</v>
      </c>
      <c r="C640" s="38" t="s">
        <v>2583</v>
      </c>
      <c r="D640" s="38" t="s">
        <v>2584</v>
      </c>
      <c r="E640" s="38" t="s">
        <v>480</v>
      </c>
      <c r="F640" s="38">
        <v>23</v>
      </c>
      <c r="G640" s="38" t="s">
        <v>367</v>
      </c>
      <c r="H640" s="38" t="s">
        <v>3895</v>
      </c>
    </row>
    <row r="641" spans="1:8">
      <c r="A641" s="128">
        <v>640</v>
      </c>
      <c r="B641" s="17" t="s">
        <v>1318</v>
      </c>
      <c r="C641" s="38" t="s">
        <v>5222</v>
      </c>
      <c r="D641" s="38" t="s">
        <v>5223</v>
      </c>
      <c r="E641" s="38" t="s">
        <v>480</v>
      </c>
      <c r="F641" s="38">
        <v>23</v>
      </c>
      <c r="G641" s="38" t="s">
        <v>367</v>
      </c>
      <c r="H641" s="38" t="s">
        <v>3896</v>
      </c>
    </row>
    <row r="642" spans="1:8">
      <c r="A642" s="128">
        <v>641</v>
      </c>
      <c r="B642" s="17" t="s">
        <v>1319</v>
      </c>
      <c r="C642" s="38" t="s">
        <v>3907</v>
      </c>
      <c r="D642" s="38" t="s">
        <v>3908</v>
      </c>
      <c r="E642" s="38" t="s">
        <v>544</v>
      </c>
      <c r="F642" s="38">
        <v>21</v>
      </c>
      <c r="G642" s="38" t="s">
        <v>367</v>
      </c>
      <c r="H642" s="38" t="s">
        <v>3896</v>
      </c>
    </row>
    <row r="643" spans="1:8">
      <c r="A643" s="128">
        <v>642</v>
      </c>
      <c r="B643" s="17" t="s">
        <v>1320</v>
      </c>
      <c r="C643" s="38" t="s">
        <v>5224</v>
      </c>
      <c r="D643" s="38" t="s">
        <v>3838</v>
      </c>
      <c r="E643" s="38" t="s">
        <v>544</v>
      </c>
      <c r="F643" s="38">
        <v>21</v>
      </c>
      <c r="G643" s="38" t="s">
        <v>367</v>
      </c>
      <c r="H643" s="38" t="s">
        <v>3896</v>
      </c>
    </row>
    <row r="644" spans="1:8">
      <c r="A644" s="128">
        <v>643</v>
      </c>
      <c r="B644" s="17" t="s">
        <v>1321</v>
      </c>
      <c r="C644" s="38" t="s">
        <v>4558</v>
      </c>
      <c r="D644" s="38" t="s">
        <v>4559</v>
      </c>
      <c r="E644" s="38" t="s">
        <v>480</v>
      </c>
      <c r="F644" s="38">
        <v>23</v>
      </c>
      <c r="G644" s="38" t="s">
        <v>367</v>
      </c>
      <c r="H644" s="38" t="s">
        <v>4018</v>
      </c>
    </row>
    <row r="645" spans="1:8">
      <c r="A645" s="128">
        <v>644</v>
      </c>
      <c r="B645" s="17" t="s">
        <v>1322</v>
      </c>
      <c r="C645" s="38" t="s">
        <v>5225</v>
      </c>
      <c r="D645" s="38" t="s">
        <v>5226</v>
      </c>
      <c r="E645" s="38" t="s">
        <v>480</v>
      </c>
      <c r="F645" s="38">
        <v>23</v>
      </c>
      <c r="G645" s="38" t="s">
        <v>367</v>
      </c>
      <c r="H645" s="38" t="s">
        <v>4018</v>
      </c>
    </row>
    <row r="646" spans="1:8">
      <c r="A646" s="128">
        <v>645</v>
      </c>
      <c r="B646" s="17" t="s">
        <v>1323</v>
      </c>
      <c r="C646" s="38" t="s">
        <v>4715</v>
      </c>
      <c r="D646" s="38" t="s">
        <v>4716</v>
      </c>
      <c r="E646" s="38" t="s">
        <v>511</v>
      </c>
      <c r="F646" s="38">
        <v>24</v>
      </c>
      <c r="G646" s="38" t="s">
        <v>367</v>
      </c>
      <c r="H646" s="38" t="s">
        <v>4018</v>
      </c>
    </row>
    <row r="647" spans="1:8">
      <c r="A647" s="128">
        <v>646</v>
      </c>
      <c r="B647" s="17" t="s">
        <v>1324</v>
      </c>
      <c r="C647" s="38" t="s">
        <v>4929</v>
      </c>
      <c r="D647" s="38" t="s">
        <v>4930</v>
      </c>
      <c r="E647" s="38" t="s">
        <v>480</v>
      </c>
      <c r="F647" s="38">
        <v>23</v>
      </c>
      <c r="G647" s="38" t="s">
        <v>367</v>
      </c>
      <c r="H647" s="38" t="s">
        <v>4018</v>
      </c>
    </row>
    <row r="648" spans="1:8">
      <c r="A648" s="128">
        <v>647</v>
      </c>
      <c r="B648" s="17" t="s">
        <v>1325</v>
      </c>
      <c r="C648" s="38" t="s">
        <v>4717</v>
      </c>
      <c r="D648" s="38" t="s">
        <v>4718</v>
      </c>
      <c r="E648" s="38" t="s">
        <v>511</v>
      </c>
      <c r="F648" s="38">
        <v>24</v>
      </c>
      <c r="G648" s="38" t="s">
        <v>367</v>
      </c>
      <c r="H648" s="38" t="s">
        <v>4018</v>
      </c>
    </row>
    <row r="649" spans="1:8">
      <c r="A649" s="128">
        <v>648</v>
      </c>
      <c r="B649" s="17" t="s">
        <v>1326</v>
      </c>
      <c r="C649" s="38" t="s">
        <v>5227</v>
      </c>
      <c r="D649" s="38" t="s">
        <v>5228</v>
      </c>
      <c r="E649" s="38" t="s">
        <v>480</v>
      </c>
      <c r="F649" s="38">
        <v>23</v>
      </c>
      <c r="G649" s="38" t="s">
        <v>367</v>
      </c>
      <c r="H649" s="38" t="s">
        <v>4018</v>
      </c>
    </row>
    <row r="650" spans="1:8">
      <c r="A650" s="128">
        <v>649</v>
      </c>
      <c r="B650" s="17" t="s">
        <v>1327</v>
      </c>
      <c r="C650" s="38" t="s">
        <v>5229</v>
      </c>
      <c r="D650" s="38" t="s">
        <v>5230</v>
      </c>
      <c r="E650" s="38" t="s">
        <v>544</v>
      </c>
      <c r="F650" s="38">
        <v>21</v>
      </c>
      <c r="G650" s="38" t="s">
        <v>367</v>
      </c>
      <c r="H650" s="38" t="s">
        <v>3887</v>
      </c>
    </row>
    <row r="651" spans="1:8">
      <c r="A651" s="128">
        <v>650</v>
      </c>
      <c r="B651" s="17" t="s">
        <v>1328</v>
      </c>
      <c r="C651" s="38" t="s">
        <v>1943</v>
      </c>
      <c r="D651" s="38" t="s">
        <v>1944</v>
      </c>
      <c r="E651" s="38" t="s">
        <v>5428</v>
      </c>
      <c r="F651" s="38">
        <v>24</v>
      </c>
      <c r="G651" s="38" t="s">
        <v>314</v>
      </c>
      <c r="H651" s="38" t="s">
        <v>213</v>
      </c>
    </row>
    <row r="652" spans="1:8">
      <c r="A652" s="128">
        <v>651</v>
      </c>
      <c r="B652" s="17" t="s">
        <v>1329</v>
      </c>
      <c r="C652" s="38" t="s">
        <v>5344</v>
      </c>
      <c r="D652" s="38" t="s">
        <v>5345</v>
      </c>
      <c r="E652" s="38" t="s">
        <v>511</v>
      </c>
      <c r="F652" s="38">
        <v>24</v>
      </c>
      <c r="G652" s="38" t="s">
        <v>314</v>
      </c>
      <c r="H652" s="38" t="s">
        <v>3895</v>
      </c>
    </row>
    <row r="653" spans="1:8">
      <c r="A653" s="128">
        <v>652</v>
      </c>
      <c r="B653" s="17" t="s">
        <v>1332</v>
      </c>
      <c r="C653" s="38" t="s">
        <v>5346</v>
      </c>
      <c r="D653" s="38" t="s">
        <v>5347</v>
      </c>
      <c r="E653" s="38" t="s">
        <v>511</v>
      </c>
      <c r="F653" s="38">
        <v>24</v>
      </c>
      <c r="G653" s="38" t="s">
        <v>314</v>
      </c>
      <c r="H653" s="38" t="s">
        <v>3895</v>
      </c>
    </row>
    <row r="654" spans="1:8">
      <c r="A654" s="128">
        <v>653</v>
      </c>
      <c r="B654" s="17" t="s">
        <v>1333</v>
      </c>
      <c r="C654" s="38" t="s">
        <v>5348</v>
      </c>
      <c r="D654" s="38" t="s">
        <v>5349</v>
      </c>
      <c r="E654" s="38" t="s">
        <v>511</v>
      </c>
      <c r="F654" s="38">
        <v>24</v>
      </c>
      <c r="G654" s="38" t="s">
        <v>314</v>
      </c>
      <c r="H654" s="38" t="s">
        <v>3895</v>
      </c>
    </row>
    <row r="655" spans="1:8">
      <c r="A655" s="128">
        <v>654</v>
      </c>
      <c r="B655" s="17" t="s">
        <v>1336</v>
      </c>
      <c r="C655" s="38" t="s">
        <v>5350</v>
      </c>
      <c r="D655" s="38" t="s">
        <v>3853</v>
      </c>
      <c r="E655" s="38" t="s">
        <v>480</v>
      </c>
      <c r="F655" s="38">
        <v>23</v>
      </c>
      <c r="G655" s="38" t="s">
        <v>262</v>
      </c>
      <c r="H655" s="38" t="s">
        <v>3896</v>
      </c>
    </row>
    <row r="656" spans="1:8">
      <c r="A656" s="128">
        <v>655</v>
      </c>
      <c r="B656" s="17" t="s">
        <v>1337</v>
      </c>
      <c r="C656" s="38" t="s">
        <v>2532</v>
      </c>
      <c r="D656" s="38" t="s">
        <v>2533</v>
      </c>
      <c r="E656" s="38" t="s">
        <v>480</v>
      </c>
      <c r="F656" s="38">
        <v>23</v>
      </c>
      <c r="G656" s="38" t="s">
        <v>262</v>
      </c>
      <c r="H656" s="38" t="s">
        <v>3895</v>
      </c>
    </row>
    <row r="657" spans="1:8">
      <c r="A657" s="128">
        <v>656</v>
      </c>
      <c r="B657" s="17" t="s">
        <v>1338</v>
      </c>
      <c r="C657" s="38" t="s">
        <v>5351</v>
      </c>
      <c r="D657" s="38" t="s">
        <v>5352</v>
      </c>
      <c r="E657" s="38" t="s">
        <v>526</v>
      </c>
      <c r="F657" s="38">
        <v>22</v>
      </c>
      <c r="G657" s="38" t="s">
        <v>262</v>
      </c>
      <c r="H657" s="38" t="s">
        <v>3896</v>
      </c>
    </row>
    <row r="658" spans="1:8">
      <c r="A658" s="128">
        <v>657</v>
      </c>
      <c r="B658" s="17" t="s">
        <v>1339</v>
      </c>
      <c r="C658" s="38" t="s">
        <v>3849</v>
      </c>
      <c r="D658" s="38" t="s">
        <v>3850</v>
      </c>
      <c r="E658" s="38" t="s">
        <v>480</v>
      </c>
      <c r="F658" s="38">
        <v>23</v>
      </c>
      <c r="G658" s="38" t="s">
        <v>262</v>
      </c>
      <c r="H658" s="38" t="s">
        <v>3896</v>
      </c>
    </row>
    <row r="659" spans="1:8">
      <c r="A659" s="128">
        <v>658</v>
      </c>
      <c r="B659" s="17" t="s">
        <v>1340</v>
      </c>
      <c r="C659" s="38" t="s">
        <v>3851</v>
      </c>
      <c r="D659" s="38" t="s">
        <v>3852</v>
      </c>
      <c r="E659" s="38" t="s">
        <v>480</v>
      </c>
      <c r="F659" s="38">
        <v>23</v>
      </c>
      <c r="G659" s="38" t="s">
        <v>262</v>
      </c>
      <c r="H659" s="38" t="s">
        <v>3896</v>
      </c>
    </row>
    <row r="660" spans="1:8">
      <c r="A660" s="128">
        <v>659</v>
      </c>
      <c r="B660" s="17" t="s">
        <v>1341</v>
      </c>
      <c r="C660" s="38" t="s">
        <v>4849</v>
      </c>
      <c r="D660" s="38" t="s">
        <v>4850</v>
      </c>
      <c r="E660" s="38" t="s">
        <v>480</v>
      </c>
      <c r="F660" s="38">
        <v>23</v>
      </c>
      <c r="G660" s="38" t="s">
        <v>262</v>
      </c>
      <c r="H660" s="38" t="s">
        <v>4018</v>
      </c>
    </row>
    <row r="661" spans="1:8">
      <c r="A661" s="128">
        <v>660</v>
      </c>
      <c r="B661" s="17" t="s">
        <v>1344</v>
      </c>
      <c r="C661" s="38" t="s">
        <v>2047</v>
      </c>
      <c r="D661" s="38" t="s">
        <v>2048</v>
      </c>
      <c r="E661" s="38" t="s">
        <v>480</v>
      </c>
      <c r="F661" s="38">
        <v>23</v>
      </c>
      <c r="G661" s="38" t="s">
        <v>262</v>
      </c>
      <c r="H661" s="38" t="s">
        <v>3895</v>
      </c>
    </row>
    <row r="662" spans="1:8">
      <c r="A662" s="128">
        <v>661</v>
      </c>
      <c r="B662" s="17" t="s">
        <v>1345</v>
      </c>
      <c r="C662" s="38" t="s">
        <v>4134</v>
      </c>
      <c r="D662" s="38" t="s">
        <v>4135</v>
      </c>
      <c r="E662" s="38" t="s">
        <v>480</v>
      </c>
      <c r="F662" s="38">
        <v>23</v>
      </c>
      <c r="G662" s="38" t="s">
        <v>262</v>
      </c>
      <c r="H662" s="38" t="s">
        <v>3896</v>
      </c>
    </row>
    <row r="663" spans="1:8">
      <c r="A663" s="128">
        <v>662</v>
      </c>
      <c r="B663" s="17" t="s">
        <v>1346</v>
      </c>
      <c r="C663" s="38" t="s">
        <v>2671</v>
      </c>
      <c r="D663" s="38" t="s">
        <v>2672</v>
      </c>
      <c r="E663" s="38" t="s">
        <v>480</v>
      </c>
      <c r="F663" s="38">
        <v>23</v>
      </c>
      <c r="G663" s="38" t="s">
        <v>270</v>
      </c>
      <c r="H663" s="38" t="s">
        <v>3895</v>
      </c>
    </row>
    <row r="664" spans="1:8">
      <c r="A664" s="128">
        <v>663</v>
      </c>
      <c r="B664" s="17" t="s">
        <v>1347</v>
      </c>
      <c r="C664" s="38" t="s">
        <v>3782</v>
      </c>
      <c r="D664" s="38" t="s">
        <v>3783</v>
      </c>
      <c r="E664" s="38" t="s">
        <v>480</v>
      </c>
      <c r="F664" s="38">
        <v>23</v>
      </c>
      <c r="G664" s="38" t="s">
        <v>270</v>
      </c>
      <c r="H664" s="38" t="s">
        <v>3896</v>
      </c>
    </row>
    <row r="665" spans="1:8">
      <c r="A665" s="128">
        <v>664</v>
      </c>
      <c r="B665" s="17" t="s">
        <v>1348</v>
      </c>
      <c r="C665" s="38" t="s">
        <v>3784</v>
      </c>
      <c r="D665" s="38" t="s">
        <v>3785</v>
      </c>
      <c r="E665" s="38" t="s">
        <v>511</v>
      </c>
      <c r="F665" s="38">
        <v>24</v>
      </c>
      <c r="G665" s="38" t="s">
        <v>270</v>
      </c>
      <c r="H665" s="38" t="s">
        <v>3896</v>
      </c>
    </row>
    <row r="666" spans="1:8">
      <c r="A666" s="128">
        <v>665</v>
      </c>
      <c r="B666" s="17" t="s">
        <v>1349</v>
      </c>
      <c r="C666" s="38" t="s">
        <v>4859</v>
      </c>
      <c r="D666" s="38" t="s">
        <v>4860</v>
      </c>
      <c r="E666" s="38" t="s">
        <v>480</v>
      </c>
      <c r="F666" s="38">
        <v>23</v>
      </c>
      <c r="G666" s="38" t="s">
        <v>364</v>
      </c>
      <c r="H666" s="38" t="s">
        <v>4018</v>
      </c>
    </row>
    <row r="667" spans="1:8">
      <c r="A667" s="128">
        <v>666</v>
      </c>
      <c r="B667" s="17" t="s">
        <v>1350</v>
      </c>
      <c r="C667" s="38" t="s">
        <v>5353</v>
      </c>
      <c r="D667" s="38" t="s">
        <v>3861</v>
      </c>
      <c r="E667" s="38" t="s">
        <v>511</v>
      </c>
      <c r="F667" s="38">
        <v>24</v>
      </c>
      <c r="G667" s="38" t="s">
        <v>364</v>
      </c>
      <c r="H667" s="38" t="s">
        <v>3896</v>
      </c>
    </row>
    <row r="668" spans="1:8">
      <c r="A668" s="128">
        <v>667</v>
      </c>
      <c r="B668" s="17" t="s">
        <v>1351</v>
      </c>
      <c r="C668" s="38" t="s">
        <v>1992</v>
      </c>
      <c r="D668" s="38" t="s">
        <v>1993</v>
      </c>
      <c r="E668" s="38" t="s">
        <v>526</v>
      </c>
      <c r="F668" s="38">
        <v>22</v>
      </c>
      <c r="G668" s="38" t="s">
        <v>308</v>
      </c>
      <c r="H668" s="38" t="s">
        <v>3895</v>
      </c>
    </row>
    <row r="669" spans="1:8">
      <c r="A669" s="128">
        <v>668</v>
      </c>
      <c r="B669" s="17" t="s">
        <v>1352</v>
      </c>
      <c r="C669" s="38" t="s">
        <v>1989</v>
      </c>
      <c r="D669" s="38" t="s">
        <v>1990</v>
      </c>
      <c r="E669" s="38" t="s">
        <v>526</v>
      </c>
      <c r="F669" s="38">
        <v>22</v>
      </c>
      <c r="G669" s="38" t="s">
        <v>308</v>
      </c>
      <c r="H669" s="38" t="s">
        <v>3895</v>
      </c>
    </row>
    <row r="670" spans="1:8">
      <c r="A670" s="128">
        <v>669</v>
      </c>
      <c r="B670" s="17" t="s">
        <v>1353</v>
      </c>
      <c r="C670" s="38" t="s">
        <v>2182</v>
      </c>
      <c r="D670" s="38" t="s">
        <v>2183</v>
      </c>
      <c r="E670" s="38" t="s">
        <v>526</v>
      </c>
      <c r="F670" s="38">
        <v>22</v>
      </c>
      <c r="G670" s="38" t="s">
        <v>308</v>
      </c>
      <c r="H670" s="38" t="s">
        <v>3895</v>
      </c>
    </row>
    <row r="671" spans="1:8">
      <c r="A671" s="128">
        <v>670</v>
      </c>
      <c r="B671" s="17" t="s">
        <v>1354</v>
      </c>
      <c r="C671" s="38" t="s">
        <v>3671</v>
      </c>
      <c r="D671" s="38" t="s">
        <v>3672</v>
      </c>
      <c r="E671" s="38" t="s">
        <v>526</v>
      </c>
      <c r="F671" s="38">
        <v>22</v>
      </c>
      <c r="G671" s="38" t="s">
        <v>308</v>
      </c>
      <c r="H671" s="38" t="s">
        <v>3896</v>
      </c>
    </row>
    <row r="672" spans="1:8">
      <c r="A672" s="128">
        <v>671</v>
      </c>
      <c r="B672" s="17" t="s">
        <v>1355</v>
      </c>
      <c r="C672" s="38" t="s">
        <v>4870</v>
      </c>
      <c r="D672" s="38" t="s">
        <v>4871</v>
      </c>
      <c r="E672" s="38" t="s">
        <v>526</v>
      </c>
      <c r="F672" s="38">
        <v>22</v>
      </c>
      <c r="G672" s="38" t="s">
        <v>308</v>
      </c>
      <c r="H672" s="38" t="s">
        <v>4018</v>
      </c>
    </row>
    <row r="673" spans="1:8">
      <c r="A673" s="128">
        <v>672</v>
      </c>
      <c r="B673" s="17" t="s">
        <v>1356</v>
      </c>
      <c r="C673" s="38" t="s">
        <v>4868</v>
      </c>
      <c r="D673" s="38" t="s">
        <v>4869</v>
      </c>
      <c r="E673" s="38" t="s">
        <v>526</v>
      </c>
      <c r="F673" s="38">
        <v>22</v>
      </c>
      <c r="G673" s="38" t="s">
        <v>308</v>
      </c>
      <c r="H673" s="38" t="s">
        <v>4018</v>
      </c>
    </row>
    <row r="674" spans="1:8">
      <c r="A674" s="128">
        <v>673</v>
      </c>
      <c r="B674" s="17" t="s">
        <v>1357</v>
      </c>
      <c r="C674" s="38" t="s">
        <v>4866</v>
      </c>
      <c r="D674" s="38" t="s">
        <v>4867</v>
      </c>
      <c r="E674" s="38" t="s">
        <v>526</v>
      </c>
      <c r="F674" s="38">
        <v>22</v>
      </c>
      <c r="G674" s="38" t="s">
        <v>308</v>
      </c>
      <c r="H674" s="38" t="s">
        <v>4018</v>
      </c>
    </row>
    <row r="675" spans="1:8">
      <c r="A675" s="128">
        <v>674</v>
      </c>
      <c r="B675" s="17" t="s">
        <v>1358</v>
      </c>
      <c r="C675" s="38" t="s">
        <v>5354</v>
      </c>
      <c r="D675" s="38" t="s">
        <v>5355</v>
      </c>
      <c r="E675" s="38" t="s">
        <v>526</v>
      </c>
      <c r="F675" s="38">
        <v>22</v>
      </c>
      <c r="G675" s="38" t="s">
        <v>308</v>
      </c>
      <c r="H675" s="38" t="s">
        <v>3887</v>
      </c>
    </row>
    <row r="676" spans="1:8">
      <c r="A676" s="128">
        <v>675</v>
      </c>
      <c r="B676" s="17" t="s">
        <v>1359</v>
      </c>
      <c r="C676" s="38" t="s">
        <v>2399</v>
      </c>
      <c r="D676" s="38" t="s">
        <v>2400</v>
      </c>
      <c r="E676" s="38" t="s">
        <v>480</v>
      </c>
      <c r="F676" s="38">
        <v>23</v>
      </c>
      <c r="G676" s="38" t="s">
        <v>4411</v>
      </c>
      <c r="H676" s="38" t="s">
        <v>4019</v>
      </c>
    </row>
    <row r="677" spans="1:8">
      <c r="A677" s="128">
        <v>676</v>
      </c>
      <c r="B677" s="17" t="s">
        <v>1360</v>
      </c>
      <c r="C677" s="38" t="s">
        <v>4892</v>
      </c>
      <c r="D677" s="38" t="s">
        <v>4893</v>
      </c>
      <c r="E677" s="38" t="s">
        <v>480</v>
      </c>
      <c r="F677" s="38">
        <v>23</v>
      </c>
      <c r="G677" s="38" t="s">
        <v>4411</v>
      </c>
      <c r="H677" s="38" t="s">
        <v>4018</v>
      </c>
    </row>
    <row r="678" spans="1:8">
      <c r="A678" s="128">
        <v>677</v>
      </c>
      <c r="B678" s="17" t="s">
        <v>1361</v>
      </c>
      <c r="C678" s="38" t="s">
        <v>2259</v>
      </c>
      <c r="D678" s="38" t="s">
        <v>2260</v>
      </c>
      <c r="E678" s="38" t="s">
        <v>552</v>
      </c>
      <c r="F678" s="38">
        <v>31</v>
      </c>
      <c r="G678" s="38" t="s">
        <v>346</v>
      </c>
      <c r="H678" s="38" t="s">
        <v>3895</v>
      </c>
    </row>
    <row r="679" spans="1:8">
      <c r="A679" s="128">
        <v>678</v>
      </c>
      <c r="B679" s="17" t="s">
        <v>1362</v>
      </c>
      <c r="C679" s="38" t="s">
        <v>2517</v>
      </c>
      <c r="D679" s="38" t="s">
        <v>2518</v>
      </c>
      <c r="E679" s="38" t="s">
        <v>480</v>
      </c>
      <c r="F679" s="38">
        <v>23</v>
      </c>
      <c r="G679" s="38" t="s">
        <v>346</v>
      </c>
      <c r="H679" s="38" t="s">
        <v>3895</v>
      </c>
    </row>
    <row r="680" spans="1:8">
      <c r="A680" s="128">
        <v>679</v>
      </c>
      <c r="B680" s="17" t="s">
        <v>1363</v>
      </c>
      <c r="C680" s="38" t="s">
        <v>3504</v>
      </c>
      <c r="D680" s="38" t="s">
        <v>2521</v>
      </c>
      <c r="E680" s="38" t="s">
        <v>511</v>
      </c>
      <c r="F680" s="38">
        <v>24</v>
      </c>
      <c r="G680" s="38" t="s">
        <v>346</v>
      </c>
      <c r="H680" s="38" t="s">
        <v>3895</v>
      </c>
    </row>
    <row r="681" spans="1:8">
      <c r="A681" s="128">
        <v>680</v>
      </c>
      <c r="B681" s="17" t="s">
        <v>1364</v>
      </c>
      <c r="C681" s="38" t="s">
        <v>2256</v>
      </c>
      <c r="D681" s="38" t="s">
        <v>2257</v>
      </c>
      <c r="E681" s="38" t="s">
        <v>511</v>
      </c>
      <c r="F681" s="38">
        <v>24</v>
      </c>
      <c r="G681" s="38" t="s">
        <v>346</v>
      </c>
      <c r="H681" s="38" t="s">
        <v>3895</v>
      </c>
    </row>
    <row r="682" spans="1:8">
      <c r="A682" s="128">
        <v>681</v>
      </c>
      <c r="B682" s="17" t="s">
        <v>1365</v>
      </c>
      <c r="C682" s="38" t="s">
        <v>3841</v>
      </c>
      <c r="D682" s="38" t="s">
        <v>3842</v>
      </c>
      <c r="E682" s="38" t="s">
        <v>544</v>
      </c>
      <c r="F682" s="38">
        <v>21</v>
      </c>
      <c r="G682" s="38" t="s">
        <v>346</v>
      </c>
      <c r="H682" s="38" t="s">
        <v>3896</v>
      </c>
    </row>
    <row r="683" spans="1:8">
      <c r="A683" s="128">
        <v>682</v>
      </c>
      <c r="B683" s="17" t="s">
        <v>1366</v>
      </c>
      <c r="C683" s="38" t="s">
        <v>3843</v>
      </c>
      <c r="D683" s="38" t="s">
        <v>3844</v>
      </c>
      <c r="E683" s="38" t="s">
        <v>480</v>
      </c>
      <c r="F683" s="38">
        <v>23</v>
      </c>
      <c r="G683" s="38" t="s">
        <v>346</v>
      </c>
      <c r="H683" s="38" t="s">
        <v>3896</v>
      </c>
    </row>
    <row r="684" spans="1:8">
      <c r="A684" s="128">
        <v>683</v>
      </c>
      <c r="B684" s="17" t="s">
        <v>1369</v>
      </c>
      <c r="C684" s="38" t="s">
        <v>3845</v>
      </c>
      <c r="D684" s="38" t="s">
        <v>3846</v>
      </c>
      <c r="E684" s="38" t="s">
        <v>480</v>
      </c>
      <c r="F684" s="38">
        <v>23</v>
      </c>
      <c r="G684" s="38" t="s">
        <v>346</v>
      </c>
      <c r="H684" s="38" t="s">
        <v>3896</v>
      </c>
    </row>
    <row r="685" spans="1:8">
      <c r="A685" s="128">
        <v>684</v>
      </c>
      <c r="B685" s="17" t="s">
        <v>1372</v>
      </c>
      <c r="C685" s="38" t="s">
        <v>3903</v>
      </c>
      <c r="D685" s="38" t="s">
        <v>3904</v>
      </c>
      <c r="E685" s="38" t="s">
        <v>480</v>
      </c>
      <c r="F685" s="38">
        <v>23</v>
      </c>
      <c r="G685" s="38" t="s">
        <v>346</v>
      </c>
      <c r="H685" s="38" t="s">
        <v>3896</v>
      </c>
    </row>
    <row r="686" spans="1:8">
      <c r="A686" s="128">
        <v>685</v>
      </c>
      <c r="B686" s="17" t="s">
        <v>1374</v>
      </c>
      <c r="C686" s="38" t="s">
        <v>3739</v>
      </c>
      <c r="D686" s="38" t="s">
        <v>3740</v>
      </c>
      <c r="E686" s="38" t="s">
        <v>480</v>
      </c>
      <c r="F686" s="38">
        <v>23</v>
      </c>
      <c r="G686" s="38" t="s">
        <v>346</v>
      </c>
      <c r="H686" s="38" t="s">
        <v>3896</v>
      </c>
    </row>
    <row r="687" spans="1:8">
      <c r="A687" s="128">
        <v>686</v>
      </c>
      <c r="B687" s="17" t="s">
        <v>1377</v>
      </c>
      <c r="C687" s="38" t="s">
        <v>3847</v>
      </c>
      <c r="D687" s="38" t="s">
        <v>3848</v>
      </c>
      <c r="E687" s="38" t="s">
        <v>511</v>
      </c>
      <c r="F687" s="38">
        <v>24</v>
      </c>
      <c r="G687" s="38" t="s">
        <v>346</v>
      </c>
      <c r="H687" s="38" t="s">
        <v>3896</v>
      </c>
    </row>
    <row r="688" spans="1:8">
      <c r="A688" s="128">
        <v>687</v>
      </c>
      <c r="B688" s="17" t="s">
        <v>1380</v>
      </c>
      <c r="C688" s="38" t="s">
        <v>3905</v>
      </c>
      <c r="D688" s="38" t="s">
        <v>3906</v>
      </c>
      <c r="E688" s="38" t="s">
        <v>480</v>
      </c>
      <c r="F688" s="38">
        <v>23</v>
      </c>
      <c r="G688" s="38" t="s">
        <v>346</v>
      </c>
      <c r="H688" s="38" t="s">
        <v>3896</v>
      </c>
    </row>
    <row r="689" spans="1:8">
      <c r="A689" s="128">
        <v>688</v>
      </c>
      <c r="B689" s="17" t="s">
        <v>1381</v>
      </c>
      <c r="C689" s="38" t="s">
        <v>3741</v>
      </c>
      <c r="D689" s="38" t="s">
        <v>3742</v>
      </c>
      <c r="E689" s="38" t="s">
        <v>526</v>
      </c>
      <c r="F689" s="38">
        <v>22</v>
      </c>
      <c r="G689" s="38" t="s">
        <v>346</v>
      </c>
      <c r="H689" s="38" t="s">
        <v>3896</v>
      </c>
    </row>
    <row r="690" spans="1:8">
      <c r="A690" s="128">
        <v>689</v>
      </c>
      <c r="B690" s="17" t="s">
        <v>1382</v>
      </c>
      <c r="C690" s="38" t="s">
        <v>3743</v>
      </c>
      <c r="D690" s="38" t="s">
        <v>3744</v>
      </c>
      <c r="E690" s="38" t="s">
        <v>544</v>
      </c>
      <c r="F690" s="38">
        <v>21</v>
      </c>
      <c r="G690" s="38" t="s">
        <v>346</v>
      </c>
      <c r="H690" s="38" t="s">
        <v>3896</v>
      </c>
    </row>
    <row r="691" spans="1:8">
      <c r="A691" s="128">
        <v>690</v>
      </c>
      <c r="B691" s="17" t="s">
        <v>1383</v>
      </c>
      <c r="C691" s="38" t="s">
        <v>4905</v>
      </c>
      <c r="D691" s="38" t="s">
        <v>4906</v>
      </c>
      <c r="E691" s="38" t="s">
        <v>526</v>
      </c>
      <c r="F691" s="38">
        <v>22</v>
      </c>
      <c r="G691" s="38" t="s">
        <v>346</v>
      </c>
      <c r="H691" s="38" t="s">
        <v>4018</v>
      </c>
    </row>
    <row r="692" spans="1:8">
      <c r="A692" s="128">
        <v>691</v>
      </c>
      <c r="B692" s="17" t="s">
        <v>1384</v>
      </c>
      <c r="C692" s="38" t="s">
        <v>4907</v>
      </c>
      <c r="D692" s="38" t="s">
        <v>4908</v>
      </c>
      <c r="E692" s="38" t="s">
        <v>480</v>
      </c>
      <c r="F692" s="38">
        <v>23</v>
      </c>
      <c r="G692" s="38" t="s">
        <v>346</v>
      </c>
      <c r="H692" s="38" t="s">
        <v>4018</v>
      </c>
    </row>
    <row r="693" spans="1:8">
      <c r="A693" s="128">
        <v>692</v>
      </c>
      <c r="B693" s="17" t="s">
        <v>1385</v>
      </c>
      <c r="C693" s="38" t="s">
        <v>4909</v>
      </c>
      <c r="D693" s="38" t="s">
        <v>4910</v>
      </c>
      <c r="E693" s="38" t="s">
        <v>544</v>
      </c>
      <c r="F693" s="38">
        <v>21</v>
      </c>
      <c r="G693" s="38" t="s">
        <v>346</v>
      </c>
      <c r="H693" s="38" t="s">
        <v>4018</v>
      </c>
    </row>
    <row r="694" spans="1:8">
      <c r="A694" s="128">
        <v>693</v>
      </c>
      <c r="B694" s="17" t="s">
        <v>1386</v>
      </c>
      <c r="C694" s="38" t="s">
        <v>4911</v>
      </c>
      <c r="D694" s="38" t="s">
        <v>4912</v>
      </c>
      <c r="E694" s="38" t="s">
        <v>808</v>
      </c>
      <c r="F694" s="38">
        <v>38</v>
      </c>
      <c r="G694" s="38" t="s">
        <v>346</v>
      </c>
      <c r="H694" s="38" t="s">
        <v>4018</v>
      </c>
    </row>
    <row r="695" spans="1:8">
      <c r="A695" s="128">
        <v>694</v>
      </c>
      <c r="B695" s="17" t="s">
        <v>1387</v>
      </c>
      <c r="C695" s="38" t="s">
        <v>4802</v>
      </c>
      <c r="D695" s="38" t="s">
        <v>4803</v>
      </c>
      <c r="E695" s="38" t="s">
        <v>480</v>
      </c>
      <c r="F695" s="38">
        <v>23</v>
      </c>
      <c r="G695" s="38" t="s">
        <v>349</v>
      </c>
      <c r="H695" s="38" t="s">
        <v>4018</v>
      </c>
    </row>
    <row r="696" spans="1:8">
      <c r="A696" s="128">
        <v>695</v>
      </c>
      <c r="B696" s="17" t="s">
        <v>1388</v>
      </c>
      <c r="C696" s="38" t="s">
        <v>2268</v>
      </c>
      <c r="D696" s="38" t="s">
        <v>2269</v>
      </c>
      <c r="E696" s="38" t="s">
        <v>480</v>
      </c>
      <c r="F696" s="38">
        <v>23</v>
      </c>
      <c r="G696" s="38" t="s">
        <v>349</v>
      </c>
      <c r="H696" s="38" t="s">
        <v>3895</v>
      </c>
    </row>
    <row r="697" spans="1:8">
      <c r="A697" s="128">
        <v>696</v>
      </c>
      <c r="B697" s="17" t="s">
        <v>1389</v>
      </c>
      <c r="C697" s="38" t="s">
        <v>2263</v>
      </c>
      <c r="D697" s="38" t="s">
        <v>2264</v>
      </c>
      <c r="E697" s="38" t="s">
        <v>480</v>
      </c>
      <c r="F697" s="38">
        <v>23</v>
      </c>
      <c r="G697" s="38" t="s">
        <v>349</v>
      </c>
      <c r="H697" s="38" t="s">
        <v>3895</v>
      </c>
    </row>
    <row r="698" spans="1:8">
      <c r="A698" s="128">
        <v>697</v>
      </c>
      <c r="B698" s="17" t="s">
        <v>1390</v>
      </c>
      <c r="C698" s="38" t="s">
        <v>2560</v>
      </c>
      <c r="D698" s="38" t="s">
        <v>2561</v>
      </c>
      <c r="E698" s="38" t="s">
        <v>480</v>
      </c>
      <c r="F698" s="38">
        <v>23</v>
      </c>
      <c r="G698" s="38" t="s">
        <v>349</v>
      </c>
      <c r="H698" s="38" t="s">
        <v>3895</v>
      </c>
    </row>
    <row r="699" spans="1:8">
      <c r="A699" s="128">
        <v>698</v>
      </c>
      <c r="B699" s="17" t="s">
        <v>1391</v>
      </c>
      <c r="C699" s="38" t="s">
        <v>4796</v>
      </c>
      <c r="D699" s="38" t="s">
        <v>4797</v>
      </c>
      <c r="E699" s="38" t="s">
        <v>480</v>
      </c>
      <c r="F699" s="38">
        <v>23</v>
      </c>
      <c r="G699" s="38" t="s">
        <v>349</v>
      </c>
      <c r="H699" s="38" t="s">
        <v>4018</v>
      </c>
    </row>
    <row r="700" spans="1:8">
      <c r="A700" s="128">
        <v>699</v>
      </c>
      <c r="B700" s="17" t="s">
        <v>1392</v>
      </c>
      <c r="C700" s="38" t="s">
        <v>4798</v>
      </c>
      <c r="D700" s="38" t="s">
        <v>4799</v>
      </c>
      <c r="E700" s="38" t="s">
        <v>480</v>
      </c>
      <c r="F700" s="38">
        <v>23</v>
      </c>
      <c r="G700" s="38" t="s">
        <v>349</v>
      </c>
      <c r="H700" s="38" t="s">
        <v>4018</v>
      </c>
    </row>
    <row r="701" spans="1:8">
      <c r="A701" s="128">
        <v>700</v>
      </c>
      <c r="B701" s="17" t="s">
        <v>1393</v>
      </c>
      <c r="C701" s="38" t="s">
        <v>4927</v>
      </c>
      <c r="D701" s="38" t="s">
        <v>4928</v>
      </c>
      <c r="E701" s="38" t="s">
        <v>480</v>
      </c>
      <c r="F701" s="38">
        <v>23</v>
      </c>
      <c r="G701" s="38" t="s">
        <v>349</v>
      </c>
      <c r="H701" s="38" t="s">
        <v>4018</v>
      </c>
    </row>
    <row r="702" spans="1:8">
      <c r="A702" s="128">
        <v>701</v>
      </c>
      <c r="B702" s="17" t="s">
        <v>1394</v>
      </c>
      <c r="C702" s="38" t="s">
        <v>3822</v>
      </c>
      <c r="D702" s="38" t="s">
        <v>3823</v>
      </c>
      <c r="E702" s="38" t="s">
        <v>480</v>
      </c>
      <c r="F702" s="38">
        <v>23</v>
      </c>
      <c r="G702" s="38" t="s">
        <v>349</v>
      </c>
      <c r="H702" s="38" t="s">
        <v>3896</v>
      </c>
    </row>
    <row r="703" spans="1:8">
      <c r="A703" s="128">
        <v>702</v>
      </c>
      <c r="B703" s="17" t="s">
        <v>1395</v>
      </c>
      <c r="C703" s="38" t="s">
        <v>1182</v>
      </c>
      <c r="D703" s="38" t="s">
        <v>1183</v>
      </c>
      <c r="E703" s="38" t="s">
        <v>480</v>
      </c>
      <c r="F703" s="38">
        <v>23</v>
      </c>
      <c r="G703" s="38" t="s">
        <v>349</v>
      </c>
      <c r="H703" s="38" t="s">
        <v>501</v>
      </c>
    </row>
    <row r="704" spans="1:8">
      <c r="A704" s="128">
        <v>703</v>
      </c>
      <c r="B704" s="17" t="s">
        <v>1396</v>
      </c>
      <c r="C704" s="38" t="s">
        <v>3747</v>
      </c>
      <c r="D704" s="38" t="s">
        <v>3748</v>
      </c>
      <c r="E704" s="38" t="s">
        <v>480</v>
      </c>
      <c r="F704" s="38">
        <v>23</v>
      </c>
      <c r="G704" s="38" t="s">
        <v>349</v>
      </c>
      <c r="H704" s="38" t="s">
        <v>3896</v>
      </c>
    </row>
    <row r="705" spans="1:8">
      <c r="A705" s="128">
        <v>704</v>
      </c>
      <c r="B705" s="17" t="s">
        <v>1397</v>
      </c>
      <c r="C705" s="38" t="s">
        <v>4913</v>
      </c>
      <c r="D705" s="38" t="s">
        <v>4914</v>
      </c>
      <c r="E705" s="38" t="s">
        <v>480</v>
      </c>
      <c r="F705" s="38">
        <v>23</v>
      </c>
      <c r="G705" s="38" t="s">
        <v>349</v>
      </c>
      <c r="H705" s="38" t="s">
        <v>4018</v>
      </c>
    </row>
    <row r="706" spans="1:8">
      <c r="A706" s="128">
        <v>705</v>
      </c>
      <c r="B706" s="17" t="s">
        <v>1398</v>
      </c>
      <c r="C706" s="38" t="s">
        <v>2455</v>
      </c>
      <c r="D706" s="38" t="s">
        <v>2456</v>
      </c>
      <c r="E706" s="38" t="s">
        <v>480</v>
      </c>
      <c r="F706" s="38">
        <v>23</v>
      </c>
      <c r="G706" s="38" t="s">
        <v>349</v>
      </c>
      <c r="H706" s="38" t="s">
        <v>3895</v>
      </c>
    </row>
    <row r="707" spans="1:8">
      <c r="A707" s="128">
        <v>706</v>
      </c>
      <c r="B707" s="17" t="s">
        <v>1399</v>
      </c>
      <c r="C707" s="38" t="s">
        <v>3745</v>
      </c>
      <c r="D707" s="38" t="s">
        <v>3746</v>
      </c>
      <c r="E707" s="38" t="s">
        <v>480</v>
      </c>
      <c r="F707" s="38">
        <v>23</v>
      </c>
      <c r="G707" s="38" t="s">
        <v>349</v>
      </c>
      <c r="H707" s="38" t="s">
        <v>3896</v>
      </c>
    </row>
    <row r="708" spans="1:8">
      <c r="A708" s="128">
        <v>707</v>
      </c>
      <c r="B708" s="17" t="s">
        <v>1400</v>
      </c>
      <c r="C708" s="38" t="s">
        <v>4806</v>
      </c>
      <c r="D708" s="38" t="s">
        <v>4807</v>
      </c>
      <c r="E708" s="38" t="s">
        <v>480</v>
      </c>
      <c r="F708" s="38">
        <v>23</v>
      </c>
      <c r="G708" s="38" t="s">
        <v>349</v>
      </c>
      <c r="H708" s="38" t="s">
        <v>4018</v>
      </c>
    </row>
    <row r="709" spans="1:8">
      <c r="A709" s="128">
        <v>708</v>
      </c>
      <c r="B709" s="17" t="s">
        <v>1401</v>
      </c>
      <c r="C709" s="38" t="s">
        <v>4925</v>
      </c>
      <c r="D709" s="38" t="s">
        <v>4926</v>
      </c>
      <c r="E709" s="38" t="s">
        <v>480</v>
      </c>
      <c r="F709" s="38">
        <v>23</v>
      </c>
      <c r="G709" s="38" t="s">
        <v>349</v>
      </c>
      <c r="H709" s="38" t="s">
        <v>4018</v>
      </c>
    </row>
    <row r="710" spans="1:8">
      <c r="A710" s="128">
        <v>709</v>
      </c>
      <c r="B710" s="17" t="s">
        <v>1402</v>
      </c>
      <c r="C710" s="38" t="s">
        <v>3749</v>
      </c>
      <c r="D710" s="38" t="s">
        <v>3750</v>
      </c>
      <c r="E710" s="38" t="s">
        <v>480</v>
      </c>
      <c r="F710" s="38">
        <v>23</v>
      </c>
      <c r="G710" s="38" t="s">
        <v>349</v>
      </c>
      <c r="H710" s="38" t="s">
        <v>3896</v>
      </c>
    </row>
    <row r="711" spans="1:8">
      <c r="A711" s="128">
        <v>710</v>
      </c>
      <c r="B711" s="17" t="s">
        <v>1403</v>
      </c>
      <c r="C711" s="38" t="s">
        <v>2563</v>
      </c>
      <c r="D711" s="38" t="s">
        <v>2564</v>
      </c>
      <c r="E711" s="38" t="s">
        <v>480</v>
      </c>
      <c r="F711" s="38">
        <v>23</v>
      </c>
      <c r="G711" s="38" t="s">
        <v>349</v>
      </c>
      <c r="H711" s="38" t="s">
        <v>3895</v>
      </c>
    </row>
    <row r="712" spans="1:8">
      <c r="A712" s="128">
        <v>711</v>
      </c>
      <c r="B712" s="17" t="s">
        <v>1404</v>
      </c>
      <c r="C712" s="38" t="s">
        <v>1203</v>
      </c>
      <c r="D712" s="38" t="s">
        <v>1204</v>
      </c>
      <c r="E712" s="38" t="s">
        <v>480</v>
      </c>
      <c r="F712" s="38">
        <v>23</v>
      </c>
      <c r="G712" s="38" t="s">
        <v>349</v>
      </c>
      <c r="H712" s="38" t="s">
        <v>506</v>
      </c>
    </row>
    <row r="713" spans="1:8">
      <c r="A713" s="128">
        <v>712</v>
      </c>
      <c r="B713" s="17" t="s">
        <v>1405</v>
      </c>
      <c r="C713" s="38" t="s">
        <v>4804</v>
      </c>
      <c r="D713" s="38" t="s">
        <v>4805</v>
      </c>
      <c r="E713" s="38" t="s">
        <v>480</v>
      </c>
      <c r="F713" s="38">
        <v>23</v>
      </c>
      <c r="G713" s="38" t="s">
        <v>349</v>
      </c>
      <c r="H713" s="38" t="s">
        <v>4018</v>
      </c>
    </row>
    <row r="714" spans="1:8">
      <c r="A714" s="128">
        <v>713</v>
      </c>
      <c r="B714" s="17" t="s">
        <v>1406</v>
      </c>
      <c r="C714" s="38" t="s">
        <v>3505</v>
      </c>
      <c r="D714" s="38" t="s">
        <v>3506</v>
      </c>
      <c r="E714" s="38" t="s">
        <v>480</v>
      </c>
      <c r="F714" s="38">
        <v>23</v>
      </c>
      <c r="G714" s="38" t="s">
        <v>349</v>
      </c>
      <c r="H714" s="38" t="s">
        <v>3895</v>
      </c>
    </row>
    <row r="715" spans="1:8">
      <c r="A715" s="128">
        <v>714</v>
      </c>
      <c r="B715" s="17" t="s">
        <v>1407</v>
      </c>
      <c r="C715" s="38" t="s">
        <v>1192</v>
      </c>
      <c r="D715" s="38" t="s">
        <v>1193</v>
      </c>
      <c r="E715" s="38" t="s">
        <v>480</v>
      </c>
      <c r="F715" s="38">
        <v>23</v>
      </c>
      <c r="G715" s="38" t="s">
        <v>349</v>
      </c>
      <c r="H715" s="38" t="s">
        <v>506</v>
      </c>
    </row>
    <row r="716" spans="1:8">
      <c r="A716" s="128">
        <v>715</v>
      </c>
      <c r="B716" s="17" t="s">
        <v>1408</v>
      </c>
      <c r="C716" s="38" t="s">
        <v>4945</v>
      </c>
      <c r="D716" s="38" t="s">
        <v>4946</v>
      </c>
      <c r="E716" s="38" t="s">
        <v>480</v>
      </c>
      <c r="F716" s="38">
        <v>23</v>
      </c>
      <c r="G716" s="38" t="s">
        <v>349</v>
      </c>
      <c r="H716" s="38" t="s">
        <v>4018</v>
      </c>
    </row>
    <row r="717" spans="1:8">
      <c r="A717" s="128">
        <v>716</v>
      </c>
      <c r="B717" s="17" t="s">
        <v>1409</v>
      </c>
      <c r="C717" s="38" t="s">
        <v>4800</v>
      </c>
      <c r="D717" s="38" t="s">
        <v>4801</v>
      </c>
      <c r="E717" s="38" t="s">
        <v>480</v>
      </c>
      <c r="F717" s="38">
        <v>23</v>
      </c>
      <c r="G717" s="38" t="s">
        <v>349</v>
      </c>
      <c r="H717" s="38" t="s">
        <v>4018</v>
      </c>
    </row>
    <row r="718" spans="1:8">
      <c r="A718" s="128">
        <v>717</v>
      </c>
      <c r="B718" s="17" t="s">
        <v>1410</v>
      </c>
      <c r="C718" s="38" t="s">
        <v>2557</v>
      </c>
      <c r="D718" s="38" t="s">
        <v>2558</v>
      </c>
      <c r="E718" s="38" t="s">
        <v>480</v>
      </c>
      <c r="F718" s="38">
        <v>23</v>
      </c>
      <c r="G718" s="38" t="s">
        <v>349</v>
      </c>
      <c r="H718" s="38" t="s">
        <v>3895</v>
      </c>
    </row>
    <row r="719" spans="1:8">
      <c r="A719" s="128">
        <v>718</v>
      </c>
      <c r="B719" s="17" t="s">
        <v>1411</v>
      </c>
      <c r="C719" s="38" t="s">
        <v>1501</v>
      </c>
      <c r="D719" s="38" t="s">
        <v>1502</v>
      </c>
      <c r="E719" s="38" t="s">
        <v>690</v>
      </c>
      <c r="F719" s="38">
        <v>16</v>
      </c>
      <c r="G719" s="38" t="s">
        <v>4407</v>
      </c>
      <c r="H719" s="38" t="s">
        <v>3895</v>
      </c>
    </row>
    <row r="720" spans="1:8">
      <c r="A720" s="128">
        <v>719</v>
      </c>
      <c r="B720" s="17" t="s">
        <v>1412</v>
      </c>
      <c r="C720" s="38" t="s">
        <v>1511</v>
      </c>
      <c r="D720" s="38" t="s">
        <v>1512</v>
      </c>
      <c r="E720" s="38" t="s">
        <v>89</v>
      </c>
      <c r="F720" s="38" t="s">
        <v>5236</v>
      </c>
      <c r="G720" s="38" t="s">
        <v>4407</v>
      </c>
      <c r="H720" s="38" t="s">
        <v>3895</v>
      </c>
    </row>
    <row r="721" spans="1:8">
      <c r="A721" s="128">
        <v>720</v>
      </c>
      <c r="B721" s="17" t="s">
        <v>1413</v>
      </c>
      <c r="C721" s="38" t="s">
        <v>1517</v>
      </c>
      <c r="D721" s="38" t="s">
        <v>1518</v>
      </c>
      <c r="E721" s="38" t="s">
        <v>544</v>
      </c>
      <c r="F721" s="38">
        <v>21</v>
      </c>
      <c r="G721" s="38" t="s">
        <v>4407</v>
      </c>
      <c r="H721" s="38" t="s">
        <v>3895</v>
      </c>
    </row>
    <row r="722" spans="1:8">
      <c r="A722" s="128">
        <v>721</v>
      </c>
      <c r="B722" s="17" t="s">
        <v>1414</v>
      </c>
      <c r="C722" s="38" t="s">
        <v>2061</v>
      </c>
      <c r="D722" s="38" t="s">
        <v>2062</v>
      </c>
      <c r="E722" s="38" t="s">
        <v>544</v>
      </c>
      <c r="F722" s="38">
        <v>21</v>
      </c>
      <c r="G722" s="38" t="s">
        <v>4407</v>
      </c>
      <c r="H722" s="38" t="s">
        <v>3895</v>
      </c>
    </row>
    <row r="723" spans="1:8">
      <c r="A723" s="128">
        <v>722</v>
      </c>
      <c r="B723" s="17" t="s">
        <v>1415</v>
      </c>
      <c r="C723" s="38" t="s">
        <v>1543</v>
      </c>
      <c r="D723" s="38" t="s">
        <v>5356</v>
      </c>
      <c r="E723" s="38" t="s">
        <v>526</v>
      </c>
      <c r="F723" s="38">
        <v>22</v>
      </c>
      <c r="G723" s="38" t="s">
        <v>4407</v>
      </c>
      <c r="H723" s="38" t="s">
        <v>3895</v>
      </c>
    </row>
    <row r="724" spans="1:8">
      <c r="A724" s="128">
        <v>723</v>
      </c>
      <c r="B724" s="17" t="s">
        <v>1416</v>
      </c>
      <c r="C724" s="38" t="s">
        <v>3535</v>
      </c>
      <c r="D724" s="38" t="s">
        <v>3536</v>
      </c>
      <c r="E724" s="38" t="s">
        <v>544</v>
      </c>
      <c r="F724" s="38">
        <v>21</v>
      </c>
      <c r="G724" s="38" t="s">
        <v>4407</v>
      </c>
      <c r="H724" s="38" t="s">
        <v>3896</v>
      </c>
    </row>
    <row r="725" spans="1:8">
      <c r="A725" s="128">
        <v>724</v>
      </c>
      <c r="B725" s="17" t="s">
        <v>1417</v>
      </c>
      <c r="C725" s="38" t="s">
        <v>5357</v>
      </c>
      <c r="D725" s="38" t="s">
        <v>5358</v>
      </c>
      <c r="E725" s="38" t="s">
        <v>763</v>
      </c>
      <c r="F725" s="38">
        <v>40</v>
      </c>
      <c r="G725" s="38" t="s">
        <v>4407</v>
      </c>
      <c r="H725" s="38" t="s">
        <v>3887</v>
      </c>
    </row>
    <row r="726" spans="1:8">
      <c r="A726" s="128">
        <v>725</v>
      </c>
      <c r="B726" s="17" t="s">
        <v>1418</v>
      </c>
      <c r="C726" s="38" t="s">
        <v>5359</v>
      </c>
      <c r="D726" s="38" t="s">
        <v>5360</v>
      </c>
      <c r="E726" s="38" t="s">
        <v>480</v>
      </c>
      <c r="F726" s="38">
        <v>23</v>
      </c>
      <c r="G726" s="38" t="s">
        <v>4407</v>
      </c>
      <c r="H726" s="38" t="s">
        <v>3887</v>
      </c>
    </row>
    <row r="727" spans="1:8">
      <c r="A727" s="128">
        <v>726</v>
      </c>
      <c r="B727" s="17" t="s">
        <v>1419</v>
      </c>
      <c r="C727" s="38" t="s">
        <v>5361</v>
      </c>
      <c r="D727" s="38" t="s">
        <v>5362</v>
      </c>
      <c r="E727" s="38" t="s">
        <v>511</v>
      </c>
      <c r="F727" s="38">
        <v>24</v>
      </c>
      <c r="G727" s="38" t="s">
        <v>4407</v>
      </c>
      <c r="H727" s="38" t="s">
        <v>3887</v>
      </c>
    </row>
    <row r="728" spans="1:8">
      <c r="A728" s="128">
        <v>727</v>
      </c>
      <c r="B728" s="17" t="s">
        <v>1420</v>
      </c>
      <c r="C728" s="38" t="s">
        <v>5363</v>
      </c>
      <c r="D728" s="38" t="s">
        <v>5364</v>
      </c>
      <c r="E728" s="38" t="s">
        <v>544</v>
      </c>
      <c r="F728" s="38">
        <v>21</v>
      </c>
      <c r="G728" s="38" t="s">
        <v>4407</v>
      </c>
      <c r="H728" s="38" t="s">
        <v>3887</v>
      </c>
    </row>
    <row r="729" spans="1:8">
      <c r="A729" s="128">
        <v>728</v>
      </c>
      <c r="B729" s="17" t="s">
        <v>1421</v>
      </c>
      <c r="C729" s="38" t="s">
        <v>5365</v>
      </c>
      <c r="D729" s="38" t="s">
        <v>5366</v>
      </c>
      <c r="E729" s="38" t="s">
        <v>544</v>
      </c>
      <c r="F729" s="38">
        <v>21</v>
      </c>
      <c r="G729" s="38" t="s">
        <v>4407</v>
      </c>
      <c r="H729" s="38" t="s">
        <v>3887</v>
      </c>
    </row>
    <row r="730" spans="1:8">
      <c r="A730" s="128">
        <v>729</v>
      </c>
      <c r="B730" s="17" t="s">
        <v>1422</v>
      </c>
      <c r="C730" s="38" t="s">
        <v>5367</v>
      </c>
      <c r="D730" s="38" t="s">
        <v>5368</v>
      </c>
      <c r="E730" s="38" t="s">
        <v>544</v>
      </c>
      <c r="F730" s="38">
        <v>21</v>
      </c>
      <c r="G730" s="38" t="s">
        <v>4407</v>
      </c>
      <c r="H730" s="38" t="s">
        <v>3887</v>
      </c>
    </row>
    <row r="731" spans="1:8">
      <c r="A731" s="128">
        <v>730</v>
      </c>
      <c r="B731" s="17" t="s">
        <v>1423</v>
      </c>
      <c r="C731" s="38" t="s">
        <v>5369</v>
      </c>
      <c r="D731" s="38" t="s">
        <v>5370</v>
      </c>
      <c r="E731" s="38" t="s">
        <v>544</v>
      </c>
      <c r="F731" s="38">
        <v>21</v>
      </c>
      <c r="G731" s="38" t="s">
        <v>4407</v>
      </c>
      <c r="H731" s="38" t="s">
        <v>3887</v>
      </c>
    </row>
    <row r="732" spans="1:8">
      <c r="A732" s="128">
        <v>731</v>
      </c>
      <c r="B732" s="17" t="s">
        <v>1424</v>
      </c>
      <c r="C732" s="38" t="s">
        <v>5371</v>
      </c>
      <c r="D732" s="38" t="s">
        <v>5372</v>
      </c>
      <c r="E732" s="38" t="s">
        <v>480</v>
      </c>
      <c r="F732" s="38">
        <v>23</v>
      </c>
      <c r="G732" s="38" t="s">
        <v>4407</v>
      </c>
      <c r="H732" s="38" t="s">
        <v>3887</v>
      </c>
    </row>
    <row r="733" spans="1:8">
      <c r="A733" s="128">
        <v>732</v>
      </c>
      <c r="B733" s="17" t="s">
        <v>1425</v>
      </c>
      <c r="C733" s="38" t="s">
        <v>5373</v>
      </c>
      <c r="D733" s="38" t="s">
        <v>5374</v>
      </c>
      <c r="E733" s="38" t="s">
        <v>480</v>
      </c>
      <c r="F733" s="38">
        <v>23</v>
      </c>
      <c r="G733" s="38" t="s">
        <v>4407</v>
      </c>
      <c r="H733" s="38" t="s">
        <v>3887</v>
      </c>
    </row>
    <row r="734" spans="1:8">
      <c r="A734" s="128">
        <v>733</v>
      </c>
      <c r="B734" s="17" t="s">
        <v>1426</v>
      </c>
      <c r="C734" s="38" t="s">
        <v>5375</v>
      </c>
      <c r="D734" s="38" t="s">
        <v>5376</v>
      </c>
      <c r="E734" s="38" t="s">
        <v>544</v>
      </c>
      <c r="F734" s="38">
        <v>21</v>
      </c>
      <c r="G734" s="38" t="s">
        <v>4407</v>
      </c>
      <c r="H734" s="38" t="s">
        <v>3887</v>
      </c>
    </row>
    <row r="735" spans="1:8">
      <c r="A735" s="128">
        <v>734</v>
      </c>
      <c r="B735" s="17" t="s">
        <v>1427</v>
      </c>
      <c r="C735" s="38" t="s">
        <v>5377</v>
      </c>
      <c r="D735" s="38" t="s">
        <v>5378</v>
      </c>
      <c r="E735" s="38" t="s">
        <v>544</v>
      </c>
      <c r="F735" s="38">
        <v>21</v>
      </c>
      <c r="G735" s="38" t="s">
        <v>4407</v>
      </c>
      <c r="H735" s="38" t="s">
        <v>3887</v>
      </c>
    </row>
    <row r="736" spans="1:8">
      <c r="A736" s="128">
        <v>735</v>
      </c>
      <c r="B736" s="17" t="s">
        <v>1428</v>
      </c>
      <c r="C736" s="38" t="s">
        <v>5379</v>
      </c>
      <c r="D736" s="38" t="s">
        <v>5380</v>
      </c>
      <c r="E736" s="38" t="s">
        <v>544</v>
      </c>
      <c r="F736" s="38">
        <v>21</v>
      </c>
      <c r="G736" s="38" t="s">
        <v>4407</v>
      </c>
      <c r="H736" s="38" t="s">
        <v>3887</v>
      </c>
    </row>
    <row r="737" spans="1:8">
      <c r="A737" s="128">
        <v>736</v>
      </c>
      <c r="B737" s="17" t="s">
        <v>1429</v>
      </c>
      <c r="C737" s="38" t="s">
        <v>5381</v>
      </c>
      <c r="D737" s="38" t="s">
        <v>5382</v>
      </c>
      <c r="E737" s="38" t="s">
        <v>544</v>
      </c>
      <c r="F737" s="38">
        <v>21</v>
      </c>
      <c r="G737" s="38" t="s">
        <v>4407</v>
      </c>
      <c r="H737" s="38" t="s">
        <v>3887</v>
      </c>
    </row>
    <row r="738" spans="1:8">
      <c r="A738" s="128">
        <v>737</v>
      </c>
      <c r="B738" s="17" t="s">
        <v>1430</v>
      </c>
      <c r="C738" s="38" t="s">
        <v>5383</v>
      </c>
      <c r="D738" s="38" t="s">
        <v>5384</v>
      </c>
      <c r="E738" s="38" t="s">
        <v>511</v>
      </c>
      <c r="F738" s="38">
        <v>24</v>
      </c>
      <c r="G738" s="38" t="s">
        <v>4407</v>
      </c>
      <c r="H738" s="38" t="s">
        <v>3887</v>
      </c>
    </row>
    <row r="739" spans="1:8">
      <c r="A739" s="128">
        <v>738</v>
      </c>
      <c r="B739" s="17" t="s">
        <v>1431</v>
      </c>
      <c r="C739" s="38" t="s">
        <v>5385</v>
      </c>
      <c r="D739" s="38" t="s">
        <v>5386</v>
      </c>
      <c r="E739" s="38" t="s">
        <v>511</v>
      </c>
      <c r="F739" s="38">
        <v>24</v>
      </c>
      <c r="G739" s="38" t="s">
        <v>4407</v>
      </c>
      <c r="H739" s="38" t="s">
        <v>3887</v>
      </c>
    </row>
    <row r="740" spans="1:8">
      <c r="A740" s="128">
        <v>739</v>
      </c>
      <c r="B740" s="17" t="s">
        <v>1432</v>
      </c>
      <c r="C740" s="38" t="s">
        <v>5387</v>
      </c>
      <c r="D740" s="38" t="s">
        <v>5388</v>
      </c>
      <c r="E740" s="38" t="s">
        <v>544</v>
      </c>
      <c r="F740" s="38">
        <v>21</v>
      </c>
      <c r="G740" s="38" t="s">
        <v>4407</v>
      </c>
      <c r="H740" s="38" t="s">
        <v>3887</v>
      </c>
    </row>
    <row r="741" spans="1:8">
      <c r="A741" s="128">
        <v>740</v>
      </c>
      <c r="B741" s="17" t="s">
        <v>1433</v>
      </c>
      <c r="C741" s="38" t="s">
        <v>5389</v>
      </c>
      <c r="D741" s="38" t="s">
        <v>5390</v>
      </c>
      <c r="E741" s="38" t="s">
        <v>511</v>
      </c>
      <c r="F741" s="38">
        <v>24</v>
      </c>
      <c r="G741" s="38" t="s">
        <v>4407</v>
      </c>
      <c r="H741" s="38" t="s">
        <v>3887</v>
      </c>
    </row>
    <row r="742" spans="1:8">
      <c r="A742" s="128">
        <v>741</v>
      </c>
      <c r="B742" s="17" t="s">
        <v>1434</v>
      </c>
      <c r="C742" s="38" t="s">
        <v>5391</v>
      </c>
      <c r="D742" s="38" t="s">
        <v>5392</v>
      </c>
      <c r="E742" s="38" t="s">
        <v>544</v>
      </c>
      <c r="F742" s="38">
        <v>21</v>
      </c>
      <c r="G742" s="38" t="s">
        <v>4407</v>
      </c>
      <c r="H742" s="38" t="s">
        <v>3887</v>
      </c>
    </row>
    <row r="743" spans="1:8">
      <c r="A743" s="128">
        <v>742</v>
      </c>
      <c r="B743" s="17" t="s">
        <v>1435</v>
      </c>
      <c r="C743" s="38" t="s">
        <v>5393</v>
      </c>
      <c r="D743" s="38" t="s">
        <v>5394</v>
      </c>
      <c r="E743" s="38" t="s">
        <v>772</v>
      </c>
      <c r="F743" s="38">
        <v>27</v>
      </c>
      <c r="G743" s="38" t="s">
        <v>4407</v>
      </c>
      <c r="H743" s="38" t="s">
        <v>3887</v>
      </c>
    </row>
    <row r="744" spans="1:8">
      <c r="A744" s="128">
        <v>743</v>
      </c>
      <c r="B744" s="17" t="s">
        <v>1436</v>
      </c>
      <c r="C744" s="38" t="s">
        <v>5395</v>
      </c>
      <c r="D744" s="38" t="s">
        <v>5396</v>
      </c>
      <c r="E744" s="38" t="s">
        <v>480</v>
      </c>
      <c r="F744" s="38">
        <v>23</v>
      </c>
      <c r="G744" s="38" t="s">
        <v>4407</v>
      </c>
      <c r="H744" s="38" t="s">
        <v>3887</v>
      </c>
    </row>
    <row r="745" spans="1:8">
      <c r="A745" s="128">
        <v>744</v>
      </c>
      <c r="B745" s="17" t="s">
        <v>1437</v>
      </c>
      <c r="C745" s="38" t="s">
        <v>5397</v>
      </c>
      <c r="D745" s="38" t="s">
        <v>5398</v>
      </c>
      <c r="E745" s="38" t="s">
        <v>772</v>
      </c>
      <c r="F745" s="38">
        <v>27</v>
      </c>
      <c r="G745" s="38" t="s">
        <v>4407</v>
      </c>
      <c r="H745" s="38" t="s">
        <v>3887</v>
      </c>
    </row>
    <row r="746" spans="1:8">
      <c r="A746" s="128">
        <v>745</v>
      </c>
      <c r="B746" s="17" t="s">
        <v>1438</v>
      </c>
      <c r="C746" s="38" t="s">
        <v>5399</v>
      </c>
      <c r="D746" s="38" t="s">
        <v>5400</v>
      </c>
      <c r="E746" s="38" t="s">
        <v>480</v>
      </c>
      <c r="F746" s="38">
        <v>23</v>
      </c>
      <c r="G746" s="38" t="s">
        <v>4407</v>
      </c>
      <c r="H746" s="38" t="s">
        <v>3887</v>
      </c>
    </row>
    <row r="747" spans="1:8">
      <c r="A747" s="128">
        <v>746</v>
      </c>
      <c r="B747" s="17" t="s">
        <v>1439</v>
      </c>
      <c r="C747" s="38" t="s">
        <v>4766</v>
      </c>
      <c r="D747" s="38" t="s">
        <v>4767</v>
      </c>
      <c r="E747" s="38" t="s">
        <v>544</v>
      </c>
      <c r="F747" s="38">
        <v>21</v>
      </c>
      <c r="G747" s="38" t="s">
        <v>286</v>
      </c>
      <c r="H747" s="38" t="s">
        <v>4018</v>
      </c>
    </row>
    <row r="748" spans="1:8">
      <c r="A748" s="128">
        <v>747</v>
      </c>
      <c r="B748" s="17" t="s">
        <v>1442</v>
      </c>
      <c r="C748" s="38" t="s">
        <v>3901</v>
      </c>
      <c r="D748" s="38" t="s">
        <v>3902</v>
      </c>
      <c r="E748" s="38" t="s">
        <v>544</v>
      </c>
      <c r="F748" s="38">
        <v>21</v>
      </c>
      <c r="G748" s="38" t="s">
        <v>289</v>
      </c>
      <c r="H748" s="38" t="s">
        <v>3896</v>
      </c>
    </row>
    <row r="749" spans="1:8">
      <c r="A749" s="128">
        <v>748</v>
      </c>
      <c r="B749" s="17" t="s">
        <v>1443</v>
      </c>
      <c r="C749" s="38" t="s">
        <v>3899</v>
      </c>
      <c r="D749" s="38" t="s">
        <v>3900</v>
      </c>
      <c r="E749" s="38" t="s">
        <v>544</v>
      </c>
      <c r="F749" s="38">
        <v>21</v>
      </c>
      <c r="G749" s="38" t="s">
        <v>289</v>
      </c>
      <c r="H749" s="38" t="s">
        <v>3896</v>
      </c>
    </row>
    <row r="750" spans="1:8">
      <c r="A750" s="128">
        <v>749</v>
      </c>
      <c r="B750" s="17" t="s">
        <v>1444</v>
      </c>
      <c r="C750" s="38" t="s">
        <v>3897</v>
      </c>
      <c r="D750" s="38" t="s">
        <v>3898</v>
      </c>
      <c r="E750" s="38" t="s">
        <v>544</v>
      </c>
      <c r="F750" s="38">
        <v>21</v>
      </c>
      <c r="G750" s="38" t="s">
        <v>289</v>
      </c>
      <c r="H750" s="38" t="s">
        <v>4018</v>
      </c>
    </row>
    <row r="751" spans="1:8">
      <c r="A751" s="128">
        <v>750</v>
      </c>
      <c r="B751" s="17" t="s">
        <v>1445</v>
      </c>
      <c r="C751" s="38" t="s">
        <v>1574</v>
      </c>
      <c r="D751" s="38" t="s">
        <v>1575</v>
      </c>
      <c r="E751" s="38" t="s">
        <v>544</v>
      </c>
      <c r="F751" s="38">
        <v>21</v>
      </c>
      <c r="G751" s="38" t="s">
        <v>289</v>
      </c>
      <c r="H751" s="38" t="s">
        <v>3443</v>
      </c>
    </row>
    <row r="752" spans="1:8">
      <c r="A752" s="128">
        <v>751</v>
      </c>
      <c r="B752" s="17" t="s">
        <v>1446</v>
      </c>
      <c r="C752" s="38" t="s">
        <v>2349</v>
      </c>
      <c r="D752" s="38" t="s">
        <v>2350</v>
      </c>
      <c r="E752" s="38" t="s">
        <v>544</v>
      </c>
      <c r="F752" s="38">
        <v>21</v>
      </c>
      <c r="G752" s="38" t="s">
        <v>289</v>
      </c>
      <c r="H752" s="38" t="s">
        <v>3895</v>
      </c>
    </row>
    <row r="753" spans="1:8">
      <c r="A753" s="128">
        <v>752</v>
      </c>
      <c r="B753" s="17" t="s">
        <v>1447</v>
      </c>
      <c r="C753" s="38" t="s">
        <v>2346</v>
      </c>
      <c r="D753" s="38" t="s">
        <v>2347</v>
      </c>
      <c r="E753" s="38" t="s">
        <v>544</v>
      </c>
      <c r="F753" s="38">
        <v>21</v>
      </c>
      <c r="G753" s="38" t="s">
        <v>289</v>
      </c>
      <c r="H753" s="38" t="s">
        <v>3895</v>
      </c>
    </row>
    <row r="754" spans="1:8">
      <c r="A754" s="128">
        <v>753</v>
      </c>
      <c r="B754" s="17" t="s">
        <v>1448</v>
      </c>
      <c r="C754" s="38" t="s">
        <v>4921</v>
      </c>
      <c r="D754" s="38" t="s">
        <v>4922</v>
      </c>
      <c r="E754" s="38" t="s">
        <v>544</v>
      </c>
      <c r="F754" s="38">
        <v>21</v>
      </c>
      <c r="G754" s="38" t="s">
        <v>289</v>
      </c>
      <c r="H754" s="38" t="s">
        <v>4018</v>
      </c>
    </row>
    <row r="755" spans="1:8">
      <c r="A755" s="128">
        <v>754</v>
      </c>
      <c r="B755" s="17" t="s">
        <v>1449</v>
      </c>
      <c r="C755" s="38" t="s">
        <v>5401</v>
      </c>
      <c r="D755" s="38" t="s">
        <v>5402</v>
      </c>
      <c r="E755" s="38" t="s">
        <v>544</v>
      </c>
      <c r="F755" s="38">
        <v>21</v>
      </c>
      <c r="G755" s="38" t="s">
        <v>289</v>
      </c>
      <c r="H755" s="38" t="s">
        <v>4018</v>
      </c>
    </row>
    <row r="756" spans="1:8">
      <c r="A756" s="128">
        <v>755</v>
      </c>
      <c r="B756" s="17" t="s">
        <v>1450</v>
      </c>
      <c r="C756" s="38" t="s">
        <v>1670</v>
      </c>
      <c r="D756" s="38" t="s">
        <v>1671</v>
      </c>
      <c r="E756" s="38" t="s">
        <v>480</v>
      </c>
      <c r="F756" s="38">
        <v>23</v>
      </c>
      <c r="G756" s="38" t="s">
        <v>299</v>
      </c>
      <c r="H756" s="38" t="s">
        <v>3895</v>
      </c>
    </row>
    <row r="757" spans="1:8">
      <c r="A757" s="128">
        <v>756</v>
      </c>
      <c r="B757" s="17" t="s">
        <v>1451</v>
      </c>
      <c r="C757" s="38" t="s">
        <v>1683</v>
      </c>
      <c r="D757" s="38" t="s">
        <v>1684</v>
      </c>
      <c r="E757" s="38" t="s">
        <v>544</v>
      </c>
      <c r="F757" s="38">
        <v>21</v>
      </c>
      <c r="G757" s="38" t="s">
        <v>299</v>
      </c>
      <c r="H757" s="38" t="s">
        <v>3895</v>
      </c>
    </row>
    <row r="758" spans="1:8">
      <c r="A758" s="128">
        <v>757</v>
      </c>
      <c r="B758" s="17" t="s">
        <v>1452</v>
      </c>
      <c r="C758" s="38" t="s">
        <v>1686</v>
      </c>
      <c r="D758" s="38" t="s">
        <v>4488</v>
      </c>
      <c r="E758" s="38" t="s">
        <v>544</v>
      </c>
      <c r="F758" s="38">
        <v>21</v>
      </c>
      <c r="G758" s="38" t="s">
        <v>299</v>
      </c>
      <c r="H758" s="38" t="s">
        <v>3895</v>
      </c>
    </row>
    <row r="759" spans="1:8">
      <c r="A759" s="128">
        <v>758</v>
      </c>
      <c r="B759" s="17" t="s">
        <v>1453</v>
      </c>
      <c r="C759" s="38" t="s">
        <v>1688</v>
      </c>
      <c r="D759" s="38" t="s">
        <v>1689</v>
      </c>
      <c r="E759" s="38" t="s">
        <v>480</v>
      </c>
      <c r="F759" s="38">
        <v>23</v>
      </c>
      <c r="G759" s="38" t="s">
        <v>299</v>
      </c>
      <c r="H759" s="38" t="s">
        <v>3895</v>
      </c>
    </row>
    <row r="760" spans="1:8">
      <c r="A760" s="128">
        <v>759</v>
      </c>
      <c r="B760" s="17" t="s">
        <v>1454</v>
      </c>
      <c r="C760" s="38" t="s">
        <v>1691</v>
      </c>
      <c r="D760" s="38" t="s">
        <v>1692</v>
      </c>
      <c r="E760" s="38" t="s">
        <v>686</v>
      </c>
      <c r="F760" s="38">
        <v>28</v>
      </c>
      <c r="G760" s="38" t="s">
        <v>299</v>
      </c>
      <c r="H760" s="38" t="s">
        <v>3895</v>
      </c>
    </row>
    <row r="761" spans="1:8">
      <c r="A761" s="128">
        <v>760</v>
      </c>
      <c r="B761" s="17" t="s">
        <v>1455</v>
      </c>
      <c r="C761" s="38" t="s">
        <v>1695</v>
      </c>
      <c r="D761" s="38" t="s">
        <v>1696</v>
      </c>
      <c r="E761" s="38" t="s">
        <v>480</v>
      </c>
      <c r="F761" s="38">
        <v>23</v>
      </c>
      <c r="G761" s="38" t="s">
        <v>299</v>
      </c>
      <c r="H761" s="38" t="s">
        <v>3895</v>
      </c>
    </row>
    <row r="762" spans="1:8">
      <c r="A762" s="128">
        <v>761</v>
      </c>
      <c r="B762" s="17" t="s">
        <v>1456</v>
      </c>
      <c r="C762" s="38" t="s">
        <v>1700</v>
      </c>
      <c r="D762" s="38" t="s">
        <v>1701</v>
      </c>
      <c r="E762" s="38" t="s">
        <v>480</v>
      </c>
      <c r="F762" s="38">
        <v>23</v>
      </c>
      <c r="G762" s="38" t="s">
        <v>299</v>
      </c>
      <c r="H762" s="38" t="s">
        <v>3895</v>
      </c>
    </row>
    <row r="763" spans="1:8">
      <c r="A763" s="128">
        <v>762</v>
      </c>
      <c r="B763" s="17" t="s">
        <v>1457</v>
      </c>
      <c r="C763" s="38" t="s">
        <v>2005</v>
      </c>
      <c r="D763" s="38" t="s">
        <v>2006</v>
      </c>
      <c r="E763" s="38" t="s">
        <v>693</v>
      </c>
      <c r="F763" s="38">
        <v>39</v>
      </c>
      <c r="G763" s="38" t="s">
        <v>299</v>
      </c>
      <c r="H763" s="38" t="s">
        <v>3895</v>
      </c>
    </row>
    <row r="764" spans="1:8">
      <c r="A764" s="128">
        <v>763</v>
      </c>
      <c r="B764" s="17" t="s">
        <v>1458</v>
      </c>
      <c r="C764" s="38" t="s">
        <v>1706</v>
      </c>
      <c r="D764" s="38" t="s">
        <v>1707</v>
      </c>
      <c r="E764" s="38" t="s">
        <v>480</v>
      </c>
      <c r="F764" s="38">
        <v>23</v>
      </c>
      <c r="G764" s="38" t="s">
        <v>299</v>
      </c>
      <c r="H764" s="38" t="s">
        <v>3895</v>
      </c>
    </row>
    <row r="765" spans="1:8">
      <c r="A765" s="128">
        <v>764</v>
      </c>
      <c r="B765" s="17" t="s">
        <v>1459</v>
      </c>
      <c r="C765" s="38" t="s">
        <v>5403</v>
      </c>
      <c r="D765" s="38" t="s">
        <v>2169</v>
      </c>
      <c r="E765" s="38" t="s">
        <v>526</v>
      </c>
      <c r="F765" s="38">
        <v>22</v>
      </c>
      <c r="G765" s="38" t="s">
        <v>299</v>
      </c>
      <c r="H765" s="38" t="s">
        <v>3895</v>
      </c>
    </row>
    <row r="766" spans="1:8">
      <c r="A766" s="128">
        <v>765</v>
      </c>
      <c r="B766" s="17" t="s">
        <v>1460</v>
      </c>
      <c r="C766" s="38" t="s">
        <v>3434</v>
      </c>
      <c r="D766" s="38" t="s">
        <v>3435</v>
      </c>
      <c r="E766" s="38" t="s">
        <v>480</v>
      </c>
      <c r="F766" s="38">
        <v>23</v>
      </c>
      <c r="G766" s="38" t="s">
        <v>299</v>
      </c>
      <c r="H766" s="38" t="s">
        <v>3896</v>
      </c>
    </row>
    <row r="767" spans="1:8">
      <c r="A767" s="128">
        <v>766</v>
      </c>
      <c r="B767" s="17" t="s">
        <v>1461</v>
      </c>
      <c r="C767" s="38" t="s">
        <v>4861</v>
      </c>
      <c r="D767" s="38" t="s">
        <v>5404</v>
      </c>
      <c r="E767" s="38" t="s">
        <v>480</v>
      </c>
      <c r="F767" s="38">
        <v>23</v>
      </c>
      <c r="G767" s="38" t="s">
        <v>299</v>
      </c>
      <c r="H767" s="38" t="s">
        <v>4018</v>
      </c>
    </row>
    <row r="768" spans="1:8">
      <c r="A768" s="128">
        <v>767</v>
      </c>
      <c r="B768" s="17" t="s">
        <v>1462</v>
      </c>
      <c r="C768" s="38" t="s">
        <v>4575</v>
      </c>
      <c r="D768" s="38" t="s">
        <v>4576</v>
      </c>
      <c r="E768" s="38" t="s">
        <v>544</v>
      </c>
      <c r="F768" s="38">
        <v>21</v>
      </c>
      <c r="G768" s="38" t="s">
        <v>299</v>
      </c>
      <c r="H768" s="38" t="s">
        <v>4018</v>
      </c>
    </row>
    <row r="769" spans="1:8">
      <c r="A769" s="128">
        <v>768</v>
      </c>
      <c r="B769" s="17" t="s">
        <v>1463</v>
      </c>
      <c r="C769" s="38" t="s">
        <v>4491</v>
      </c>
      <c r="D769" s="38" t="s">
        <v>4492</v>
      </c>
      <c r="E769" s="38" t="s">
        <v>580</v>
      </c>
      <c r="F769" s="38">
        <v>34</v>
      </c>
      <c r="G769" s="38" t="s">
        <v>299</v>
      </c>
      <c r="H769" s="38" t="s">
        <v>4018</v>
      </c>
    </row>
    <row r="770" spans="1:8">
      <c r="A770" s="128">
        <v>769</v>
      </c>
      <c r="B770" s="17" t="s">
        <v>1464</v>
      </c>
      <c r="C770" s="38" t="s">
        <v>4579</v>
      </c>
      <c r="D770" s="38" t="s">
        <v>4580</v>
      </c>
      <c r="E770" s="38" t="s">
        <v>480</v>
      </c>
      <c r="F770" s="38">
        <v>23</v>
      </c>
      <c r="G770" s="38" t="s">
        <v>299</v>
      </c>
      <c r="H770" s="38" t="s">
        <v>4018</v>
      </c>
    </row>
    <row r="771" spans="1:8">
      <c r="A771" s="128">
        <v>770</v>
      </c>
      <c r="B771" s="17" t="s">
        <v>1465</v>
      </c>
      <c r="C771" s="38" t="s">
        <v>4949</v>
      </c>
      <c r="D771" s="38" t="s">
        <v>4950</v>
      </c>
      <c r="E771" s="38" t="s">
        <v>480</v>
      </c>
      <c r="F771" s="38">
        <v>23</v>
      </c>
      <c r="G771" s="38" t="s">
        <v>299</v>
      </c>
      <c r="H771" s="38" t="s">
        <v>4018</v>
      </c>
    </row>
    <row r="772" spans="1:8">
      <c r="A772" s="128">
        <v>771</v>
      </c>
      <c r="B772" s="17" t="s">
        <v>1466</v>
      </c>
      <c r="C772" s="38" t="s">
        <v>5405</v>
      </c>
      <c r="D772" s="38" t="s">
        <v>5406</v>
      </c>
      <c r="E772" s="38" t="s">
        <v>480</v>
      </c>
      <c r="F772" s="38">
        <v>23</v>
      </c>
      <c r="G772" s="38" t="s">
        <v>299</v>
      </c>
      <c r="H772" s="38" t="s">
        <v>3887</v>
      </c>
    </row>
    <row r="773" spans="1:8">
      <c r="A773" s="128">
        <v>772</v>
      </c>
      <c r="B773" s="17" t="s">
        <v>1467</v>
      </c>
      <c r="C773" s="38" t="s">
        <v>5407</v>
      </c>
      <c r="D773" s="38" t="s">
        <v>5408</v>
      </c>
      <c r="E773" s="38" t="s">
        <v>480</v>
      </c>
      <c r="F773" s="38">
        <v>23</v>
      </c>
      <c r="G773" s="38" t="s">
        <v>299</v>
      </c>
      <c r="H773" s="38" t="s">
        <v>3887</v>
      </c>
    </row>
    <row r="774" spans="1:8">
      <c r="A774" s="128">
        <v>773</v>
      </c>
      <c r="B774" s="17" t="s">
        <v>1468</v>
      </c>
      <c r="C774" s="38" t="s">
        <v>5409</v>
      </c>
      <c r="D774" s="38" t="s">
        <v>5410</v>
      </c>
      <c r="E774" s="38" t="s">
        <v>480</v>
      </c>
      <c r="F774" s="38">
        <v>23</v>
      </c>
      <c r="G774" s="38" t="s">
        <v>299</v>
      </c>
      <c r="H774" s="38" t="s">
        <v>3887</v>
      </c>
    </row>
    <row r="775" spans="1:8">
      <c r="A775" s="128">
        <v>774</v>
      </c>
      <c r="B775" s="17" t="s">
        <v>1469</v>
      </c>
      <c r="C775" s="38" t="s">
        <v>5411</v>
      </c>
      <c r="D775" s="38" t="s">
        <v>5412</v>
      </c>
      <c r="E775" s="38" t="s">
        <v>480</v>
      </c>
      <c r="F775" s="38">
        <v>23</v>
      </c>
      <c r="G775" s="38" t="s">
        <v>299</v>
      </c>
      <c r="H775" s="38" t="s">
        <v>3887</v>
      </c>
    </row>
    <row r="776" spans="1:8">
      <c r="A776" s="128">
        <v>775</v>
      </c>
      <c r="B776" s="17" t="s">
        <v>1470</v>
      </c>
      <c r="C776" s="38" t="s">
        <v>5413</v>
      </c>
      <c r="D776" s="38" t="s">
        <v>5414</v>
      </c>
      <c r="E776" s="38" t="s">
        <v>544</v>
      </c>
      <c r="F776" s="38">
        <v>21</v>
      </c>
      <c r="G776" s="38" t="s">
        <v>299</v>
      </c>
      <c r="H776" s="38" t="s">
        <v>3887</v>
      </c>
    </row>
    <row r="777" spans="1:8">
      <c r="A777" s="128">
        <v>776</v>
      </c>
      <c r="B777" s="17" t="s">
        <v>1471</v>
      </c>
      <c r="C777" s="38" t="s">
        <v>5415</v>
      </c>
      <c r="D777" s="38" t="s">
        <v>5416</v>
      </c>
      <c r="E777" s="38" t="s">
        <v>480</v>
      </c>
      <c r="F777" s="38">
        <v>23</v>
      </c>
      <c r="G777" s="38" t="s">
        <v>299</v>
      </c>
      <c r="H777" s="38" t="s">
        <v>3887</v>
      </c>
    </row>
    <row r="778" spans="1:8">
      <c r="A778" s="128">
        <v>777</v>
      </c>
      <c r="B778" s="17" t="s">
        <v>1472</v>
      </c>
      <c r="C778" s="38" t="s">
        <v>5417</v>
      </c>
      <c r="D778" s="38" t="s">
        <v>5418</v>
      </c>
      <c r="E778" s="38" t="s">
        <v>480</v>
      </c>
      <c r="F778" s="38">
        <v>23</v>
      </c>
      <c r="G778" s="38" t="s">
        <v>299</v>
      </c>
      <c r="H778" s="38" t="s">
        <v>3887</v>
      </c>
    </row>
    <row r="779" spans="1:8">
      <c r="A779" s="128">
        <v>778</v>
      </c>
      <c r="B779" s="17" t="s">
        <v>1473</v>
      </c>
      <c r="C779" s="38" t="s">
        <v>5419</v>
      </c>
      <c r="D779" s="38" t="s">
        <v>5420</v>
      </c>
      <c r="E779" s="38" t="s">
        <v>511</v>
      </c>
      <c r="F779" s="38">
        <v>24</v>
      </c>
      <c r="G779" s="38" t="s">
        <v>299</v>
      </c>
      <c r="H779" s="38" t="s">
        <v>3887</v>
      </c>
    </row>
    <row r="780" spans="1:8">
      <c r="A780" s="128">
        <v>779</v>
      </c>
      <c r="B780" s="17" t="s">
        <v>1474</v>
      </c>
      <c r="C780" s="38" t="s">
        <v>2015</v>
      </c>
      <c r="D780" s="38" t="s">
        <v>2016</v>
      </c>
      <c r="E780" s="38" t="s">
        <v>480</v>
      </c>
      <c r="F780" s="38">
        <v>23</v>
      </c>
      <c r="G780" s="38" t="s">
        <v>331</v>
      </c>
      <c r="H780" s="38" t="s">
        <v>3895</v>
      </c>
    </row>
    <row r="781" spans="1:8">
      <c r="A781" s="128">
        <v>780</v>
      </c>
      <c r="B781" s="17" t="s">
        <v>1475</v>
      </c>
      <c r="C781" s="38" t="s">
        <v>2221</v>
      </c>
      <c r="D781" s="38" t="s">
        <v>2222</v>
      </c>
      <c r="E781" s="38" t="s">
        <v>511</v>
      </c>
      <c r="F781" s="38">
        <v>24</v>
      </c>
      <c r="G781" s="38" t="s">
        <v>331</v>
      </c>
      <c r="H781" s="38" t="s">
        <v>3895</v>
      </c>
    </row>
    <row r="782" spans="1:8">
      <c r="A782" s="128">
        <v>781</v>
      </c>
      <c r="B782" s="17" t="s">
        <v>1476</v>
      </c>
      <c r="C782" s="38" t="s">
        <v>2389</v>
      </c>
      <c r="D782" s="38" t="s">
        <v>2390</v>
      </c>
      <c r="E782" s="38" t="s">
        <v>480</v>
      </c>
      <c r="F782" s="38">
        <v>23</v>
      </c>
      <c r="G782" s="38" t="s">
        <v>331</v>
      </c>
      <c r="H782" s="38" t="s">
        <v>3895</v>
      </c>
    </row>
    <row r="783" spans="1:8">
      <c r="A783" s="128">
        <v>782</v>
      </c>
      <c r="B783" s="17" t="s">
        <v>1477</v>
      </c>
      <c r="C783" s="38" t="s">
        <v>2233</v>
      </c>
      <c r="D783" s="38" t="s">
        <v>2234</v>
      </c>
      <c r="E783" s="38" t="s">
        <v>480</v>
      </c>
      <c r="F783" s="38">
        <v>23</v>
      </c>
      <c r="G783" s="38" t="s">
        <v>331</v>
      </c>
      <c r="H783" s="38" t="s">
        <v>3895</v>
      </c>
    </row>
    <row r="784" spans="1:8">
      <c r="A784" s="128">
        <v>783</v>
      </c>
      <c r="B784" s="17" t="s">
        <v>1478</v>
      </c>
      <c r="C784" s="38" t="s">
        <v>2012</v>
      </c>
      <c r="D784" s="38" t="s">
        <v>2013</v>
      </c>
      <c r="E784" s="38" t="s">
        <v>480</v>
      </c>
      <c r="F784" s="38">
        <v>23</v>
      </c>
      <c r="G784" s="38" t="s">
        <v>331</v>
      </c>
      <c r="H784" s="38" t="s">
        <v>3895</v>
      </c>
    </row>
    <row r="785" spans="1:8">
      <c r="A785" s="128">
        <v>784</v>
      </c>
      <c r="B785" s="17" t="s">
        <v>1479</v>
      </c>
      <c r="C785" s="38" t="s">
        <v>2236</v>
      </c>
      <c r="D785" s="38" t="s">
        <v>2237</v>
      </c>
      <c r="E785" s="38" t="s">
        <v>480</v>
      </c>
      <c r="F785" s="38">
        <v>23</v>
      </c>
      <c r="G785" s="38" t="s">
        <v>331</v>
      </c>
      <c r="H785" s="38" t="s">
        <v>3895</v>
      </c>
    </row>
    <row r="786" spans="1:8">
      <c r="A786" s="128">
        <v>785</v>
      </c>
      <c r="B786" s="17" t="s">
        <v>1480</v>
      </c>
      <c r="C786" s="38" t="s">
        <v>2021</v>
      </c>
      <c r="D786" s="38" t="s">
        <v>2022</v>
      </c>
      <c r="E786" s="38" t="s">
        <v>480</v>
      </c>
      <c r="F786" s="38">
        <v>23</v>
      </c>
      <c r="G786" s="38" t="s">
        <v>331</v>
      </c>
      <c r="H786" s="38" t="s">
        <v>3895</v>
      </c>
    </row>
    <row r="787" spans="1:8">
      <c r="A787" s="128">
        <v>786</v>
      </c>
      <c r="B787" s="17" t="s">
        <v>1481</v>
      </c>
      <c r="C787" s="38" t="s">
        <v>2230</v>
      </c>
      <c r="D787" s="38" t="s">
        <v>2231</v>
      </c>
      <c r="E787" s="38" t="s">
        <v>480</v>
      </c>
      <c r="F787" s="38">
        <v>23</v>
      </c>
      <c r="G787" s="38" t="s">
        <v>331</v>
      </c>
      <c r="H787" s="38" t="s">
        <v>3895</v>
      </c>
    </row>
    <row r="788" spans="1:8">
      <c r="A788" s="128">
        <v>787</v>
      </c>
      <c r="B788" s="17" t="s">
        <v>1482</v>
      </c>
      <c r="C788" s="38" t="s">
        <v>2018</v>
      </c>
      <c r="D788" s="38" t="s">
        <v>2019</v>
      </c>
      <c r="E788" s="38" t="s">
        <v>480</v>
      </c>
      <c r="F788" s="38">
        <v>23</v>
      </c>
      <c r="G788" s="38" t="s">
        <v>331</v>
      </c>
      <c r="H788" s="38" t="s">
        <v>3895</v>
      </c>
    </row>
    <row r="789" spans="1:8">
      <c r="A789" s="128">
        <v>788</v>
      </c>
      <c r="B789" s="17" t="s">
        <v>1483</v>
      </c>
      <c r="C789" s="38" t="s">
        <v>2239</v>
      </c>
      <c r="D789" s="38" t="s">
        <v>2240</v>
      </c>
      <c r="E789" s="38" t="s">
        <v>480</v>
      </c>
      <c r="F789" s="38">
        <v>23</v>
      </c>
      <c r="G789" s="38" t="s">
        <v>331</v>
      </c>
      <c r="H789" s="38" t="s">
        <v>3895</v>
      </c>
    </row>
    <row r="790" spans="1:8">
      <c r="A790" s="128">
        <v>789</v>
      </c>
      <c r="B790" s="17" t="s">
        <v>1484</v>
      </c>
      <c r="C790" s="38" t="s">
        <v>2395</v>
      </c>
      <c r="D790" s="38" t="s">
        <v>2396</v>
      </c>
      <c r="E790" s="38" t="s">
        <v>544</v>
      </c>
      <c r="F790" s="38">
        <v>21</v>
      </c>
      <c r="G790" s="38" t="s">
        <v>331</v>
      </c>
      <c r="H790" s="38" t="s">
        <v>3895</v>
      </c>
    </row>
    <row r="791" spans="1:8">
      <c r="A791" s="128">
        <v>790</v>
      </c>
      <c r="B791" s="17" t="s">
        <v>1485</v>
      </c>
      <c r="C791" s="38" t="s">
        <v>3723</v>
      </c>
      <c r="D791" s="38" t="s">
        <v>3724</v>
      </c>
      <c r="E791" s="38" t="s">
        <v>480</v>
      </c>
      <c r="F791" s="38">
        <v>23</v>
      </c>
      <c r="G791" s="38" t="s">
        <v>331</v>
      </c>
      <c r="H791" s="38" t="s">
        <v>3896</v>
      </c>
    </row>
    <row r="792" spans="1:8">
      <c r="A792" s="128">
        <v>791</v>
      </c>
      <c r="B792" s="17" t="s">
        <v>1486</v>
      </c>
      <c r="C792" s="38" t="s">
        <v>3719</v>
      </c>
      <c r="D792" s="38" t="s">
        <v>3720</v>
      </c>
      <c r="E792" s="38" t="s">
        <v>480</v>
      </c>
      <c r="F792" s="38">
        <v>23</v>
      </c>
      <c r="G792" s="38" t="s">
        <v>331</v>
      </c>
      <c r="H792" s="38" t="s">
        <v>3896</v>
      </c>
    </row>
    <row r="793" spans="1:8">
      <c r="A793" s="128">
        <v>792</v>
      </c>
      <c r="B793" s="17" t="s">
        <v>1487</v>
      </c>
      <c r="C793" s="38" t="s">
        <v>3721</v>
      </c>
      <c r="D793" s="38" t="s">
        <v>3722</v>
      </c>
      <c r="E793" s="38" t="s">
        <v>480</v>
      </c>
      <c r="F793" s="38">
        <v>23</v>
      </c>
      <c r="G793" s="38" t="s">
        <v>331</v>
      </c>
      <c r="H793" s="38" t="s">
        <v>3896</v>
      </c>
    </row>
    <row r="794" spans="1:8">
      <c r="A794" s="128">
        <v>793</v>
      </c>
      <c r="B794" s="17" t="s">
        <v>1488</v>
      </c>
      <c r="C794" s="38" t="s">
        <v>3809</v>
      </c>
      <c r="D794" s="38" t="s">
        <v>3810</v>
      </c>
      <c r="E794" s="38" t="s">
        <v>480</v>
      </c>
      <c r="F794" s="38">
        <v>23</v>
      </c>
      <c r="G794" s="38" t="s">
        <v>331</v>
      </c>
      <c r="H794" s="38" t="s">
        <v>3896</v>
      </c>
    </row>
    <row r="795" spans="1:8">
      <c r="A795" s="128">
        <v>794</v>
      </c>
      <c r="B795" s="17" t="s">
        <v>1489</v>
      </c>
      <c r="C795" s="38" t="s">
        <v>3709</v>
      </c>
      <c r="D795" s="38" t="s">
        <v>3710</v>
      </c>
      <c r="E795" s="38" t="s">
        <v>480</v>
      </c>
      <c r="F795" s="38">
        <v>23</v>
      </c>
      <c r="G795" s="38" t="s">
        <v>331</v>
      </c>
      <c r="H795" s="38" t="s">
        <v>3896</v>
      </c>
    </row>
    <row r="796" spans="1:8">
      <c r="A796" s="128">
        <v>795</v>
      </c>
      <c r="B796" s="17" t="s">
        <v>1490</v>
      </c>
      <c r="C796" s="38" t="s">
        <v>3705</v>
      </c>
      <c r="D796" s="38" t="s">
        <v>3706</v>
      </c>
      <c r="E796" s="38" t="s">
        <v>480</v>
      </c>
      <c r="F796" s="38">
        <v>23</v>
      </c>
      <c r="G796" s="38" t="s">
        <v>331</v>
      </c>
      <c r="H796" s="38" t="s">
        <v>3896</v>
      </c>
    </row>
    <row r="797" spans="1:8">
      <c r="A797" s="128">
        <v>796</v>
      </c>
      <c r="B797" s="17" t="s">
        <v>1491</v>
      </c>
      <c r="C797" s="38" t="s">
        <v>3711</v>
      </c>
      <c r="D797" s="38" t="s">
        <v>3712</v>
      </c>
      <c r="E797" s="38" t="s">
        <v>480</v>
      </c>
      <c r="F797" s="38">
        <v>23</v>
      </c>
      <c r="G797" s="38" t="s">
        <v>331</v>
      </c>
      <c r="H797" s="38" t="s">
        <v>3896</v>
      </c>
    </row>
    <row r="798" spans="1:8">
      <c r="A798" s="128">
        <v>797</v>
      </c>
      <c r="B798" s="17" t="s">
        <v>1492</v>
      </c>
      <c r="C798" s="38" t="s">
        <v>3717</v>
      </c>
      <c r="D798" s="38" t="s">
        <v>3718</v>
      </c>
      <c r="E798" s="38" t="s">
        <v>480</v>
      </c>
      <c r="F798" s="38">
        <v>23</v>
      </c>
      <c r="G798" s="38" t="s">
        <v>331</v>
      </c>
      <c r="H798" s="38" t="s">
        <v>3896</v>
      </c>
    </row>
    <row r="799" spans="1:8">
      <c r="A799" s="128">
        <v>798</v>
      </c>
      <c r="B799" s="17" t="s">
        <v>1493</v>
      </c>
      <c r="C799" s="38" t="s">
        <v>3707</v>
      </c>
      <c r="D799" s="38" t="s">
        <v>3708</v>
      </c>
      <c r="E799" s="38" t="s">
        <v>544</v>
      </c>
      <c r="F799" s="38">
        <v>21</v>
      </c>
      <c r="G799" s="38" t="s">
        <v>331</v>
      </c>
      <c r="H799" s="38" t="s">
        <v>3896</v>
      </c>
    </row>
    <row r="800" spans="1:8">
      <c r="A800" s="128">
        <v>799</v>
      </c>
      <c r="B800" s="17" t="s">
        <v>1494</v>
      </c>
      <c r="C800" s="38" t="s">
        <v>3727</v>
      </c>
      <c r="D800" s="38" t="s">
        <v>3728</v>
      </c>
      <c r="E800" s="38" t="s">
        <v>480</v>
      </c>
      <c r="F800" s="38">
        <v>23</v>
      </c>
      <c r="G800" s="38" t="s">
        <v>331</v>
      </c>
      <c r="H800" s="38" t="s">
        <v>3896</v>
      </c>
    </row>
    <row r="801" spans="1:8">
      <c r="A801" s="128">
        <v>800</v>
      </c>
      <c r="B801" s="17" t="s">
        <v>1495</v>
      </c>
      <c r="C801" s="38" t="s">
        <v>3725</v>
      </c>
      <c r="D801" s="38" t="s">
        <v>3726</v>
      </c>
      <c r="E801" s="38" t="s">
        <v>480</v>
      </c>
      <c r="F801" s="38">
        <v>23</v>
      </c>
      <c r="G801" s="38" t="s">
        <v>331</v>
      </c>
      <c r="H801" s="38" t="s">
        <v>3896</v>
      </c>
    </row>
    <row r="802" spans="1:8">
      <c r="A802" s="128">
        <v>801</v>
      </c>
      <c r="B802" s="17" t="s">
        <v>1496</v>
      </c>
      <c r="C802" s="38" t="s">
        <v>3715</v>
      </c>
      <c r="D802" s="38" t="s">
        <v>3716</v>
      </c>
      <c r="E802" s="38" t="s">
        <v>480</v>
      </c>
      <c r="F802" s="38">
        <v>23</v>
      </c>
      <c r="G802" s="38" t="s">
        <v>331</v>
      </c>
      <c r="H802" s="38" t="s">
        <v>3896</v>
      </c>
    </row>
    <row r="803" spans="1:8">
      <c r="A803" s="128">
        <v>802</v>
      </c>
      <c r="B803" s="17" t="s">
        <v>1497</v>
      </c>
      <c r="C803" s="38" t="s">
        <v>3713</v>
      </c>
      <c r="D803" s="38" t="s">
        <v>3714</v>
      </c>
      <c r="E803" s="38" t="s">
        <v>480</v>
      </c>
      <c r="F803" s="38">
        <v>23</v>
      </c>
      <c r="G803" s="38" t="s">
        <v>331</v>
      </c>
      <c r="H803" s="38" t="s">
        <v>3896</v>
      </c>
    </row>
    <row r="804" spans="1:8">
      <c r="A804" s="128">
        <v>803</v>
      </c>
      <c r="B804" s="17" t="s">
        <v>1500</v>
      </c>
      <c r="C804" s="38" t="s">
        <v>4775</v>
      </c>
      <c r="D804" s="38" t="s">
        <v>4776</v>
      </c>
      <c r="E804" s="38" t="s">
        <v>480</v>
      </c>
      <c r="F804" s="38">
        <v>23</v>
      </c>
      <c r="G804" s="38" t="s">
        <v>331</v>
      </c>
      <c r="H804" s="38" t="s">
        <v>4018</v>
      </c>
    </row>
    <row r="805" spans="1:8">
      <c r="A805" s="128">
        <v>804</v>
      </c>
      <c r="B805" s="17" t="s">
        <v>1503</v>
      </c>
      <c r="C805" s="38" t="s">
        <v>4781</v>
      </c>
      <c r="D805" s="38" t="s">
        <v>4782</v>
      </c>
      <c r="E805" s="38" t="s">
        <v>480</v>
      </c>
      <c r="F805" s="38">
        <v>23</v>
      </c>
      <c r="G805" s="38" t="s">
        <v>331</v>
      </c>
      <c r="H805" s="38" t="s">
        <v>4018</v>
      </c>
    </row>
    <row r="806" spans="1:8">
      <c r="A806" s="128">
        <v>805</v>
      </c>
      <c r="B806" s="17" t="s">
        <v>1504</v>
      </c>
      <c r="C806" s="38" t="s">
        <v>4730</v>
      </c>
      <c r="D806" s="38" t="s">
        <v>4731</v>
      </c>
      <c r="E806" s="38" t="s">
        <v>480</v>
      </c>
      <c r="F806" s="38">
        <v>23</v>
      </c>
      <c r="G806" s="38" t="s">
        <v>331</v>
      </c>
      <c r="H806" s="38" t="s">
        <v>4018</v>
      </c>
    </row>
    <row r="807" spans="1:8">
      <c r="A807" s="128">
        <v>806</v>
      </c>
      <c r="B807" s="17" t="s">
        <v>1505</v>
      </c>
      <c r="C807" s="38" t="s">
        <v>5421</v>
      </c>
      <c r="D807" s="38" t="s">
        <v>4732</v>
      </c>
      <c r="E807" s="38" t="s">
        <v>480</v>
      </c>
      <c r="F807" s="38">
        <v>23</v>
      </c>
      <c r="G807" s="38" t="s">
        <v>331</v>
      </c>
      <c r="H807" s="38" t="s">
        <v>4018</v>
      </c>
    </row>
    <row r="808" spans="1:8">
      <c r="A808" s="128">
        <v>807</v>
      </c>
      <c r="B808" s="17" t="s">
        <v>1506</v>
      </c>
      <c r="C808" s="38" t="s">
        <v>4783</v>
      </c>
      <c r="D808" s="38" t="s">
        <v>4784</v>
      </c>
      <c r="E808" s="38" t="s">
        <v>480</v>
      </c>
      <c r="F808" s="38">
        <v>23</v>
      </c>
      <c r="G808" s="38" t="s">
        <v>331</v>
      </c>
      <c r="H808" s="38" t="s">
        <v>4018</v>
      </c>
    </row>
    <row r="809" spans="1:8">
      <c r="A809" s="128">
        <v>808</v>
      </c>
      <c r="B809" s="17" t="s">
        <v>1510</v>
      </c>
      <c r="C809" s="38" t="s">
        <v>4724</v>
      </c>
      <c r="D809" s="38" t="s">
        <v>4725</v>
      </c>
      <c r="E809" s="38" t="s">
        <v>544</v>
      </c>
      <c r="F809" s="38">
        <v>21</v>
      </c>
      <c r="G809" s="38" t="s">
        <v>331</v>
      </c>
      <c r="H809" s="38" t="s">
        <v>4018</v>
      </c>
    </row>
    <row r="810" spans="1:8">
      <c r="A810" s="128">
        <v>809</v>
      </c>
      <c r="B810" s="17" t="s">
        <v>1513</v>
      </c>
      <c r="C810" s="38" t="s">
        <v>4785</v>
      </c>
      <c r="D810" s="38" t="s">
        <v>4786</v>
      </c>
      <c r="E810" s="38" t="s">
        <v>480</v>
      </c>
      <c r="F810" s="38">
        <v>23</v>
      </c>
      <c r="G810" s="38" t="s">
        <v>331</v>
      </c>
      <c r="H810" s="38" t="s">
        <v>4018</v>
      </c>
    </row>
    <row r="811" spans="1:8">
      <c r="A811" s="128">
        <v>810</v>
      </c>
      <c r="B811" s="17" t="s">
        <v>1516</v>
      </c>
      <c r="C811" s="38" t="s">
        <v>4728</v>
      </c>
      <c r="D811" s="38" t="s">
        <v>4729</v>
      </c>
      <c r="E811" s="38" t="s">
        <v>480</v>
      </c>
      <c r="F811" s="38">
        <v>23</v>
      </c>
      <c r="G811" s="38" t="s">
        <v>331</v>
      </c>
      <c r="H811" s="38" t="s">
        <v>4018</v>
      </c>
    </row>
    <row r="812" spans="1:8">
      <c r="A812" s="128">
        <v>811</v>
      </c>
      <c r="B812" s="17" t="s">
        <v>1519</v>
      </c>
      <c r="C812" s="38" t="s">
        <v>4779</v>
      </c>
      <c r="D812" s="38" t="s">
        <v>4780</v>
      </c>
      <c r="E812" s="38" t="s">
        <v>480</v>
      </c>
      <c r="F812" s="38">
        <v>23</v>
      </c>
      <c r="G812" s="38" t="s">
        <v>331</v>
      </c>
      <c r="H812" s="38" t="s">
        <v>4018</v>
      </c>
    </row>
    <row r="813" spans="1:8">
      <c r="A813" s="128">
        <v>812</v>
      </c>
      <c r="B813" s="17" t="s">
        <v>1522</v>
      </c>
      <c r="C813" s="38" t="s">
        <v>4726</v>
      </c>
      <c r="D813" s="38" t="s">
        <v>4727</v>
      </c>
      <c r="E813" s="38" t="s">
        <v>480</v>
      </c>
      <c r="F813" s="38">
        <v>23</v>
      </c>
      <c r="G813" s="38" t="s">
        <v>331</v>
      </c>
      <c r="H813" s="38" t="s">
        <v>4018</v>
      </c>
    </row>
    <row r="814" spans="1:8">
      <c r="A814" s="128">
        <v>813</v>
      </c>
      <c r="B814" s="17" t="s">
        <v>1525</v>
      </c>
      <c r="C814" s="38" t="s">
        <v>4777</v>
      </c>
      <c r="D814" s="38" t="s">
        <v>4778</v>
      </c>
      <c r="E814" s="38" t="s">
        <v>480</v>
      </c>
      <c r="F814" s="38">
        <v>23</v>
      </c>
      <c r="G814" s="38" t="s">
        <v>331</v>
      </c>
      <c r="H814" s="38" t="s">
        <v>4018</v>
      </c>
    </row>
    <row r="815" spans="1:8">
      <c r="A815" s="128">
        <v>814</v>
      </c>
      <c r="B815" s="17" t="s">
        <v>1526</v>
      </c>
      <c r="C815" s="38" t="s">
        <v>2224</v>
      </c>
      <c r="D815" s="38" t="s">
        <v>2225</v>
      </c>
      <c r="E815" s="38" t="s">
        <v>480</v>
      </c>
      <c r="F815" s="38">
        <v>23</v>
      </c>
      <c r="G815" s="38" t="s">
        <v>331</v>
      </c>
      <c r="H815" s="38" t="s">
        <v>3895</v>
      </c>
    </row>
    <row r="816" spans="1:8">
      <c r="A816" s="128">
        <v>815</v>
      </c>
      <c r="B816" s="17" t="s">
        <v>1529</v>
      </c>
      <c r="C816" s="38" t="s">
        <v>2227</v>
      </c>
      <c r="D816" s="38" t="s">
        <v>2228</v>
      </c>
      <c r="E816" s="38" t="s">
        <v>480</v>
      </c>
      <c r="F816" s="38">
        <v>23</v>
      </c>
      <c r="G816" s="38" t="s">
        <v>331</v>
      </c>
      <c r="H816" s="38" t="s">
        <v>3895</v>
      </c>
    </row>
    <row r="817" spans="1:8">
      <c r="A817" s="128">
        <v>816</v>
      </c>
      <c r="B817" s="17" t="s">
        <v>1530</v>
      </c>
      <c r="C817" s="38" t="s">
        <v>2392</v>
      </c>
      <c r="D817" s="38" t="s">
        <v>2393</v>
      </c>
      <c r="E817" s="38" t="s">
        <v>480</v>
      </c>
      <c r="F817" s="38">
        <v>23</v>
      </c>
      <c r="G817" s="38" t="s">
        <v>331</v>
      </c>
      <c r="H817" s="38" t="s">
        <v>3895</v>
      </c>
    </row>
    <row r="818" spans="1:8">
      <c r="A818" s="128">
        <v>817</v>
      </c>
      <c r="B818" s="17" t="s">
        <v>1533</v>
      </c>
      <c r="C818" s="38" t="s">
        <v>5422</v>
      </c>
      <c r="D818" s="38" t="s">
        <v>5423</v>
      </c>
      <c r="E818" s="38" t="s">
        <v>480</v>
      </c>
      <c r="F818" s="38">
        <v>23</v>
      </c>
      <c r="G818" s="38" t="s">
        <v>331</v>
      </c>
      <c r="H818" s="38" t="s">
        <v>3887</v>
      </c>
    </row>
    <row r="819" spans="1:8">
      <c r="A819" s="128">
        <v>818</v>
      </c>
      <c r="B819" s="17" t="s">
        <v>1536</v>
      </c>
      <c r="C819" s="38" t="s">
        <v>5424</v>
      </c>
      <c r="D819" s="38" t="s">
        <v>5425</v>
      </c>
      <c r="E819" s="38" t="s">
        <v>480</v>
      </c>
      <c r="F819" s="38">
        <v>23</v>
      </c>
      <c r="G819" s="38" t="s">
        <v>331</v>
      </c>
      <c r="H819" s="38" t="s">
        <v>3896</v>
      </c>
    </row>
    <row r="820" spans="1:8">
      <c r="A820" s="128">
        <v>819</v>
      </c>
      <c r="B820" s="17" t="s">
        <v>1539</v>
      </c>
      <c r="C820" s="38" t="s">
        <v>3590</v>
      </c>
      <c r="D820" s="38" t="s">
        <v>3591</v>
      </c>
      <c r="E820" s="38" t="s">
        <v>526</v>
      </c>
      <c r="F820" s="38">
        <v>22</v>
      </c>
      <c r="G820" s="38" t="s">
        <v>334</v>
      </c>
      <c r="H820" s="38" t="s">
        <v>3895</v>
      </c>
    </row>
    <row r="821" spans="1:8">
      <c r="A821" s="128">
        <v>820</v>
      </c>
      <c r="B821" s="17" t="s">
        <v>1542</v>
      </c>
      <c r="C821" s="38" t="s">
        <v>3883</v>
      </c>
      <c r="D821" s="38" t="s">
        <v>3884</v>
      </c>
      <c r="E821" s="38" t="s">
        <v>526</v>
      </c>
      <c r="F821" s="38">
        <v>22</v>
      </c>
      <c r="G821" s="38" t="s">
        <v>334</v>
      </c>
      <c r="H821" s="38" t="s">
        <v>3896</v>
      </c>
    </row>
    <row r="822" spans="1:8">
      <c r="A822" s="128">
        <v>821</v>
      </c>
      <c r="B822" s="17" t="s">
        <v>1544</v>
      </c>
      <c r="C822" s="38" t="s">
        <v>5426</v>
      </c>
      <c r="D822" s="38" t="s">
        <v>4935</v>
      </c>
      <c r="E822" s="38" t="s">
        <v>526</v>
      </c>
      <c r="F822" s="38">
        <v>22</v>
      </c>
      <c r="G822" s="38" t="s">
        <v>334</v>
      </c>
      <c r="H822" s="38" t="s">
        <v>4018</v>
      </c>
    </row>
    <row r="823" spans="1:8">
      <c r="A823" s="128">
        <v>822</v>
      </c>
      <c r="B823" s="17" t="s">
        <v>1545</v>
      </c>
      <c r="C823" s="38" t="s">
        <v>4941</v>
      </c>
      <c r="D823" s="38" t="s">
        <v>4942</v>
      </c>
      <c r="E823" s="38" t="s">
        <v>526</v>
      </c>
      <c r="F823" s="38">
        <v>22</v>
      </c>
      <c r="G823" s="38" t="s">
        <v>334</v>
      </c>
      <c r="H823" s="38" t="s">
        <v>4018</v>
      </c>
    </row>
    <row r="824" spans="1:8">
      <c r="A824" s="128">
        <v>823</v>
      </c>
      <c r="B824" s="17" t="s">
        <v>1548</v>
      </c>
      <c r="C824" s="38" t="s">
        <v>5427</v>
      </c>
      <c r="D824" s="38" t="s">
        <v>4936</v>
      </c>
      <c r="E824" s="38" t="s">
        <v>526</v>
      </c>
      <c r="F824" s="38">
        <v>22</v>
      </c>
      <c r="G824" s="38" t="s">
        <v>334</v>
      </c>
      <c r="H824" s="38" t="s">
        <v>4018</v>
      </c>
    </row>
    <row r="825" spans="1:8">
      <c r="A825" s="128">
        <v>824</v>
      </c>
      <c r="B825" s="17" t="s">
        <v>1551</v>
      </c>
      <c r="C825" s="38" t="s">
        <v>4943</v>
      </c>
      <c r="D825" s="38" t="s">
        <v>4944</v>
      </c>
      <c r="E825" s="38" t="s">
        <v>526</v>
      </c>
      <c r="F825" s="38">
        <v>22</v>
      </c>
      <c r="G825" s="38" t="s">
        <v>334</v>
      </c>
      <c r="H825" s="38" t="s">
        <v>4018</v>
      </c>
    </row>
    <row r="826" spans="1:8">
      <c r="A826" s="128">
        <v>825</v>
      </c>
      <c r="B826" s="17" t="s">
        <v>1552</v>
      </c>
      <c r="C826" s="38" t="s">
        <v>4937</v>
      </c>
      <c r="D826" s="38" t="s">
        <v>4938</v>
      </c>
      <c r="E826" s="38" t="s">
        <v>526</v>
      </c>
      <c r="F826" s="38">
        <v>22</v>
      </c>
      <c r="G826" s="38" t="s">
        <v>334</v>
      </c>
      <c r="H826" s="38" t="s">
        <v>4018</v>
      </c>
    </row>
    <row r="827" spans="1:8">
      <c r="A827" s="128">
        <v>826</v>
      </c>
      <c r="B827" s="17" t="s">
        <v>1553</v>
      </c>
      <c r="C827" s="38" t="s">
        <v>4939</v>
      </c>
      <c r="D827" s="38" t="s">
        <v>4940</v>
      </c>
      <c r="E827" s="38" t="s">
        <v>526</v>
      </c>
      <c r="F827" s="38">
        <v>22</v>
      </c>
      <c r="G827" s="38" t="s">
        <v>334</v>
      </c>
      <c r="H827" s="38" t="s">
        <v>4018</v>
      </c>
    </row>
    <row r="828" spans="1:8">
      <c r="A828" s="128">
        <v>827</v>
      </c>
      <c r="B828" s="17" t="s">
        <v>1554</v>
      </c>
      <c r="C828" s="38" t="s">
        <v>2427</v>
      </c>
      <c r="D828" s="38" t="s">
        <v>2428</v>
      </c>
      <c r="E828" s="38" t="s">
        <v>690</v>
      </c>
      <c r="F828" s="38">
        <v>16</v>
      </c>
      <c r="G828" s="38" t="s">
        <v>354</v>
      </c>
      <c r="H828" s="38" t="s">
        <v>3895</v>
      </c>
    </row>
    <row r="829" spans="1:8">
      <c r="A829" s="128">
        <v>828</v>
      </c>
      <c r="B829" s="17" t="s">
        <v>1557</v>
      </c>
      <c r="C829" s="38" t="s">
        <v>3909</v>
      </c>
      <c r="D829" s="38" t="s">
        <v>3910</v>
      </c>
      <c r="E829" s="38" t="s">
        <v>480</v>
      </c>
      <c r="F829" s="38">
        <v>23</v>
      </c>
      <c r="G829" s="38" t="s">
        <v>352</v>
      </c>
      <c r="H829" s="38" t="s">
        <v>3896</v>
      </c>
    </row>
    <row r="830" spans="1:8">
      <c r="A830" s="128">
        <v>829</v>
      </c>
      <c r="B830" s="17" t="s">
        <v>1558</v>
      </c>
      <c r="C830" s="38" t="s">
        <v>3824</v>
      </c>
      <c r="D830" s="38" t="s">
        <v>3825</v>
      </c>
      <c r="E830" s="38" t="s">
        <v>480</v>
      </c>
      <c r="F830" s="38">
        <v>23</v>
      </c>
      <c r="G830" s="38" t="s">
        <v>352</v>
      </c>
      <c r="H830" s="38" t="s">
        <v>3896</v>
      </c>
    </row>
    <row r="831" spans="1:8">
      <c r="A831" s="128">
        <v>830</v>
      </c>
      <c r="B831" s="17" t="s">
        <v>1559</v>
      </c>
      <c r="C831" s="38" t="s">
        <v>619</v>
      </c>
      <c r="D831" s="38" t="s">
        <v>620</v>
      </c>
      <c r="E831" s="38" t="s">
        <v>480</v>
      </c>
      <c r="F831" s="38">
        <v>23</v>
      </c>
      <c r="G831" s="38" t="s">
        <v>343</v>
      </c>
      <c r="H831" s="38" t="s">
        <v>501</v>
      </c>
    </row>
    <row r="832" spans="1:8">
      <c r="A832" s="128">
        <v>831</v>
      </c>
      <c r="B832" s="17" t="s">
        <v>1560</v>
      </c>
      <c r="C832" s="38" t="s">
        <v>651</v>
      </c>
      <c r="D832" s="38" t="s">
        <v>652</v>
      </c>
      <c r="E832" s="38" t="s">
        <v>480</v>
      </c>
      <c r="F832" s="38">
        <v>23</v>
      </c>
      <c r="G832" s="38" t="s">
        <v>343</v>
      </c>
      <c r="H832" s="38" t="s">
        <v>506</v>
      </c>
    </row>
    <row r="833" spans="1:8">
      <c r="A833" s="128">
        <v>832</v>
      </c>
      <c r="B833" s="17" t="s">
        <v>1561</v>
      </c>
      <c r="C833" s="38" t="s">
        <v>5465</v>
      </c>
      <c r="D833" s="38" t="s">
        <v>5466</v>
      </c>
      <c r="E833" s="38" t="s">
        <v>480</v>
      </c>
      <c r="F833" s="38">
        <v>23</v>
      </c>
      <c r="G833" s="38" t="s">
        <v>266</v>
      </c>
      <c r="H833" s="38" t="s">
        <v>3887</v>
      </c>
    </row>
    <row r="834" spans="1:8">
      <c r="A834" s="128">
        <v>833</v>
      </c>
      <c r="B834" s="17" t="s">
        <v>1562</v>
      </c>
      <c r="C834" s="38" t="s">
        <v>5467</v>
      </c>
      <c r="D834" s="38" t="s">
        <v>5468</v>
      </c>
      <c r="E834" s="38" t="s">
        <v>480</v>
      </c>
      <c r="F834" s="38">
        <v>23</v>
      </c>
      <c r="G834" s="38" t="s">
        <v>266</v>
      </c>
      <c r="H834" s="38" t="s">
        <v>3887</v>
      </c>
    </row>
    <row r="835" spans="1:8">
      <c r="A835" s="128">
        <v>834</v>
      </c>
      <c r="B835" s="17" t="s">
        <v>1563</v>
      </c>
      <c r="C835" s="38" t="s">
        <v>856</v>
      </c>
      <c r="D835" s="38" t="s">
        <v>857</v>
      </c>
      <c r="E835" s="38" t="s">
        <v>544</v>
      </c>
      <c r="F835" s="38">
        <v>21</v>
      </c>
      <c r="G835" s="38" t="s">
        <v>276</v>
      </c>
      <c r="H835" s="38" t="s">
        <v>506</v>
      </c>
    </row>
    <row r="836" spans="1:8">
      <c r="A836" s="128">
        <v>835</v>
      </c>
      <c r="B836" s="17" t="s">
        <v>1564</v>
      </c>
      <c r="C836" s="38" t="s">
        <v>3793</v>
      </c>
      <c r="D836" s="38" t="s">
        <v>3794</v>
      </c>
      <c r="E836" s="38" t="s">
        <v>544</v>
      </c>
      <c r="F836" s="38">
        <v>21</v>
      </c>
      <c r="G836" s="38" t="s">
        <v>276</v>
      </c>
      <c r="H836" s="38" t="s">
        <v>3896</v>
      </c>
    </row>
    <row r="837" spans="1:8">
      <c r="A837" s="128">
        <v>836</v>
      </c>
      <c r="B837" s="17" t="s">
        <v>1565</v>
      </c>
      <c r="C837" s="38" t="s">
        <v>3799</v>
      </c>
      <c r="D837" s="38" t="s">
        <v>3800</v>
      </c>
      <c r="E837" s="38" t="s">
        <v>544</v>
      </c>
      <c r="F837" s="38">
        <v>21</v>
      </c>
      <c r="G837" s="38" t="s">
        <v>276</v>
      </c>
      <c r="H837" s="38" t="s">
        <v>3896</v>
      </c>
    </row>
    <row r="838" spans="1:8">
      <c r="A838" s="128">
        <v>837</v>
      </c>
      <c r="B838" s="17" t="s">
        <v>1566</v>
      </c>
      <c r="C838" s="38" t="s">
        <v>3627</v>
      </c>
      <c r="D838" s="38" t="s">
        <v>3628</v>
      </c>
      <c r="E838" s="38" t="s">
        <v>544</v>
      </c>
      <c r="F838" s="38">
        <v>21</v>
      </c>
      <c r="G838" s="38" t="s">
        <v>276</v>
      </c>
      <c r="H838" s="38" t="s">
        <v>3896</v>
      </c>
    </row>
    <row r="839" spans="1:8">
      <c r="A839" s="128">
        <v>838</v>
      </c>
      <c r="B839" s="17" t="s">
        <v>1567</v>
      </c>
      <c r="C839" s="38" t="s">
        <v>3801</v>
      </c>
      <c r="D839" s="38" t="s">
        <v>3802</v>
      </c>
      <c r="E839" s="38" t="s">
        <v>544</v>
      </c>
      <c r="F839" s="38">
        <v>21</v>
      </c>
      <c r="G839" s="38" t="s">
        <v>276</v>
      </c>
      <c r="H839" s="38" t="s">
        <v>3896</v>
      </c>
    </row>
    <row r="840" spans="1:8">
      <c r="A840" s="128">
        <v>839</v>
      </c>
      <c r="B840" s="17" t="s">
        <v>1568</v>
      </c>
      <c r="C840" s="38" t="s">
        <v>4621</v>
      </c>
      <c r="D840" s="38" t="s">
        <v>4622</v>
      </c>
      <c r="E840" s="38" t="s">
        <v>544</v>
      </c>
      <c r="F840" s="38">
        <v>21</v>
      </c>
      <c r="G840" s="38" t="s">
        <v>276</v>
      </c>
      <c r="H840" s="38" t="s">
        <v>4018</v>
      </c>
    </row>
    <row r="841" spans="1:8">
      <c r="A841" s="128">
        <v>840</v>
      </c>
      <c r="B841" s="17" t="s">
        <v>1569</v>
      </c>
      <c r="C841" s="38" t="s">
        <v>5469</v>
      </c>
      <c r="D841" s="38" t="s">
        <v>5470</v>
      </c>
      <c r="E841" s="38" t="s">
        <v>511</v>
      </c>
      <c r="F841" s="38">
        <v>24</v>
      </c>
      <c r="G841" s="38" t="s">
        <v>276</v>
      </c>
      <c r="H841" s="38" t="s">
        <v>3887</v>
      </c>
    </row>
    <row r="842" spans="1:8">
      <c r="A842" s="128">
        <v>841</v>
      </c>
      <c r="B842" s="17" t="s">
        <v>1572</v>
      </c>
      <c r="C842" s="38" t="s">
        <v>5471</v>
      </c>
      <c r="D842" s="38" t="s">
        <v>5472</v>
      </c>
      <c r="E842" s="38" t="s">
        <v>526</v>
      </c>
      <c r="F842" s="38">
        <v>22</v>
      </c>
      <c r="G842" s="38" t="s">
        <v>336</v>
      </c>
      <c r="H842" s="38" t="s">
        <v>3887</v>
      </c>
    </row>
    <row r="843" spans="1:8">
      <c r="A843" s="128">
        <v>842</v>
      </c>
      <c r="B843" s="17" t="s">
        <v>1573</v>
      </c>
      <c r="C843" s="38" t="s">
        <v>5473</v>
      </c>
      <c r="D843" s="38" t="s">
        <v>5474</v>
      </c>
      <c r="E843" s="38" t="s">
        <v>526</v>
      </c>
      <c r="F843" s="38">
        <v>22</v>
      </c>
      <c r="G843" s="38" t="s">
        <v>336</v>
      </c>
      <c r="H843" s="38" t="s">
        <v>3887</v>
      </c>
    </row>
    <row r="844" spans="1:8">
      <c r="A844" s="128">
        <v>843</v>
      </c>
      <c r="B844" s="17" t="s">
        <v>1576</v>
      </c>
      <c r="C844" s="38" t="s">
        <v>5475</v>
      </c>
      <c r="D844" s="38" t="s">
        <v>5476</v>
      </c>
      <c r="E844" s="38" t="s">
        <v>526</v>
      </c>
      <c r="F844" s="38">
        <v>22</v>
      </c>
      <c r="G844" s="38" t="s">
        <v>336</v>
      </c>
      <c r="H844" s="38" t="s">
        <v>3887</v>
      </c>
    </row>
    <row r="845" spans="1:8">
      <c r="A845" s="128">
        <v>844</v>
      </c>
      <c r="B845" s="17" t="s">
        <v>1577</v>
      </c>
      <c r="C845" s="38" t="s">
        <v>5477</v>
      </c>
      <c r="D845" s="38" t="s">
        <v>5478</v>
      </c>
      <c r="E845" s="38" t="s">
        <v>526</v>
      </c>
      <c r="F845" s="38">
        <v>22</v>
      </c>
      <c r="G845" s="38" t="s">
        <v>336</v>
      </c>
      <c r="H845" s="38" t="s">
        <v>3887</v>
      </c>
    </row>
    <row r="846" spans="1:8">
      <c r="A846" s="128">
        <v>845</v>
      </c>
      <c r="B846" s="17" t="s">
        <v>1578</v>
      </c>
      <c r="C846" s="38" t="s">
        <v>4672</v>
      </c>
      <c r="D846" s="38" t="s">
        <v>4673</v>
      </c>
      <c r="E846" s="38" t="s">
        <v>526</v>
      </c>
      <c r="F846" s="38">
        <v>22</v>
      </c>
      <c r="G846" s="38" t="s">
        <v>336</v>
      </c>
      <c r="H846" s="38" t="s">
        <v>4018</v>
      </c>
    </row>
    <row r="847" spans="1:8">
      <c r="A847" s="128">
        <v>846</v>
      </c>
      <c r="B847" s="17" t="s">
        <v>1579</v>
      </c>
      <c r="C847" s="38" t="s">
        <v>4674</v>
      </c>
      <c r="D847" s="38" t="s">
        <v>4675</v>
      </c>
      <c r="E847" s="38" t="s">
        <v>526</v>
      </c>
      <c r="F847" s="38">
        <v>22</v>
      </c>
      <c r="G847" s="38" t="s">
        <v>336</v>
      </c>
      <c r="H847" s="38" t="s">
        <v>4018</v>
      </c>
    </row>
    <row r="848" spans="1:8">
      <c r="A848" s="128">
        <v>847</v>
      </c>
      <c r="B848" s="17" t="s">
        <v>1580</v>
      </c>
      <c r="C848" s="38" t="s">
        <v>4676</v>
      </c>
      <c r="D848" s="38" t="s">
        <v>5479</v>
      </c>
      <c r="E848" s="38" t="s">
        <v>526</v>
      </c>
      <c r="F848" s="38">
        <v>22</v>
      </c>
      <c r="G848" s="38" t="s">
        <v>336</v>
      </c>
      <c r="H848" s="38" t="s">
        <v>4018</v>
      </c>
    </row>
    <row r="849" spans="1:8">
      <c r="A849" s="128">
        <v>848</v>
      </c>
      <c r="B849" s="17" t="s">
        <v>1581</v>
      </c>
      <c r="C849" s="38" t="s">
        <v>4864</v>
      </c>
      <c r="D849" s="38" t="s">
        <v>4865</v>
      </c>
      <c r="E849" s="38" t="s">
        <v>526</v>
      </c>
      <c r="F849" s="38">
        <v>22</v>
      </c>
      <c r="G849" s="38" t="s">
        <v>336</v>
      </c>
      <c r="H849" s="38" t="s">
        <v>4018</v>
      </c>
    </row>
    <row r="850" spans="1:8">
      <c r="A850" s="128">
        <v>849</v>
      </c>
      <c r="B850" s="17" t="s">
        <v>1582</v>
      </c>
      <c r="C850" s="38" t="s">
        <v>4862</v>
      </c>
      <c r="D850" s="38" t="s">
        <v>4863</v>
      </c>
      <c r="E850" s="38" t="s">
        <v>526</v>
      </c>
      <c r="F850" s="38">
        <v>22</v>
      </c>
      <c r="G850" s="38" t="s">
        <v>336</v>
      </c>
      <c r="H850" s="38" t="s">
        <v>4018</v>
      </c>
    </row>
    <row r="851" spans="1:8">
      <c r="A851" s="128">
        <v>850</v>
      </c>
      <c r="B851" s="17" t="s">
        <v>1583</v>
      </c>
      <c r="C851" s="38" t="s">
        <v>5480</v>
      </c>
      <c r="D851" s="38" t="s">
        <v>5481</v>
      </c>
      <c r="E851" s="38" t="s">
        <v>526</v>
      </c>
      <c r="F851" s="38">
        <v>22</v>
      </c>
      <c r="G851" s="38" t="s">
        <v>336</v>
      </c>
      <c r="H851" s="38" t="s">
        <v>4018</v>
      </c>
    </row>
    <row r="852" spans="1:8">
      <c r="A852" s="128">
        <v>851</v>
      </c>
      <c r="B852" s="17" t="s">
        <v>1584</v>
      </c>
      <c r="C852" s="38" t="s">
        <v>5482</v>
      </c>
      <c r="D852" s="38" t="s">
        <v>4677</v>
      </c>
      <c r="E852" s="38" t="s">
        <v>526</v>
      </c>
      <c r="F852" s="38">
        <v>22</v>
      </c>
      <c r="G852" s="38" t="s">
        <v>336</v>
      </c>
      <c r="H852" s="38" t="s">
        <v>4018</v>
      </c>
    </row>
    <row r="853" spans="1:8">
      <c r="A853" s="128">
        <v>852</v>
      </c>
      <c r="B853" s="17" t="s">
        <v>1585</v>
      </c>
      <c r="C853" s="38" t="s">
        <v>3659</v>
      </c>
      <c r="D853" s="38" t="s">
        <v>3660</v>
      </c>
      <c r="E853" s="38" t="s">
        <v>526</v>
      </c>
      <c r="F853" s="38">
        <v>22</v>
      </c>
      <c r="G853" s="38" t="s">
        <v>336</v>
      </c>
      <c r="H853" s="38" t="s">
        <v>3896</v>
      </c>
    </row>
    <row r="854" spans="1:8">
      <c r="A854" s="128">
        <v>853</v>
      </c>
      <c r="B854" s="17" t="s">
        <v>1586</v>
      </c>
      <c r="C854" s="38" t="s">
        <v>3573</v>
      </c>
      <c r="D854" s="38" t="s">
        <v>3574</v>
      </c>
      <c r="E854" s="38" t="s">
        <v>526</v>
      </c>
      <c r="F854" s="38">
        <v>22</v>
      </c>
      <c r="G854" s="38" t="s">
        <v>336</v>
      </c>
      <c r="H854" s="38" t="s">
        <v>3896</v>
      </c>
    </row>
    <row r="855" spans="1:8">
      <c r="A855" s="128">
        <v>854</v>
      </c>
      <c r="B855" s="17" t="s">
        <v>1587</v>
      </c>
      <c r="C855" s="38" t="s">
        <v>3575</v>
      </c>
      <c r="D855" s="38" t="s">
        <v>3576</v>
      </c>
      <c r="E855" s="38" t="s">
        <v>526</v>
      </c>
      <c r="F855" s="38">
        <v>22</v>
      </c>
      <c r="G855" s="38" t="s">
        <v>336</v>
      </c>
      <c r="H855" s="38" t="s">
        <v>3896</v>
      </c>
    </row>
    <row r="856" spans="1:8">
      <c r="A856" s="128">
        <v>855</v>
      </c>
      <c r="B856" s="17" t="s">
        <v>1588</v>
      </c>
      <c r="C856" s="38" t="s">
        <v>4671</v>
      </c>
      <c r="D856" s="38" t="s">
        <v>3577</v>
      </c>
      <c r="E856" s="38" t="s">
        <v>526</v>
      </c>
      <c r="F856" s="38">
        <v>22</v>
      </c>
      <c r="G856" s="38" t="s">
        <v>336</v>
      </c>
      <c r="H856" s="38" t="s">
        <v>3896</v>
      </c>
    </row>
    <row r="857" spans="1:8">
      <c r="A857" s="128">
        <v>856</v>
      </c>
      <c r="B857" s="17" t="s">
        <v>1589</v>
      </c>
      <c r="C857" s="38" t="s">
        <v>3578</v>
      </c>
      <c r="D857" s="38" t="s">
        <v>3579</v>
      </c>
      <c r="E857" s="38" t="s">
        <v>526</v>
      </c>
      <c r="F857" s="38">
        <v>22</v>
      </c>
      <c r="G857" s="38" t="s">
        <v>336</v>
      </c>
      <c r="H857" s="38" t="s">
        <v>3896</v>
      </c>
    </row>
    <row r="858" spans="1:8">
      <c r="A858" s="128">
        <v>857</v>
      </c>
      <c r="B858" s="17" t="s">
        <v>1590</v>
      </c>
      <c r="C858" s="38" t="s">
        <v>3580</v>
      </c>
      <c r="D858" s="38" t="s">
        <v>3581</v>
      </c>
      <c r="E858" s="38" t="s">
        <v>526</v>
      </c>
      <c r="F858" s="38">
        <v>22</v>
      </c>
      <c r="G858" s="38" t="s">
        <v>336</v>
      </c>
      <c r="H858" s="38" t="s">
        <v>3896</v>
      </c>
    </row>
    <row r="859" spans="1:8">
      <c r="A859" s="128">
        <v>858</v>
      </c>
      <c r="B859" s="17" t="s">
        <v>1591</v>
      </c>
      <c r="C859" s="38" t="s">
        <v>3661</v>
      </c>
      <c r="D859" s="38" t="s">
        <v>3662</v>
      </c>
      <c r="E859" s="38" t="s">
        <v>526</v>
      </c>
      <c r="F859" s="38">
        <v>22</v>
      </c>
      <c r="G859" s="38" t="s">
        <v>336</v>
      </c>
      <c r="H859" s="38" t="s">
        <v>3896</v>
      </c>
    </row>
    <row r="860" spans="1:8">
      <c r="A860" s="128">
        <v>859</v>
      </c>
      <c r="B860" s="17" t="s">
        <v>1592</v>
      </c>
      <c r="C860" s="38" t="s">
        <v>3582</v>
      </c>
      <c r="D860" s="38" t="s">
        <v>3583</v>
      </c>
      <c r="E860" s="38" t="s">
        <v>526</v>
      </c>
      <c r="F860" s="38">
        <v>22</v>
      </c>
      <c r="G860" s="38" t="s">
        <v>336</v>
      </c>
      <c r="H860" s="38" t="s">
        <v>3896</v>
      </c>
    </row>
    <row r="861" spans="1:8">
      <c r="A861" s="128">
        <v>860</v>
      </c>
      <c r="B861" s="17" t="s">
        <v>1593</v>
      </c>
      <c r="C861" s="38" t="s">
        <v>3663</v>
      </c>
      <c r="D861" s="38" t="s">
        <v>3664</v>
      </c>
      <c r="E861" s="38" t="s">
        <v>526</v>
      </c>
      <c r="F861" s="38">
        <v>22</v>
      </c>
      <c r="G861" s="38" t="s">
        <v>336</v>
      </c>
      <c r="H861" s="38" t="s">
        <v>3896</v>
      </c>
    </row>
    <row r="862" spans="1:8">
      <c r="A862" s="128">
        <v>861</v>
      </c>
      <c r="B862" s="17" t="s">
        <v>1594</v>
      </c>
      <c r="C862" s="38" t="s">
        <v>5483</v>
      </c>
      <c r="D862" s="38" t="s">
        <v>5484</v>
      </c>
      <c r="E862" s="38" t="s">
        <v>526</v>
      </c>
      <c r="F862" s="38">
        <v>22</v>
      </c>
      <c r="G862" s="38" t="s">
        <v>336</v>
      </c>
      <c r="H862" s="38" t="s">
        <v>3896</v>
      </c>
    </row>
    <row r="863" spans="1:8">
      <c r="A863" s="128">
        <v>862</v>
      </c>
      <c r="B863" s="17" t="s">
        <v>1595</v>
      </c>
      <c r="C863" s="38" t="s">
        <v>2651</v>
      </c>
      <c r="D863" s="38" t="s">
        <v>2652</v>
      </c>
      <c r="E863" s="38" t="s">
        <v>526</v>
      </c>
      <c r="F863" s="38">
        <v>22</v>
      </c>
      <c r="G863" s="38" t="s">
        <v>336</v>
      </c>
      <c r="H863" s="38" t="s">
        <v>3895</v>
      </c>
    </row>
    <row r="864" spans="1:8">
      <c r="A864" s="128">
        <v>863</v>
      </c>
      <c r="B864" s="17" t="s">
        <v>1596</v>
      </c>
      <c r="C864" s="38" t="s">
        <v>2173</v>
      </c>
      <c r="D864" s="38" t="s">
        <v>2174</v>
      </c>
      <c r="E864" s="38" t="s">
        <v>526</v>
      </c>
      <c r="F864" s="38">
        <v>22</v>
      </c>
      <c r="G864" s="38" t="s">
        <v>336</v>
      </c>
      <c r="H864" s="38" t="s">
        <v>3895</v>
      </c>
    </row>
    <row r="865" spans="1:8">
      <c r="A865" s="128">
        <v>864</v>
      </c>
      <c r="B865" s="17" t="s">
        <v>1597</v>
      </c>
      <c r="C865" s="38" t="s">
        <v>2178</v>
      </c>
      <c r="D865" s="38" t="s">
        <v>2179</v>
      </c>
      <c r="E865" s="38" t="s">
        <v>526</v>
      </c>
      <c r="F865" s="38">
        <v>22</v>
      </c>
      <c r="G865" s="38" t="s">
        <v>336</v>
      </c>
      <c r="H865" s="38" t="s">
        <v>3895</v>
      </c>
    </row>
    <row r="866" spans="1:8">
      <c r="A866" s="128">
        <v>865</v>
      </c>
      <c r="B866" s="17" t="s">
        <v>1598</v>
      </c>
      <c r="C866" s="38" t="s">
        <v>2656</v>
      </c>
      <c r="D866" s="38" t="s">
        <v>2657</v>
      </c>
      <c r="E866" s="38" t="s">
        <v>526</v>
      </c>
      <c r="F866" s="38">
        <v>22</v>
      </c>
      <c r="G866" s="38" t="s">
        <v>336</v>
      </c>
      <c r="H866" s="38" t="s">
        <v>3895</v>
      </c>
    </row>
    <row r="867" spans="1:8">
      <c r="A867" s="128">
        <v>866</v>
      </c>
      <c r="B867" s="17" t="s">
        <v>1599</v>
      </c>
      <c r="C867" s="38" t="s">
        <v>5485</v>
      </c>
      <c r="D867" s="38" t="s">
        <v>5486</v>
      </c>
      <c r="E867" s="38" t="s">
        <v>480</v>
      </c>
      <c r="F867" s="38">
        <v>23</v>
      </c>
      <c r="G867" s="38" t="s">
        <v>319</v>
      </c>
      <c r="H867" s="38" t="s">
        <v>3887</v>
      </c>
    </row>
    <row r="868" spans="1:8">
      <c r="A868" s="128">
        <v>867</v>
      </c>
      <c r="B868" s="17" t="s">
        <v>1600</v>
      </c>
      <c r="C868" s="38" t="s">
        <v>5487</v>
      </c>
      <c r="D868" s="38" t="s">
        <v>5488</v>
      </c>
      <c r="E868" s="38" t="s">
        <v>1509</v>
      </c>
      <c r="F868" s="38" t="s">
        <v>5239</v>
      </c>
      <c r="G868" s="38" t="s">
        <v>319</v>
      </c>
      <c r="H868" s="38" t="s">
        <v>3887</v>
      </c>
    </row>
    <row r="869" spans="1:8">
      <c r="A869" s="128">
        <v>868</v>
      </c>
      <c r="B869" s="17" t="s">
        <v>1601</v>
      </c>
      <c r="C869" s="38" t="s">
        <v>5489</v>
      </c>
      <c r="D869" s="244" t="s">
        <v>5490</v>
      </c>
      <c r="E869" s="38" t="s">
        <v>480</v>
      </c>
      <c r="F869" s="38">
        <v>23</v>
      </c>
      <c r="G869" s="38" t="s">
        <v>319</v>
      </c>
      <c r="H869" s="38" t="s">
        <v>3887</v>
      </c>
    </row>
    <row r="870" spans="1:8">
      <c r="A870" s="128">
        <v>869</v>
      </c>
      <c r="B870" s="17" t="s">
        <v>1602</v>
      </c>
      <c r="C870" s="38" t="s">
        <v>5491</v>
      </c>
      <c r="D870" s="38" t="s">
        <v>5492</v>
      </c>
      <c r="E870" s="38" t="s">
        <v>480</v>
      </c>
      <c r="F870" s="38">
        <v>23</v>
      </c>
      <c r="G870" s="38" t="s">
        <v>319</v>
      </c>
      <c r="H870" s="38" t="s">
        <v>3887</v>
      </c>
    </row>
    <row r="871" spans="1:8">
      <c r="A871" s="128">
        <v>870</v>
      </c>
      <c r="B871" s="17" t="s">
        <v>1603</v>
      </c>
      <c r="C871" s="38" t="s">
        <v>5493</v>
      </c>
      <c r="D871" s="38" t="s">
        <v>5494</v>
      </c>
      <c r="E871" s="38" t="s">
        <v>480</v>
      </c>
      <c r="F871" s="38">
        <v>23</v>
      </c>
      <c r="G871" s="38" t="s">
        <v>319</v>
      </c>
      <c r="H871" s="38" t="s">
        <v>3887</v>
      </c>
    </row>
    <row r="872" spans="1:8">
      <c r="A872" s="128">
        <v>871</v>
      </c>
      <c r="B872" s="17" t="s">
        <v>1604</v>
      </c>
      <c r="C872" s="38" t="s">
        <v>5495</v>
      </c>
      <c r="D872" s="38" t="s">
        <v>5496</v>
      </c>
      <c r="E872" s="38" t="s">
        <v>480</v>
      </c>
      <c r="F872" s="38">
        <v>23</v>
      </c>
      <c r="G872" s="38" t="s">
        <v>319</v>
      </c>
      <c r="H872" s="38" t="s">
        <v>3887</v>
      </c>
    </row>
    <row r="873" spans="1:8">
      <c r="A873" s="128">
        <v>872</v>
      </c>
      <c r="B873" s="17" t="s">
        <v>1605</v>
      </c>
      <c r="C873" s="38" t="s">
        <v>5497</v>
      </c>
      <c r="D873" s="38" t="s">
        <v>5498</v>
      </c>
      <c r="E873" s="38" t="s">
        <v>526</v>
      </c>
      <c r="F873" s="38">
        <v>22</v>
      </c>
      <c r="G873" s="38" t="s">
        <v>319</v>
      </c>
      <c r="H873" s="38" t="s">
        <v>3887</v>
      </c>
    </row>
    <row r="874" spans="1:8">
      <c r="A874" s="128">
        <v>873</v>
      </c>
      <c r="B874" s="17" t="s">
        <v>1606</v>
      </c>
      <c r="C874" s="38" t="s">
        <v>5499</v>
      </c>
      <c r="D874" s="38" t="s">
        <v>5500</v>
      </c>
      <c r="E874" s="38" t="s">
        <v>544</v>
      </c>
      <c r="F874" s="38">
        <v>21</v>
      </c>
      <c r="G874" s="38" t="s">
        <v>319</v>
      </c>
      <c r="H874" s="38" t="s">
        <v>3887</v>
      </c>
    </row>
    <row r="875" spans="1:8">
      <c r="A875" s="128">
        <v>874</v>
      </c>
      <c r="B875" s="17" t="s">
        <v>1607</v>
      </c>
      <c r="C875" s="38" t="s">
        <v>5501</v>
      </c>
      <c r="D875" s="38" t="s">
        <v>5502</v>
      </c>
      <c r="E875" s="38" t="s">
        <v>587</v>
      </c>
      <c r="F875" s="38">
        <v>20</v>
      </c>
      <c r="G875" s="38" t="s">
        <v>319</v>
      </c>
      <c r="H875" s="38" t="s">
        <v>3887</v>
      </c>
    </row>
    <row r="876" spans="1:8">
      <c r="A876" s="128">
        <v>875</v>
      </c>
      <c r="B876" s="17" t="s">
        <v>1608</v>
      </c>
      <c r="C876" s="38" t="s">
        <v>5503</v>
      </c>
      <c r="D876" s="38" t="s">
        <v>5504</v>
      </c>
      <c r="E876" s="38" t="s">
        <v>511</v>
      </c>
      <c r="F876" s="38">
        <v>24</v>
      </c>
      <c r="G876" s="38" t="s">
        <v>319</v>
      </c>
      <c r="H876" s="38" t="s">
        <v>3887</v>
      </c>
    </row>
    <row r="877" spans="1:8">
      <c r="A877" s="128">
        <v>876</v>
      </c>
      <c r="B877" s="17" t="s">
        <v>1609</v>
      </c>
      <c r="C877" s="38" t="s">
        <v>5505</v>
      </c>
      <c r="D877" s="38" t="s">
        <v>5506</v>
      </c>
      <c r="E877" s="38" t="s">
        <v>587</v>
      </c>
      <c r="F877" s="38">
        <v>20</v>
      </c>
      <c r="G877" s="38" t="s">
        <v>319</v>
      </c>
      <c r="H877" s="38" t="s">
        <v>3896</v>
      </c>
    </row>
    <row r="878" spans="1:8">
      <c r="A878" s="128">
        <v>877</v>
      </c>
      <c r="B878" s="17" t="s">
        <v>1610</v>
      </c>
      <c r="C878" s="38" t="s">
        <v>5507</v>
      </c>
      <c r="D878" s="38" t="s">
        <v>5508</v>
      </c>
      <c r="E878" s="38" t="s">
        <v>480</v>
      </c>
      <c r="F878" s="38">
        <v>23</v>
      </c>
      <c r="G878" s="38" t="s">
        <v>349</v>
      </c>
      <c r="H878" s="38" t="s">
        <v>3887</v>
      </c>
    </row>
    <row r="879" spans="1:8">
      <c r="A879" s="128">
        <v>878</v>
      </c>
      <c r="B879" s="17" t="s">
        <v>1611</v>
      </c>
      <c r="C879" s="38" t="s">
        <v>4851</v>
      </c>
      <c r="D879" s="38" t="s">
        <v>4852</v>
      </c>
      <c r="E879" s="38" t="s">
        <v>480</v>
      </c>
      <c r="F879" s="38">
        <v>23</v>
      </c>
      <c r="G879" s="38" t="s">
        <v>236</v>
      </c>
      <c r="H879" s="38" t="s">
        <v>4018</v>
      </c>
    </row>
    <row r="880" spans="1:8">
      <c r="A880" s="128">
        <v>879</v>
      </c>
      <c r="B880" s="17" t="s">
        <v>1612</v>
      </c>
      <c r="C880" s="38" t="s">
        <v>1334</v>
      </c>
      <c r="D880" s="38" t="s">
        <v>1335</v>
      </c>
      <c r="E880" s="38" t="s">
        <v>480</v>
      </c>
      <c r="F880" s="38">
        <v>23</v>
      </c>
      <c r="G880" s="38" t="s">
        <v>236</v>
      </c>
      <c r="H880" s="38" t="s">
        <v>4017</v>
      </c>
    </row>
    <row r="881" spans="1:8">
      <c r="A881" s="128">
        <v>880</v>
      </c>
      <c r="B881" s="17" t="s">
        <v>1613</v>
      </c>
      <c r="C881" s="38" t="s">
        <v>1342</v>
      </c>
      <c r="D881" s="38" t="s">
        <v>1343</v>
      </c>
      <c r="E881" s="38" t="s">
        <v>480</v>
      </c>
      <c r="F881" s="38">
        <v>23</v>
      </c>
      <c r="G881" s="38" t="s">
        <v>236</v>
      </c>
      <c r="H881" s="38" t="s">
        <v>4017</v>
      </c>
    </row>
    <row r="882" spans="1:8">
      <c r="A882" s="128">
        <v>881</v>
      </c>
      <c r="B882" s="17" t="s">
        <v>1614</v>
      </c>
      <c r="C882" s="38" t="s">
        <v>1330</v>
      </c>
      <c r="D882" s="38" t="s">
        <v>1331</v>
      </c>
      <c r="E882" s="38" t="s">
        <v>480</v>
      </c>
      <c r="F882" s="38">
        <v>23</v>
      </c>
      <c r="G882" s="38" t="s">
        <v>236</v>
      </c>
      <c r="H882" s="38" t="s">
        <v>4017</v>
      </c>
    </row>
    <row r="883" spans="1:8">
      <c r="A883" s="128">
        <v>882</v>
      </c>
      <c r="B883" s="17" t="s">
        <v>1615</v>
      </c>
      <c r="C883" s="38" t="s">
        <v>3766</v>
      </c>
      <c r="D883" s="38" t="s">
        <v>3767</v>
      </c>
      <c r="E883" s="38" t="s">
        <v>480</v>
      </c>
      <c r="F883" s="38">
        <v>23</v>
      </c>
      <c r="G883" s="38" t="s">
        <v>236</v>
      </c>
      <c r="H883" s="38" t="s">
        <v>3896</v>
      </c>
    </row>
    <row r="884" spans="1:8">
      <c r="A884" s="128">
        <v>883</v>
      </c>
      <c r="B884" s="17" t="s">
        <v>1616</v>
      </c>
      <c r="C884" s="38" t="s">
        <v>3764</v>
      </c>
      <c r="D884" s="38" t="s">
        <v>3765</v>
      </c>
      <c r="E884" s="38" t="s">
        <v>480</v>
      </c>
      <c r="F884" s="38">
        <v>23</v>
      </c>
      <c r="G884" s="38" t="s">
        <v>236</v>
      </c>
      <c r="H884" s="38" t="s">
        <v>4018</v>
      </c>
    </row>
    <row r="885" spans="1:8">
      <c r="A885" s="128">
        <v>884</v>
      </c>
      <c r="B885" s="17" t="s">
        <v>1617</v>
      </c>
      <c r="C885" s="38" t="s">
        <v>5509</v>
      </c>
      <c r="D885" s="38" t="s">
        <v>5510</v>
      </c>
      <c r="E885" s="38" t="s">
        <v>693</v>
      </c>
      <c r="F885" s="38">
        <v>39</v>
      </c>
      <c r="G885" s="38" t="s">
        <v>253</v>
      </c>
      <c r="H885" s="38" t="s">
        <v>3887</v>
      </c>
    </row>
    <row r="886" spans="1:8">
      <c r="A886" s="128">
        <v>885</v>
      </c>
      <c r="B886" s="17" t="s">
        <v>1618</v>
      </c>
      <c r="C886" s="38" t="s">
        <v>5511</v>
      </c>
      <c r="D886" s="38" t="s">
        <v>5512</v>
      </c>
      <c r="E886" s="38" t="s">
        <v>480</v>
      </c>
      <c r="F886" s="38">
        <v>23</v>
      </c>
      <c r="G886" s="38" t="s">
        <v>253</v>
      </c>
      <c r="H886" s="38" t="s">
        <v>3887</v>
      </c>
    </row>
    <row r="887" spans="1:8">
      <c r="A887" s="128">
        <v>886</v>
      </c>
      <c r="B887" s="17" t="s">
        <v>1621</v>
      </c>
      <c r="C887" s="38" t="s">
        <v>5513</v>
      </c>
      <c r="D887" s="38" t="s">
        <v>5514</v>
      </c>
      <c r="E887" s="38" t="s">
        <v>480</v>
      </c>
      <c r="F887" s="38">
        <v>23</v>
      </c>
      <c r="G887" s="38" t="s">
        <v>253</v>
      </c>
      <c r="H887" s="38" t="s">
        <v>3887</v>
      </c>
    </row>
    <row r="888" spans="1:8">
      <c r="A888" s="128">
        <v>887</v>
      </c>
      <c r="B888" s="17" t="s">
        <v>1624</v>
      </c>
      <c r="C888" s="38" t="s">
        <v>5515</v>
      </c>
      <c r="D888" s="38" t="s">
        <v>3829</v>
      </c>
      <c r="E888" s="38" t="s">
        <v>480</v>
      </c>
      <c r="F888" s="38">
        <v>23</v>
      </c>
      <c r="G888" s="38" t="s">
        <v>253</v>
      </c>
      <c r="H888" s="38" t="s">
        <v>3887</v>
      </c>
    </row>
    <row r="889" spans="1:8">
      <c r="A889" s="128">
        <v>888</v>
      </c>
      <c r="B889" s="17" t="s">
        <v>1627</v>
      </c>
      <c r="C889" s="38" t="s">
        <v>5516</v>
      </c>
      <c r="D889" s="38" t="s">
        <v>5517</v>
      </c>
      <c r="E889" s="38" t="s">
        <v>480</v>
      </c>
      <c r="F889" s="38">
        <v>23</v>
      </c>
      <c r="G889" s="38" t="s">
        <v>253</v>
      </c>
      <c r="H889" s="38" t="s">
        <v>3887</v>
      </c>
    </row>
    <row r="890" spans="1:8">
      <c r="A890" s="128">
        <v>889</v>
      </c>
      <c r="B890" s="17" t="s">
        <v>1628</v>
      </c>
      <c r="C890" s="38" t="s">
        <v>5518</v>
      </c>
      <c r="D890" s="38" t="s">
        <v>5519</v>
      </c>
      <c r="E890" s="38" t="s">
        <v>480</v>
      </c>
      <c r="F890" s="38">
        <v>23</v>
      </c>
      <c r="G890" s="38" t="s">
        <v>253</v>
      </c>
      <c r="H890" s="38" t="s">
        <v>3887</v>
      </c>
    </row>
    <row r="891" spans="1:8">
      <c r="A891" s="128">
        <v>890</v>
      </c>
      <c r="B891" s="17" t="s">
        <v>1629</v>
      </c>
      <c r="C891" s="38" t="s">
        <v>5520</v>
      </c>
      <c r="D891" s="38" t="s">
        <v>5521</v>
      </c>
      <c r="E891" s="38" t="s">
        <v>480</v>
      </c>
      <c r="F891" s="38">
        <v>23</v>
      </c>
      <c r="G891" s="38" t="s">
        <v>253</v>
      </c>
      <c r="H891" s="38" t="s">
        <v>3887</v>
      </c>
    </row>
    <row r="892" spans="1:8">
      <c r="A892" s="128">
        <v>891</v>
      </c>
      <c r="B892" s="17" t="s">
        <v>1630</v>
      </c>
      <c r="C892" s="38" t="s">
        <v>5522</v>
      </c>
      <c r="D892" s="38" t="s">
        <v>5523</v>
      </c>
      <c r="E892" s="38" t="s">
        <v>480</v>
      </c>
      <c r="F892" s="38">
        <v>23</v>
      </c>
      <c r="G892" s="38" t="s">
        <v>253</v>
      </c>
      <c r="H892" s="38" t="s">
        <v>3887</v>
      </c>
    </row>
    <row r="893" spans="1:8">
      <c r="A893" s="128">
        <v>892</v>
      </c>
      <c r="B893" s="17" t="s">
        <v>1631</v>
      </c>
      <c r="C893" s="38" t="s">
        <v>4451</v>
      </c>
      <c r="D893" s="38" t="s">
        <v>4452</v>
      </c>
      <c r="E893" s="38" t="s">
        <v>526</v>
      </c>
      <c r="F893" s="38">
        <v>22</v>
      </c>
      <c r="G893" s="38" t="s">
        <v>4407</v>
      </c>
      <c r="H893" s="38" t="s">
        <v>4018</v>
      </c>
    </row>
    <row r="894" spans="1:8">
      <c r="A894" s="128">
        <v>893</v>
      </c>
      <c r="B894" s="17" t="s">
        <v>1632</v>
      </c>
      <c r="C894" s="38" t="s">
        <v>5524</v>
      </c>
      <c r="D894" s="38" t="s">
        <v>5525</v>
      </c>
      <c r="E894" s="38" t="s">
        <v>89</v>
      </c>
      <c r="F894" s="38" t="s">
        <v>5236</v>
      </c>
      <c r="G894" s="38" t="s">
        <v>4407</v>
      </c>
      <c r="H894" s="38" t="s">
        <v>3887</v>
      </c>
    </row>
    <row r="895" spans="1:8">
      <c r="A895" s="128">
        <v>894</v>
      </c>
      <c r="B895" s="17" t="s">
        <v>1633</v>
      </c>
      <c r="C895" s="38" t="s">
        <v>863</v>
      </c>
      <c r="D895" s="38" t="s">
        <v>864</v>
      </c>
      <c r="E895" s="38" t="s">
        <v>544</v>
      </c>
      <c r="F895" s="38">
        <v>21</v>
      </c>
      <c r="G895" s="38" t="s">
        <v>276</v>
      </c>
      <c r="H895" s="38" t="s">
        <v>506</v>
      </c>
    </row>
    <row r="896" spans="1:8">
      <c r="A896" s="128">
        <v>895</v>
      </c>
      <c r="B896" s="17" t="s">
        <v>1634</v>
      </c>
      <c r="C896" s="38" t="s">
        <v>2549</v>
      </c>
      <c r="D896" s="38" t="s">
        <v>2550</v>
      </c>
      <c r="E896" s="38" t="s">
        <v>544</v>
      </c>
      <c r="F896" s="38">
        <v>21</v>
      </c>
      <c r="G896" s="38" t="s">
        <v>276</v>
      </c>
      <c r="H896" s="38" t="s">
        <v>3895</v>
      </c>
    </row>
    <row r="897" spans="1:8">
      <c r="A897" s="128">
        <v>896</v>
      </c>
      <c r="B897" s="17" t="s">
        <v>1635</v>
      </c>
      <c r="C897" s="38" t="s">
        <v>2090</v>
      </c>
      <c r="D897" s="38" t="s">
        <v>2091</v>
      </c>
      <c r="E897" s="38" t="s">
        <v>544</v>
      </c>
      <c r="F897" s="38">
        <v>21</v>
      </c>
      <c r="G897" s="38" t="s">
        <v>276</v>
      </c>
      <c r="H897" s="38" t="s">
        <v>3895</v>
      </c>
    </row>
    <row r="898" spans="1:8">
      <c r="A898" s="128">
        <v>897</v>
      </c>
      <c r="B898" s="17" t="s">
        <v>1636</v>
      </c>
      <c r="C898" s="38" t="s">
        <v>3795</v>
      </c>
      <c r="D898" s="38" t="s">
        <v>3796</v>
      </c>
      <c r="E898" s="38" t="s">
        <v>544</v>
      </c>
      <c r="F898" s="38">
        <v>21</v>
      </c>
      <c r="G898" s="38" t="s">
        <v>276</v>
      </c>
      <c r="H898" s="38" t="s">
        <v>3896</v>
      </c>
    </row>
    <row r="899" spans="1:8">
      <c r="A899" s="128">
        <v>898</v>
      </c>
      <c r="B899" s="17" t="s">
        <v>1637</v>
      </c>
      <c r="C899" s="38" t="s">
        <v>3856</v>
      </c>
      <c r="D899" s="38" t="s">
        <v>3857</v>
      </c>
      <c r="E899" s="38" t="s">
        <v>544</v>
      </c>
      <c r="F899" s="38">
        <v>21</v>
      </c>
      <c r="G899" s="38" t="s">
        <v>276</v>
      </c>
      <c r="H899" s="38" t="s">
        <v>3896</v>
      </c>
    </row>
    <row r="900" spans="1:8">
      <c r="A900" s="128">
        <v>899</v>
      </c>
      <c r="B900" s="17" t="s">
        <v>1638</v>
      </c>
      <c r="C900" s="38" t="s">
        <v>5526</v>
      </c>
      <c r="D900" s="38" t="s">
        <v>5527</v>
      </c>
      <c r="E900" s="38" t="s">
        <v>511</v>
      </c>
      <c r="F900" s="38">
        <v>24</v>
      </c>
      <c r="G900" s="38" t="s">
        <v>276</v>
      </c>
      <c r="H900" s="38" t="s">
        <v>3887</v>
      </c>
    </row>
    <row r="901" spans="1:8">
      <c r="A901" s="128">
        <v>900</v>
      </c>
      <c r="B901" s="17" t="s">
        <v>1639</v>
      </c>
      <c r="C901" s="38" t="s">
        <v>5528</v>
      </c>
      <c r="D901" s="38" t="s">
        <v>5529</v>
      </c>
      <c r="E901" s="38" t="s">
        <v>1062</v>
      </c>
      <c r="F901" s="38">
        <v>42</v>
      </c>
      <c r="G901" s="38" t="s">
        <v>296</v>
      </c>
      <c r="H901" s="38" t="s">
        <v>3887</v>
      </c>
    </row>
    <row r="902" spans="1:8">
      <c r="A902" s="128">
        <v>901</v>
      </c>
      <c r="B902" s="17" t="s">
        <v>1640</v>
      </c>
      <c r="C902" s="38" t="s">
        <v>5530</v>
      </c>
      <c r="D902" s="38" t="s">
        <v>5531</v>
      </c>
      <c r="E902" s="38" t="s">
        <v>544</v>
      </c>
      <c r="F902" s="38">
        <v>21</v>
      </c>
      <c r="G902" s="38" t="s">
        <v>296</v>
      </c>
      <c r="H902" s="38" t="s">
        <v>3887</v>
      </c>
    </row>
    <row r="903" spans="1:8">
      <c r="A903" s="128">
        <v>902</v>
      </c>
      <c r="B903" s="17" t="s">
        <v>1641</v>
      </c>
      <c r="C903" s="38" t="s">
        <v>5532</v>
      </c>
      <c r="D903" s="38" t="s">
        <v>5533</v>
      </c>
      <c r="E903" s="38" t="s">
        <v>796</v>
      </c>
      <c r="F903" s="38" t="s">
        <v>5571</v>
      </c>
      <c r="G903" s="38" t="s">
        <v>296</v>
      </c>
      <c r="H903" s="38" t="s">
        <v>3887</v>
      </c>
    </row>
    <row r="904" spans="1:8">
      <c r="A904" s="128">
        <v>903</v>
      </c>
      <c r="B904" s="17" t="s">
        <v>1642</v>
      </c>
      <c r="C904" s="38" t="s">
        <v>5534</v>
      </c>
      <c r="D904" s="38" t="s">
        <v>5535</v>
      </c>
      <c r="E904" s="38" t="s">
        <v>1062</v>
      </c>
      <c r="F904" s="38">
        <v>42</v>
      </c>
      <c r="G904" s="38" t="s">
        <v>296</v>
      </c>
      <c r="H904" s="38" t="s">
        <v>3887</v>
      </c>
    </row>
    <row r="905" spans="1:8">
      <c r="A905" s="128">
        <v>904</v>
      </c>
      <c r="B905" s="17" t="s">
        <v>1643</v>
      </c>
      <c r="C905" s="38" t="s">
        <v>5536</v>
      </c>
      <c r="D905" s="38" t="s">
        <v>5537</v>
      </c>
      <c r="E905" s="38" t="s">
        <v>587</v>
      </c>
      <c r="F905" s="38">
        <v>20</v>
      </c>
      <c r="G905" s="38" t="s">
        <v>296</v>
      </c>
      <c r="H905" s="38" t="s">
        <v>3887</v>
      </c>
    </row>
    <row r="906" spans="1:8">
      <c r="A906" s="128">
        <v>905</v>
      </c>
      <c r="B906" s="17" t="s">
        <v>1644</v>
      </c>
      <c r="C906" s="38" t="s">
        <v>5538</v>
      </c>
      <c r="D906" s="38" t="s">
        <v>5539</v>
      </c>
      <c r="E906" s="38" t="s">
        <v>796</v>
      </c>
      <c r="F906" s="38" t="s">
        <v>5571</v>
      </c>
      <c r="G906" s="38" t="s">
        <v>296</v>
      </c>
      <c r="H906" s="38" t="s">
        <v>3887</v>
      </c>
    </row>
    <row r="907" spans="1:8">
      <c r="A907" s="128">
        <v>906</v>
      </c>
      <c r="B907" s="17" t="s">
        <v>1645</v>
      </c>
      <c r="C907" s="38" t="s">
        <v>5540</v>
      </c>
      <c r="D907" s="38" t="s">
        <v>5541</v>
      </c>
      <c r="E907" s="38" t="s">
        <v>526</v>
      </c>
      <c r="F907" s="38">
        <v>22</v>
      </c>
      <c r="G907" s="38" t="s">
        <v>296</v>
      </c>
      <c r="H907" s="38" t="s">
        <v>3887</v>
      </c>
    </row>
    <row r="908" spans="1:8">
      <c r="A908" s="128">
        <v>907</v>
      </c>
      <c r="B908" s="17" t="s">
        <v>1646</v>
      </c>
      <c r="C908" s="38" t="s">
        <v>5542</v>
      </c>
      <c r="D908" s="38" t="s">
        <v>5543</v>
      </c>
      <c r="E908" s="38" t="s">
        <v>480</v>
      </c>
      <c r="F908" s="38">
        <v>23</v>
      </c>
      <c r="G908" s="38" t="s">
        <v>296</v>
      </c>
      <c r="H908" s="38" t="s">
        <v>3887</v>
      </c>
    </row>
    <row r="909" spans="1:8">
      <c r="A909" s="128">
        <v>908</v>
      </c>
      <c r="B909" s="17" t="s">
        <v>1647</v>
      </c>
      <c r="C909" s="38" t="s">
        <v>5544</v>
      </c>
      <c r="D909" s="38" t="s">
        <v>5545</v>
      </c>
      <c r="E909" s="38" t="s">
        <v>1062</v>
      </c>
      <c r="F909" s="38">
        <v>42</v>
      </c>
      <c r="G909" s="38" t="s">
        <v>296</v>
      </c>
      <c r="H909" s="38" t="s">
        <v>3887</v>
      </c>
    </row>
    <row r="910" spans="1:8">
      <c r="A910" s="128">
        <v>909</v>
      </c>
      <c r="B910" s="17" t="s">
        <v>1648</v>
      </c>
      <c r="C910" s="38" t="s">
        <v>5546</v>
      </c>
      <c r="D910" s="38" t="s">
        <v>5547</v>
      </c>
      <c r="E910" s="38" t="s">
        <v>511</v>
      </c>
      <c r="F910" s="38">
        <v>24</v>
      </c>
      <c r="G910" s="38" t="s">
        <v>296</v>
      </c>
      <c r="H910" s="38" t="s">
        <v>3887</v>
      </c>
    </row>
    <row r="911" spans="1:8">
      <c r="A911" s="128">
        <v>910</v>
      </c>
      <c r="B911" s="17" t="s">
        <v>1649</v>
      </c>
      <c r="C911" s="38" t="s">
        <v>5548</v>
      </c>
      <c r="D911" s="38" t="s">
        <v>5549</v>
      </c>
      <c r="E911" s="38" t="s">
        <v>511</v>
      </c>
      <c r="F911" s="38">
        <v>24</v>
      </c>
      <c r="G911" s="38" t="s">
        <v>296</v>
      </c>
      <c r="H911" s="38" t="s">
        <v>3887</v>
      </c>
    </row>
    <row r="912" spans="1:8">
      <c r="A912" s="128">
        <v>911</v>
      </c>
      <c r="B912" s="17" t="s">
        <v>1650</v>
      </c>
      <c r="C912" s="38" t="s">
        <v>2613</v>
      </c>
      <c r="D912" s="38" t="s">
        <v>2614</v>
      </c>
      <c r="E912" s="38" t="s">
        <v>511</v>
      </c>
      <c r="F912" s="38">
        <v>24</v>
      </c>
      <c r="G912" s="38" t="s">
        <v>364</v>
      </c>
      <c r="H912" s="38" t="s">
        <v>3895</v>
      </c>
    </row>
    <row r="913" spans="1:8">
      <c r="A913" s="128">
        <v>912</v>
      </c>
      <c r="B913" s="17" t="s">
        <v>1651</v>
      </c>
      <c r="C913" s="38" t="s">
        <v>5550</v>
      </c>
      <c r="D913" s="38" t="s">
        <v>3641</v>
      </c>
      <c r="E913" s="38" t="s">
        <v>511</v>
      </c>
      <c r="F913" s="38">
        <v>24</v>
      </c>
      <c r="G913" s="38" t="s">
        <v>364</v>
      </c>
      <c r="H913" s="38" t="s">
        <v>3896</v>
      </c>
    </row>
    <row r="914" spans="1:8">
      <c r="A914" s="128">
        <v>913</v>
      </c>
      <c r="B914" s="17" t="s">
        <v>1652</v>
      </c>
      <c r="C914" s="38" t="s">
        <v>2157</v>
      </c>
      <c r="D914" s="38" t="s">
        <v>2158</v>
      </c>
      <c r="E914" s="38" t="s">
        <v>511</v>
      </c>
      <c r="F914" s="38">
        <v>24</v>
      </c>
      <c r="G914" s="38" t="s">
        <v>364</v>
      </c>
      <c r="H914" s="38" t="s">
        <v>3895</v>
      </c>
    </row>
    <row r="915" spans="1:8">
      <c r="A915" s="128">
        <v>914</v>
      </c>
      <c r="B915" s="17" t="s">
        <v>1653</v>
      </c>
      <c r="C915" s="38" t="s">
        <v>5551</v>
      </c>
      <c r="D915" s="38" t="s">
        <v>3860</v>
      </c>
      <c r="E915" s="38" t="s">
        <v>511</v>
      </c>
      <c r="F915" s="38">
        <v>24</v>
      </c>
      <c r="G915" s="38" t="s">
        <v>364</v>
      </c>
      <c r="H915" s="38" t="s">
        <v>3896</v>
      </c>
    </row>
    <row r="916" spans="1:8">
      <c r="A916" s="128">
        <v>915</v>
      </c>
      <c r="B916" s="17" t="s">
        <v>1654</v>
      </c>
      <c r="C916" s="38" t="s">
        <v>3432</v>
      </c>
      <c r="D916" s="38" t="s">
        <v>3433</v>
      </c>
      <c r="E916" s="38" t="s">
        <v>511</v>
      </c>
      <c r="F916" s="38">
        <v>24</v>
      </c>
      <c r="G916" s="38" t="s">
        <v>364</v>
      </c>
      <c r="H916" s="38" t="s">
        <v>3895</v>
      </c>
    </row>
    <row r="917" spans="1:8">
      <c r="A917" s="128">
        <v>916</v>
      </c>
      <c r="B917" s="17" t="s">
        <v>1655</v>
      </c>
      <c r="C917" s="38" t="s">
        <v>3805</v>
      </c>
      <c r="D917" s="38" t="s">
        <v>3806</v>
      </c>
      <c r="E917" s="38" t="s">
        <v>511</v>
      </c>
      <c r="F917" s="38">
        <v>24</v>
      </c>
      <c r="G917" s="38" t="s">
        <v>364</v>
      </c>
      <c r="H917" s="38" t="s">
        <v>3896</v>
      </c>
    </row>
    <row r="918" spans="1:8">
      <c r="A918" s="128">
        <v>917</v>
      </c>
      <c r="B918" s="17" t="s">
        <v>1656</v>
      </c>
      <c r="C918" s="38" t="s">
        <v>3639</v>
      </c>
      <c r="D918" s="38" t="s">
        <v>3640</v>
      </c>
      <c r="E918" s="38" t="s">
        <v>511</v>
      </c>
      <c r="F918" s="38">
        <v>24</v>
      </c>
      <c r="G918" s="38" t="s">
        <v>364</v>
      </c>
      <c r="H918" s="38" t="s">
        <v>3896</v>
      </c>
    </row>
    <row r="919" spans="1:8">
      <c r="A919" s="128">
        <v>918</v>
      </c>
      <c r="B919" s="17" t="s">
        <v>1657</v>
      </c>
      <c r="C919" s="38" t="s">
        <v>3642</v>
      </c>
      <c r="D919" s="38" t="s">
        <v>3643</v>
      </c>
      <c r="E919" s="38" t="s">
        <v>511</v>
      </c>
      <c r="F919" s="38">
        <v>24</v>
      </c>
      <c r="G919" s="38" t="s">
        <v>364</v>
      </c>
      <c r="H919" s="38" t="s">
        <v>3896</v>
      </c>
    </row>
    <row r="920" spans="1:8">
      <c r="A920" s="128">
        <v>919</v>
      </c>
      <c r="B920" s="17" t="s">
        <v>1658</v>
      </c>
      <c r="C920" s="38" t="s">
        <v>2153</v>
      </c>
      <c r="D920" s="38" t="s">
        <v>2154</v>
      </c>
      <c r="E920" s="38" t="s">
        <v>511</v>
      </c>
      <c r="F920" s="38">
        <v>24</v>
      </c>
      <c r="G920" s="38" t="s">
        <v>364</v>
      </c>
      <c r="H920" s="38" t="s">
        <v>3895</v>
      </c>
    </row>
    <row r="921" spans="1:8">
      <c r="A921" s="128">
        <v>920</v>
      </c>
      <c r="B921" s="17" t="s">
        <v>1659</v>
      </c>
      <c r="C921" s="38" t="s">
        <v>2150</v>
      </c>
      <c r="D921" s="38" t="s">
        <v>2151</v>
      </c>
      <c r="E921" s="38" t="s">
        <v>511</v>
      </c>
      <c r="F921" s="38">
        <v>24</v>
      </c>
      <c r="G921" s="38" t="s">
        <v>364</v>
      </c>
      <c r="H921" s="38" t="s">
        <v>3895</v>
      </c>
    </row>
    <row r="922" spans="1:8">
      <c r="A922" s="128">
        <v>921</v>
      </c>
      <c r="B922" s="17" t="s">
        <v>1660</v>
      </c>
      <c r="C922" s="38" t="s">
        <v>5552</v>
      </c>
      <c r="D922" s="38" t="s">
        <v>5553</v>
      </c>
      <c r="E922" s="38" t="s">
        <v>511</v>
      </c>
      <c r="F922" s="38">
        <v>24</v>
      </c>
      <c r="G922" s="38" t="s">
        <v>364</v>
      </c>
      <c r="H922" s="38" t="s">
        <v>4018</v>
      </c>
    </row>
    <row r="923" spans="1:8">
      <c r="A923" s="128">
        <v>922</v>
      </c>
      <c r="B923" s="17" t="s">
        <v>1661</v>
      </c>
      <c r="C923" s="38" t="s">
        <v>5554</v>
      </c>
      <c r="D923" s="38" t="s">
        <v>4658</v>
      </c>
      <c r="E923" s="38" t="s">
        <v>511</v>
      </c>
      <c r="F923" s="38">
        <v>24</v>
      </c>
      <c r="G923" s="38" t="s">
        <v>364</v>
      </c>
      <c r="H923" s="38" t="s">
        <v>4018</v>
      </c>
    </row>
    <row r="924" spans="1:8">
      <c r="A924" s="128">
        <v>923</v>
      </c>
      <c r="B924" s="17" t="s">
        <v>1662</v>
      </c>
      <c r="C924" s="38" t="s">
        <v>5555</v>
      </c>
      <c r="D924" s="38" t="s">
        <v>2611</v>
      </c>
      <c r="E924" s="38" t="s">
        <v>511</v>
      </c>
      <c r="F924" s="38">
        <v>24</v>
      </c>
      <c r="G924" s="38" t="s">
        <v>364</v>
      </c>
      <c r="H924" s="38" t="s">
        <v>3895</v>
      </c>
    </row>
    <row r="925" spans="1:8">
      <c r="A925" s="128">
        <v>924</v>
      </c>
      <c r="B925" s="17" t="s">
        <v>1663</v>
      </c>
      <c r="C925" s="38" t="s">
        <v>5556</v>
      </c>
      <c r="D925" s="38" t="s">
        <v>4856</v>
      </c>
      <c r="E925" s="38" t="s">
        <v>511</v>
      </c>
      <c r="F925" s="38">
        <v>24</v>
      </c>
      <c r="G925" s="38" t="s">
        <v>364</v>
      </c>
      <c r="H925" s="38" t="s">
        <v>4018</v>
      </c>
    </row>
    <row r="926" spans="1:8">
      <c r="A926" s="128">
        <v>925</v>
      </c>
      <c r="B926" s="17" t="s">
        <v>1664</v>
      </c>
      <c r="C926" s="38" t="s">
        <v>5557</v>
      </c>
      <c r="D926" s="38" t="s">
        <v>5558</v>
      </c>
      <c r="E926" s="38" t="s">
        <v>480</v>
      </c>
      <c r="F926" s="38">
        <v>23</v>
      </c>
      <c r="G926" s="38" t="s">
        <v>325</v>
      </c>
      <c r="H926" s="38" t="s">
        <v>3896</v>
      </c>
    </row>
    <row r="927" spans="1:8">
      <c r="A927" s="128">
        <v>926</v>
      </c>
      <c r="B927" s="17" t="s">
        <v>1665</v>
      </c>
      <c r="C927" s="38" t="s">
        <v>4831</v>
      </c>
      <c r="D927" s="38" t="s">
        <v>4832</v>
      </c>
      <c r="E927" s="38" t="s">
        <v>480</v>
      </c>
      <c r="F927" s="38">
        <v>23</v>
      </c>
      <c r="G927" s="38" t="s">
        <v>325</v>
      </c>
      <c r="H927" s="38" t="s">
        <v>4018</v>
      </c>
    </row>
    <row r="928" spans="1:8">
      <c r="A928" s="128">
        <v>927</v>
      </c>
      <c r="B928" s="17" t="s">
        <v>1666</v>
      </c>
      <c r="C928" s="38" t="s">
        <v>3507</v>
      </c>
      <c r="D928" s="38" t="s">
        <v>2461</v>
      </c>
      <c r="E928" s="38" t="s">
        <v>480</v>
      </c>
      <c r="F928" s="38">
        <v>23</v>
      </c>
      <c r="G928" s="38" t="s">
        <v>352</v>
      </c>
      <c r="H928" s="38" t="s">
        <v>3895</v>
      </c>
    </row>
    <row r="929" spans="1:8">
      <c r="A929" s="128">
        <v>928</v>
      </c>
      <c r="B929" s="17" t="s">
        <v>1667</v>
      </c>
      <c r="C929" s="38" t="s">
        <v>5559</v>
      </c>
      <c r="D929" s="38" t="s">
        <v>5560</v>
      </c>
      <c r="E929" s="38" t="s">
        <v>480</v>
      </c>
      <c r="F929" s="38">
        <v>23</v>
      </c>
      <c r="G929" s="38" t="s">
        <v>343</v>
      </c>
      <c r="H929" s="38" t="s">
        <v>3887</v>
      </c>
    </row>
    <row r="930" spans="1:8">
      <c r="A930" s="128">
        <v>929</v>
      </c>
      <c r="B930" s="17" t="s">
        <v>1668</v>
      </c>
      <c r="C930" s="38" t="s">
        <v>5561</v>
      </c>
      <c r="D930" s="38" t="s">
        <v>5562</v>
      </c>
      <c r="E930" s="38" t="s">
        <v>480</v>
      </c>
      <c r="F930" s="38">
        <v>23</v>
      </c>
      <c r="G930" s="38" t="s">
        <v>343</v>
      </c>
      <c r="H930" s="38" t="s">
        <v>3887</v>
      </c>
    </row>
    <row r="931" spans="1:8">
      <c r="A931" s="128">
        <v>930</v>
      </c>
      <c r="B931" s="17" t="s">
        <v>1669</v>
      </c>
      <c r="C931" s="38" t="s">
        <v>5563</v>
      </c>
      <c r="D931" s="38" t="s">
        <v>5564</v>
      </c>
      <c r="E931" s="38" t="s">
        <v>511</v>
      </c>
      <c r="F931" s="38">
        <v>24</v>
      </c>
      <c r="G931" s="38" t="s">
        <v>343</v>
      </c>
      <c r="H931" s="38" t="s">
        <v>3887</v>
      </c>
    </row>
    <row r="932" spans="1:8">
      <c r="A932" s="128">
        <v>931</v>
      </c>
      <c r="B932" s="17" t="s">
        <v>1672</v>
      </c>
      <c r="C932" s="38" t="s">
        <v>5565</v>
      </c>
      <c r="D932" s="38" t="s">
        <v>5566</v>
      </c>
      <c r="E932" s="38" t="s">
        <v>755</v>
      </c>
      <c r="F932" s="38">
        <v>26</v>
      </c>
      <c r="G932" s="38" t="s">
        <v>343</v>
      </c>
      <c r="H932" s="38" t="s">
        <v>3887</v>
      </c>
    </row>
    <row r="933" spans="1:8">
      <c r="A933" s="128">
        <v>932</v>
      </c>
      <c r="B933" s="17" t="s">
        <v>1674</v>
      </c>
      <c r="C933" s="38" t="s">
        <v>5567</v>
      </c>
      <c r="D933" s="38" t="s">
        <v>5568</v>
      </c>
      <c r="E933" s="38" t="s">
        <v>480</v>
      </c>
      <c r="F933" s="38">
        <v>23</v>
      </c>
      <c r="G933" s="38" t="s">
        <v>343</v>
      </c>
      <c r="H933" s="38" t="s">
        <v>3887</v>
      </c>
    </row>
    <row r="934" spans="1:8">
      <c r="A934" s="128">
        <v>933</v>
      </c>
      <c r="B934" s="17" t="s">
        <v>1677</v>
      </c>
      <c r="C934" s="38" t="s">
        <v>5569</v>
      </c>
      <c r="D934" s="38" t="s">
        <v>5570</v>
      </c>
      <c r="E934" s="38" t="s">
        <v>480</v>
      </c>
      <c r="F934" s="38">
        <v>23</v>
      </c>
      <c r="G934" s="38" t="s">
        <v>343</v>
      </c>
      <c r="H934" s="38" t="s">
        <v>3887</v>
      </c>
    </row>
    <row r="935" spans="1:8">
      <c r="A935" s="128">
        <v>934</v>
      </c>
      <c r="B935" s="17" t="s">
        <v>1678</v>
      </c>
      <c r="C935" s="38" t="s">
        <v>5598</v>
      </c>
      <c r="D935" s="38" t="s">
        <v>5599</v>
      </c>
      <c r="E935" s="38" t="s">
        <v>511</v>
      </c>
      <c r="F935" s="38">
        <v>24</v>
      </c>
      <c r="G935" s="38" t="s">
        <v>296</v>
      </c>
      <c r="H935" s="38" t="s">
        <v>3887</v>
      </c>
    </row>
    <row r="936" spans="1:8">
      <c r="A936" s="128">
        <v>935</v>
      </c>
      <c r="B936" s="17" t="s">
        <v>1679</v>
      </c>
      <c r="C936" s="38" t="s">
        <v>5600</v>
      </c>
      <c r="D936" s="38" t="s">
        <v>5601</v>
      </c>
      <c r="E936" s="38" t="s">
        <v>511</v>
      </c>
      <c r="F936" s="38">
        <v>24</v>
      </c>
      <c r="G936" s="38" t="s">
        <v>296</v>
      </c>
      <c r="H936" s="38" t="s">
        <v>3887</v>
      </c>
    </row>
    <row r="937" spans="1:8">
      <c r="A937" s="128">
        <v>936</v>
      </c>
      <c r="B937" s="17" t="s">
        <v>1682</v>
      </c>
      <c r="C937" s="38" t="s">
        <v>5602</v>
      </c>
      <c r="D937" s="38" t="s">
        <v>5603</v>
      </c>
      <c r="E937" s="38" t="s">
        <v>511</v>
      </c>
      <c r="F937" s="38">
        <v>24</v>
      </c>
      <c r="G937" s="38" t="s">
        <v>296</v>
      </c>
      <c r="H937" s="38" t="s">
        <v>3887</v>
      </c>
    </row>
    <row r="938" spans="1:8">
      <c r="A938" s="128">
        <v>937</v>
      </c>
      <c r="B938" s="17" t="s">
        <v>1685</v>
      </c>
      <c r="C938" s="38" t="s">
        <v>5604</v>
      </c>
      <c r="D938" s="38" t="s">
        <v>5605</v>
      </c>
      <c r="E938" s="38" t="s">
        <v>511</v>
      </c>
      <c r="F938" s="38">
        <v>24</v>
      </c>
      <c r="G938" s="38" t="s">
        <v>296</v>
      </c>
      <c r="H938" s="38" t="s">
        <v>3887</v>
      </c>
    </row>
    <row r="939" spans="1:8">
      <c r="A939" s="128">
        <v>938</v>
      </c>
      <c r="B939" s="17" t="s">
        <v>1687</v>
      </c>
      <c r="C939" s="38" t="s">
        <v>5606</v>
      </c>
      <c r="D939" s="38" t="s">
        <v>5607</v>
      </c>
      <c r="E939" s="38" t="s">
        <v>511</v>
      </c>
      <c r="F939" s="38">
        <v>24</v>
      </c>
      <c r="G939" s="38" t="s">
        <v>296</v>
      </c>
      <c r="H939" s="38" t="s">
        <v>3887</v>
      </c>
    </row>
    <row r="940" spans="1:8">
      <c r="A940" s="128">
        <v>939</v>
      </c>
      <c r="B940" s="17" t="s">
        <v>1690</v>
      </c>
      <c r="C940" s="38" t="s">
        <v>5608</v>
      </c>
      <c r="D940" s="38" t="s">
        <v>5609</v>
      </c>
      <c r="E940" s="38" t="s">
        <v>511</v>
      </c>
      <c r="F940" s="38">
        <v>24</v>
      </c>
      <c r="G940" s="38" t="s">
        <v>296</v>
      </c>
      <c r="H940" s="38" t="s">
        <v>3887</v>
      </c>
    </row>
    <row r="941" spans="1:8">
      <c r="A941" s="128">
        <v>940</v>
      </c>
      <c r="B941" s="17" t="s">
        <v>1693</v>
      </c>
      <c r="C941" s="38" t="s">
        <v>5610</v>
      </c>
      <c r="D941" s="38" t="s">
        <v>5611</v>
      </c>
      <c r="E941" s="38" t="s">
        <v>511</v>
      </c>
      <c r="F941" s="38">
        <v>24</v>
      </c>
      <c r="G941" s="38" t="s">
        <v>296</v>
      </c>
      <c r="H941" s="38" t="s">
        <v>3887</v>
      </c>
    </row>
    <row r="942" spans="1:8">
      <c r="A942" s="128">
        <v>941</v>
      </c>
      <c r="B942" s="17" t="s">
        <v>1694</v>
      </c>
      <c r="C942" s="38" t="s">
        <v>5612</v>
      </c>
      <c r="D942" s="38" t="s">
        <v>5613</v>
      </c>
      <c r="E942" s="38" t="s">
        <v>633</v>
      </c>
      <c r="F942" s="38">
        <v>10</v>
      </c>
      <c r="G942" s="38" t="s">
        <v>343</v>
      </c>
      <c r="H942" s="38" t="s">
        <v>3887</v>
      </c>
    </row>
    <row r="943" spans="1:8">
      <c r="A943" s="128">
        <v>942</v>
      </c>
      <c r="B943" s="17" t="s">
        <v>1697</v>
      </c>
      <c r="C943" s="38" t="s">
        <v>5618</v>
      </c>
      <c r="D943" s="38" t="s">
        <v>5619</v>
      </c>
      <c r="E943" s="38" t="s">
        <v>544</v>
      </c>
      <c r="F943" s="38">
        <v>21</v>
      </c>
      <c r="G943" s="38" t="s">
        <v>4407</v>
      </c>
      <c r="H943" s="38" t="s">
        <v>3887</v>
      </c>
    </row>
    <row r="944" spans="1:8">
      <c r="A944" s="128">
        <v>943</v>
      </c>
      <c r="B944" s="17" t="s">
        <v>1698</v>
      </c>
      <c r="C944" s="38" t="s">
        <v>5620</v>
      </c>
      <c r="D944" s="38" t="s">
        <v>5621</v>
      </c>
      <c r="E944" s="38" t="s">
        <v>544</v>
      </c>
      <c r="F944" s="38">
        <v>21</v>
      </c>
      <c r="G944" s="38" t="s">
        <v>233</v>
      </c>
      <c r="H944" s="38" t="s">
        <v>3887</v>
      </c>
    </row>
    <row r="945" spans="1:8">
      <c r="A945" s="128">
        <v>944</v>
      </c>
      <c r="B945" s="17" t="s">
        <v>1699</v>
      </c>
      <c r="C945" s="38" t="s">
        <v>5622</v>
      </c>
      <c r="D945" s="38" t="s">
        <v>5623</v>
      </c>
      <c r="E945" s="38" t="s">
        <v>544</v>
      </c>
      <c r="F945" s="38">
        <v>21</v>
      </c>
      <c r="G945" s="38" t="s">
        <v>233</v>
      </c>
      <c r="H945" s="38" t="s">
        <v>3887</v>
      </c>
    </row>
    <row r="946" spans="1:8">
      <c r="A946" s="128">
        <v>945</v>
      </c>
      <c r="B946" s="17" t="s">
        <v>1702</v>
      </c>
      <c r="C946" s="38" t="s">
        <v>5624</v>
      </c>
      <c r="D946" s="38" t="s">
        <v>5625</v>
      </c>
      <c r="E946" s="38" t="s">
        <v>511</v>
      </c>
      <c r="F946" s="38">
        <v>24</v>
      </c>
      <c r="G946" s="38" t="s">
        <v>296</v>
      </c>
      <c r="H946" s="38" t="s">
        <v>3887</v>
      </c>
    </row>
    <row r="947" spans="1:8">
      <c r="A947" s="128">
        <v>946</v>
      </c>
      <c r="B947" s="17" t="s">
        <v>1705</v>
      </c>
      <c r="C947" s="38" t="s">
        <v>5626</v>
      </c>
      <c r="D947" s="38" t="s">
        <v>5627</v>
      </c>
      <c r="E947" s="38" t="s">
        <v>511</v>
      </c>
      <c r="F947" s="38">
        <v>24</v>
      </c>
      <c r="G947" s="38" t="s">
        <v>296</v>
      </c>
      <c r="H947" s="38" t="s">
        <v>3887</v>
      </c>
    </row>
    <row r="948" spans="1:8">
      <c r="A948" s="128">
        <v>947</v>
      </c>
      <c r="B948" s="17" t="s">
        <v>1708</v>
      </c>
      <c r="C948" s="38" t="s">
        <v>5628</v>
      </c>
      <c r="D948" s="38" t="s">
        <v>5629</v>
      </c>
      <c r="E948" s="38" t="s">
        <v>511</v>
      </c>
      <c r="F948" s="38">
        <v>24</v>
      </c>
      <c r="G948" s="38" t="s">
        <v>296</v>
      </c>
      <c r="H948" s="38" t="s">
        <v>3887</v>
      </c>
    </row>
    <row r="949" spans="1:8">
      <c r="A949" s="128">
        <v>948</v>
      </c>
      <c r="B949" s="17" t="s">
        <v>1711</v>
      </c>
      <c r="C949" s="38" t="s">
        <v>5630</v>
      </c>
      <c r="D949" s="38" t="s">
        <v>5631</v>
      </c>
      <c r="E949" s="38" t="s">
        <v>526</v>
      </c>
      <c r="F949" s="38">
        <v>22</v>
      </c>
      <c r="G949" s="38" t="s">
        <v>305</v>
      </c>
      <c r="H949" s="38" t="s">
        <v>3887</v>
      </c>
    </row>
    <row r="950" spans="1:8">
      <c r="A950" s="128">
        <v>949</v>
      </c>
      <c r="B950" s="17" t="s">
        <v>1712</v>
      </c>
      <c r="C950" s="38" t="s">
        <v>2628</v>
      </c>
      <c r="D950" s="38" t="s">
        <v>2629</v>
      </c>
      <c r="E950" s="38" t="s">
        <v>526</v>
      </c>
      <c r="F950" s="38">
        <v>22</v>
      </c>
      <c r="G950" s="38" t="s">
        <v>302</v>
      </c>
      <c r="H950" s="38" t="s">
        <v>3895</v>
      </c>
    </row>
    <row r="951" spans="1:8">
      <c r="A951" s="128">
        <v>950</v>
      </c>
      <c r="B951" s="17" t="s">
        <v>1715</v>
      </c>
      <c r="C951" s="38" t="s">
        <v>5632</v>
      </c>
      <c r="D951" s="38" t="s">
        <v>5633</v>
      </c>
      <c r="E951" s="38" t="s">
        <v>526</v>
      </c>
      <c r="F951" s="38">
        <v>22</v>
      </c>
      <c r="G951" s="38" t="s">
        <v>302</v>
      </c>
      <c r="H951" s="38" t="s">
        <v>3896</v>
      </c>
    </row>
    <row r="952" spans="1:8">
      <c r="A952" s="128">
        <v>951</v>
      </c>
      <c r="B952" s="17" t="s">
        <v>1718</v>
      </c>
      <c r="C952" s="38" t="s">
        <v>3866</v>
      </c>
      <c r="D952" s="38" t="s">
        <v>3867</v>
      </c>
      <c r="E952" s="38" t="s">
        <v>526</v>
      </c>
      <c r="F952" s="38">
        <v>22</v>
      </c>
      <c r="G952" s="38" t="s">
        <v>302</v>
      </c>
      <c r="H952" s="38" t="s">
        <v>3895</v>
      </c>
    </row>
    <row r="953" spans="1:8">
      <c r="A953" s="128">
        <v>952</v>
      </c>
      <c r="B953" s="17" t="s">
        <v>1719</v>
      </c>
      <c r="C953" s="38" t="s">
        <v>3881</v>
      </c>
      <c r="D953" s="38" t="s">
        <v>3882</v>
      </c>
      <c r="E953" s="38" t="s">
        <v>526</v>
      </c>
      <c r="F953" s="38">
        <v>22</v>
      </c>
      <c r="G953" s="38" t="s">
        <v>302</v>
      </c>
      <c r="H953" s="38" t="s">
        <v>3895</v>
      </c>
    </row>
    <row r="954" spans="1:8">
      <c r="A954" s="128">
        <v>953</v>
      </c>
      <c r="B954" s="17" t="s">
        <v>1720</v>
      </c>
      <c r="C954" s="38" t="s">
        <v>5634</v>
      </c>
      <c r="D954" s="38" t="s">
        <v>2626</v>
      </c>
      <c r="E954" s="38" t="s">
        <v>526</v>
      </c>
      <c r="F954" s="38">
        <v>22</v>
      </c>
      <c r="G954" s="38" t="s">
        <v>302</v>
      </c>
      <c r="H954" s="38" t="s">
        <v>3895</v>
      </c>
    </row>
    <row r="955" spans="1:8">
      <c r="A955" s="128">
        <v>954</v>
      </c>
      <c r="B955" s="17" t="s">
        <v>1721</v>
      </c>
      <c r="C955" s="38" t="s">
        <v>2631</v>
      </c>
      <c r="D955" s="38" t="s">
        <v>3442</v>
      </c>
      <c r="E955" s="38" t="s">
        <v>526</v>
      </c>
      <c r="F955" s="38">
        <v>22</v>
      </c>
      <c r="G955" s="38" t="s">
        <v>302</v>
      </c>
      <c r="H955" s="38" t="s">
        <v>3895</v>
      </c>
    </row>
    <row r="956" spans="1:8">
      <c r="A956" s="128">
        <v>955</v>
      </c>
      <c r="B956" s="17" t="s">
        <v>1722</v>
      </c>
      <c r="C956" s="38" t="s">
        <v>2622</v>
      </c>
      <c r="D956" s="38" t="s">
        <v>2623</v>
      </c>
      <c r="E956" s="38" t="s">
        <v>526</v>
      </c>
      <c r="F956" s="38">
        <v>22</v>
      </c>
      <c r="G956" s="38" t="s">
        <v>302</v>
      </c>
      <c r="H956" s="38" t="s">
        <v>3895</v>
      </c>
    </row>
    <row r="957" spans="1:8">
      <c r="A957" s="128">
        <v>956</v>
      </c>
      <c r="B957" s="17" t="s">
        <v>1723</v>
      </c>
      <c r="C957" s="38" t="s">
        <v>3873</v>
      </c>
      <c r="D957" s="38" t="s">
        <v>3874</v>
      </c>
      <c r="E957" s="38" t="s">
        <v>526</v>
      </c>
      <c r="F957" s="38">
        <v>22</v>
      </c>
      <c r="G957" s="38" t="s">
        <v>302</v>
      </c>
      <c r="H957" s="38" t="s">
        <v>3895</v>
      </c>
    </row>
    <row r="958" spans="1:8">
      <c r="A958" s="128">
        <v>957</v>
      </c>
      <c r="B958" s="17" t="s">
        <v>1724</v>
      </c>
      <c r="C958" s="38" t="s">
        <v>2641</v>
      </c>
      <c r="D958" s="38" t="s">
        <v>2642</v>
      </c>
      <c r="E958" s="38" t="s">
        <v>526</v>
      </c>
      <c r="F958" s="38">
        <v>22</v>
      </c>
      <c r="G958" s="38" t="s">
        <v>302</v>
      </c>
      <c r="H958" s="38" t="s">
        <v>3895</v>
      </c>
    </row>
    <row r="959" spans="1:8">
      <c r="A959" s="128">
        <v>958</v>
      </c>
      <c r="B959" s="17" t="s">
        <v>1725</v>
      </c>
      <c r="C959" s="38" t="s">
        <v>2637</v>
      </c>
      <c r="D959" s="38" t="s">
        <v>2638</v>
      </c>
      <c r="E959" s="38" t="s">
        <v>526</v>
      </c>
      <c r="F959" s="38">
        <v>22</v>
      </c>
      <c r="G959" s="38" t="s">
        <v>302</v>
      </c>
      <c r="H959" s="38" t="s">
        <v>3895</v>
      </c>
    </row>
    <row r="960" spans="1:8">
      <c r="A960" s="128">
        <v>959</v>
      </c>
      <c r="B960" s="17" t="s">
        <v>1726</v>
      </c>
      <c r="C960" s="38" t="s">
        <v>3440</v>
      </c>
      <c r="D960" s="38" t="s">
        <v>3441</v>
      </c>
      <c r="E960" s="38" t="s">
        <v>526</v>
      </c>
      <c r="F960" s="38">
        <v>22</v>
      </c>
      <c r="G960" s="38" t="s">
        <v>302</v>
      </c>
      <c r="H960" s="38" t="s">
        <v>3895</v>
      </c>
    </row>
    <row r="961" spans="1:8">
      <c r="A961" s="128">
        <v>960</v>
      </c>
      <c r="B961" s="17" t="s">
        <v>1727</v>
      </c>
      <c r="C961" s="38" t="s">
        <v>4581</v>
      </c>
      <c r="D961" s="38" t="s">
        <v>3675</v>
      </c>
      <c r="E961" s="38" t="s">
        <v>526</v>
      </c>
      <c r="F961" s="38">
        <v>22</v>
      </c>
      <c r="G961" s="38" t="s">
        <v>302</v>
      </c>
      <c r="H961" s="38" t="s">
        <v>3896</v>
      </c>
    </row>
    <row r="962" spans="1:8">
      <c r="A962" s="128">
        <v>961</v>
      </c>
      <c r="B962" s="17" t="s">
        <v>1728</v>
      </c>
      <c r="C962" s="38" t="s">
        <v>3680</v>
      </c>
      <c r="D962" s="38" t="s">
        <v>3681</v>
      </c>
      <c r="E962" s="38" t="s">
        <v>526</v>
      </c>
      <c r="F962" s="38">
        <v>22</v>
      </c>
      <c r="G962" s="38" t="s">
        <v>302</v>
      </c>
      <c r="H962" s="38" t="s">
        <v>3896</v>
      </c>
    </row>
    <row r="963" spans="1:8">
      <c r="A963" s="128">
        <v>962</v>
      </c>
      <c r="B963" s="17" t="s">
        <v>1729</v>
      </c>
      <c r="C963" s="38" t="s">
        <v>3875</v>
      </c>
      <c r="D963" s="38" t="s">
        <v>3876</v>
      </c>
      <c r="E963" s="38" t="s">
        <v>526</v>
      </c>
      <c r="F963" s="38">
        <v>22</v>
      </c>
      <c r="G963" s="38" t="s">
        <v>302</v>
      </c>
      <c r="H963" s="38" t="s">
        <v>3896</v>
      </c>
    </row>
    <row r="964" spans="1:8">
      <c r="A964" s="128">
        <v>963</v>
      </c>
      <c r="B964" s="17" t="s">
        <v>1730</v>
      </c>
      <c r="C964" s="38" t="s">
        <v>3877</v>
      </c>
      <c r="D964" s="38" t="s">
        <v>3878</v>
      </c>
      <c r="E964" s="38" t="s">
        <v>526</v>
      </c>
      <c r="F964" s="38">
        <v>22</v>
      </c>
      <c r="G964" s="38" t="s">
        <v>302</v>
      </c>
      <c r="H964" s="38" t="s">
        <v>3896</v>
      </c>
    </row>
    <row r="965" spans="1:8">
      <c r="A965" s="128">
        <v>964</v>
      </c>
      <c r="B965" s="17" t="s">
        <v>1731</v>
      </c>
      <c r="C965" s="38" t="s">
        <v>3864</v>
      </c>
      <c r="D965" s="38" t="s">
        <v>3865</v>
      </c>
      <c r="E965" s="38" t="s">
        <v>526</v>
      </c>
      <c r="F965" s="38">
        <v>22</v>
      </c>
      <c r="G965" s="38" t="s">
        <v>302</v>
      </c>
      <c r="H965" s="38" t="s">
        <v>3896</v>
      </c>
    </row>
    <row r="966" spans="1:8">
      <c r="A966" s="128">
        <v>965</v>
      </c>
      <c r="B966" s="17" t="s">
        <v>1732</v>
      </c>
      <c r="C966" s="38" t="s">
        <v>4582</v>
      </c>
      <c r="D966" s="38" t="s">
        <v>4583</v>
      </c>
      <c r="E966" s="38" t="s">
        <v>526</v>
      </c>
      <c r="F966" s="38">
        <v>22</v>
      </c>
      <c r="G966" s="38" t="s">
        <v>302</v>
      </c>
      <c r="H966" s="38" t="s">
        <v>3896</v>
      </c>
    </row>
    <row r="967" spans="1:8">
      <c r="A967" s="128">
        <v>966</v>
      </c>
      <c r="B967" s="17" t="s">
        <v>1733</v>
      </c>
      <c r="C967" s="38" t="s">
        <v>3673</v>
      </c>
      <c r="D967" s="38" t="s">
        <v>3674</v>
      </c>
      <c r="E967" s="38" t="s">
        <v>526</v>
      </c>
      <c r="F967" s="38">
        <v>22</v>
      </c>
      <c r="G967" s="38" t="s">
        <v>302</v>
      </c>
      <c r="H967" s="38" t="s">
        <v>3896</v>
      </c>
    </row>
    <row r="968" spans="1:8">
      <c r="A968" s="128">
        <v>967</v>
      </c>
      <c r="B968" s="17" t="s">
        <v>1734</v>
      </c>
      <c r="C968" s="38" t="s">
        <v>3686</v>
      </c>
      <c r="D968" s="38" t="s">
        <v>3687</v>
      </c>
      <c r="E968" s="38" t="s">
        <v>526</v>
      </c>
      <c r="F968" s="38">
        <v>22</v>
      </c>
      <c r="G968" s="38" t="s">
        <v>302</v>
      </c>
      <c r="H968" s="38" t="s">
        <v>3896</v>
      </c>
    </row>
    <row r="969" spans="1:8">
      <c r="A969" s="128">
        <v>968</v>
      </c>
      <c r="B969" s="17" t="s">
        <v>1735</v>
      </c>
      <c r="C969" s="38" t="s">
        <v>3879</v>
      </c>
      <c r="D969" s="38" t="s">
        <v>3880</v>
      </c>
      <c r="E969" s="38" t="s">
        <v>526</v>
      </c>
      <c r="F969" s="38">
        <v>22</v>
      </c>
      <c r="G969" s="38" t="s">
        <v>302</v>
      </c>
      <c r="H969" s="38" t="s">
        <v>3896</v>
      </c>
    </row>
    <row r="970" spans="1:8">
      <c r="A970" s="128">
        <v>969</v>
      </c>
      <c r="B970" s="17" t="s">
        <v>1736</v>
      </c>
      <c r="C970" s="38" t="s">
        <v>3688</v>
      </c>
      <c r="D970" s="38" t="s">
        <v>3689</v>
      </c>
      <c r="E970" s="38" t="s">
        <v>526</v>
      </c>
      <c r="F970" s="38">
        <v>22</v>
      </c>
      <c r="G970" s="38" t="s">
        <v>302</v>
      </c>
      <c r="H970" s="38" t="s">
        <v>3896</v>
      </c>
    </row>
    <row r="971" spans="1:8">
      <c r="A971" s="128">
        <v>970</v>
      </c>
      <c r="B971" s="17" t="s">
        <v>1737</v>
      </c>
      <c r="C971" s="38" t="s">
        <v>3676</v>
      </c>
      <c r="D971" s="38" t="s">
        <v>3677</v>
      </c>
      <c r="E971" s="38" t="s">
        <v>526</v>
      </c>
      <c r="F971" s="38">
        <v>22</v>
      </c>
      <c r="G971" s="38" t="s">
        <v>302</v>
      </c>
      <c r="H971" s="38" t="s">
        <v>3896</v>
      </c>
    </row>
    <row r="972" spans="1:8">
      <c r="A972" s="128">
        <v>971</v>
      </c>
      <c r="B972" s="17" t="s">
        <v>1738</v>
      </c>
      <c r="C972" s="38" t="s">
        <v>3869</v>
      </c>
      <c r="D972" s="38" t="s">
        <v>3870</v>
      </c>
      <c r="E972" s="38" t="s">
        <v>526</v>
      </c>
      <c r="F972" s="38">
        <v>22</v>
      </c>
      <c r="G972" s="38" t="s">
        <v>302</v>
      </c>
      <c r="H972" s="38" t="s">
        <v>3896</v>
      </c>
    </row>
    <row r="973" spans="1:8">
      <c r="A973" s="128">
        <v>972</v>
      </c>
      <c r="B973" s="17" t="s">
        <v>1739</v>
      </c>
      <c r="C973" s="38" t="s">
        <v>3868</v>
      </c>
      <c r="D973" s="38" t="s">
        <v>5635</v>
      </c>
      <c r="E973" s="38" t="s">
        <v>526</v>
      </c>
      <c r="F973" s="38">
        <v>22</v>
      </c>
      <c r="G973" s="38" t="s">
        <v>302</v>
      </c>
      <c r="H973" s="38" t="s">
        <v>3896</v>
      </c>
    </row>
    <row r="974" spans="1:8">
      <c r="A974" s="128">
        <v>973</v>
      </c>
      <c r="B974" s="17" t="s">
        <v>1740</v>
      </c>
      <c r="C974" s="38" t="s">
        <v>3682</v>
      </c>
      <c r="D974" s="38" t="s">
        <v>3683</v>
      </c>
      <c r="E974" s="38" t="s">
        <v>526</v>
      </c>
      <c r="F974" s="38">
        <v>22</v>
      </c>
      <c r="G974" s="38" t="s">
        <v>302</v>
      </c>
      <c r="H974" s="38" t="s">
        <v>3896</v>
      </c>
    </row>
    <row r="975" spans="1:8">
      <c r="A975" s="128">
        <v>974</v>
      </c>
      <c r="B975" s="17" t="s">
        <v>1742</v>
      </c>
      <c r="C975" s="38" t="s">
        <v>3684</v>
      </c>
      <c r="D975" s="38" t="s">
        <v>3685</v>
      </c>
      <c r="E975" s="38" t="s">
        <v>526</v>
      </c>
      <c r="F975" s="38">
        <v>22</v>
      </c>
      <c r="G975" s="38" t="s">
        <v>302</v>
      </c>
      <c r="H975" s="38" t="s">
        <v>3896</v>
      </c>
    </row>
    <row r="976" spans="1:8">
      <c r="A976" s="128">
        <v>975</v>
      </c>
      <c r="B976" s="17" t="s">
        <v>1743</v>
      </c>
      <c r="C976" s="38" t="s">
        <v>3678</v>
      </c>
      <c r="D976" s="38" t="s">
        <v>3679</v>
      </c>
      <c r="E976" s="38" t="s">
        <v>526</v>
      </c>
      <c r="F976" s="38">
        <v>22</v>
      </c>
      <c r="G976" s="38" t="s">
        <v>302</v>
      </c>
      <c r="H976" s="38" t="s">
        <v>3896</v>
      </c>
    </row>
    <row r="977" spans="1:8">
      <c r="A977" s="128">
        <v>976</v>
      </c>
      <c r="B977" s="17" t="s">
        <v>1744</v>
      </c>
      <c r="C977" s="38" t="s">
        <v>3871</v>
      </c>
      <c r="D977" s="38" t="s">
        <v>3872</v>
      </c>
      <c r="E977" s="38" t="s">
        <v>526</v>
      </c>
      <c r="F977" s="38">
        <v>22</v>
      </c>
      <c r="G977" s="38" t="s">
        <v>302</v>
      </c>
      <c r="H977" s="38" t="s">
        <v>3896</v>
      </c>
    </row>
    <row r="978" spans="1:8">
      <c r="A978" s="128">
        <v>977</v>
      </c>
      <c r="B978" s="17" t="s">
        <v>1745</v>
      </c>
      <c r="C978" s="38" t="s">
        <v>4880</v>
      </c>
      <c r="D978" s="38" t="s">
        <v>4881</v>
      </c>
      <c r="E978" s="38" t="s">
        <v>526</v>
      </c>
      <c r="F978" s="38">
        <v>22</v>
      </c>
      <c r="G978" s="38" t="s">
        <v>302</v>
      </c>
      <c r="H978" s="38" t="s">
        <v>4018</v>
      </c>
    </row>
    <row r="979" spans="1:8">
      <c r="A979" s="128">
        <v>978</v>
      </c>
      <c r="B979" s="17" t="s">
        <v>1746</v>
      </c>
      <c r="C979" s="38" t="s">
        <v>4874</v>
      </c>
      <c r="D979" s="38" t="s">
        <v>4875</v>
      </c>
      <c r="E979" s="38" t="s">
        <v>526</v>
      </c>
      <c r="F979" s="38">
        <v>22</v>
      </c>
      <c r="G979" s="38" t="s">
        <v>302</v>
      </c>
      <c r="H979" s="38" t="s">
        <v>4018</v>
      </c>
    </row>
    <row r="980" spans="1:8">
      <c r="A980" s="128">
        <v>979</v>
      </c>
      <c r="B980" s="17" t="s">
        <v>1747</v>
      </c>
      <c r="C980" s="38" t="s">
        <v>4876</v>
      </c>
      <c r="D980" s="38" t="s">
        <v>4877</v>
      </c>
      <c r="E980" s="38" t="s">
        <v>526</v>
      </c>
      <c r="F980" s="38">
        <v>22</v>
      </c>
      <c r="G980" s="38" t="s">
        <v>302</v>
      </c>
      <c r="H980" s="38" t="s">
        <v>4018</v>
      </c>
    </row>
    <row r="981" spans="1:8">
      <c r="A981" s="128">
        <v>980</v>
      </c>
      <c r="B981" s="17" t="s">
        <v>1748</v>
      </c>
      <c r="C981" s="38" t="s">
        <v>4872</v>
      </c>
      <c r="D981" s="38" t="s">
        <v>4873</v>
      </c>
      <c r="E981" s="38" t="s">
        <v>526</v>
      </c>
      <c r="F981" s="38">
        <v>22</v>
      </c>
      <c r="G981" s="38" t="s">
        <v>302</v>
      </c>
      <c r="H981" s="38" t="s">
        <v>4018</v>
      </c>
    </row>
    <row r="982" spans="1:8">
      <c r="A982" s="128">
        <v>981</v>
      </c>
      <c r="B982" s="17" t="s">
        <v>1749</v>
      </c>
      <c r="C982" s="38" t="s">
        <v>4878</v>
      </c>
      <c r="D982" s="38" t="s">
        <v>4879</v>
      </c>
      <c r="E982" s="38" t="s">
        <v>526</v>
      </c>
      <c r="F982" s="38">
        <v>22</v>
      </c>
      <c r="G982" s="38" t="s">
        <v>302</v>
      </c>
      <c r="H982" s="38" t="s">
        <v>4018</v>
      </c>
    </row>
    <row r="983" spans="1:8">
      <c r="A983" s="128">
        <v>982</v>
      </c>
      <c r="B983" s="17" t="s">
        <v>1750</v>
      </c>
      <c r="C983" s="38" t="s">
        <v>4888</v>
      </c>
      <c r="D983" s="38" t="s">
        <v>4889</v>
      </c>
      <c r="E983" s="38" t="s">
        <v>526</v>
      </c>
      <c r="F983" s="38">
        <v>22</v>
      </c>
      <c r="G983" s="38" t="s">
        <v>302</v>
      </c>
      <c r="H983" s="38" t="s">
        <v>4018</v>
      </c>
    </row>
    <row r="984" spans="1:8">
      <c r="A984" s="128">
        <v>983</v>
      </c>
      <c r="B984" s="17" t="s">
        <v>1751</v>
      </c>
      <c r="C984" s="38" t="s">
        <v>4886</v>
      </c>
      <c r="D984" s="38" t="s">
        <v>4887</v>
      </c>
      <c r="E984" s="38" t="s">
        <v>526</v>
      </c>
      <c r="F984" s="38">
        <v>22</v>
      </c>
      <c r="G984" s="38" t="s">
        <v>302</v>
      </c>
      <c r="H984" s="38" t="s">
        <v>4018</v>
      </c>
    </row>
    <row r="985" spans="1:8">
      <c r="A985" s="128">
        <v>984</v>
      </c>
      <c r="B985" s="17" t="s">
        <v>1752</v>
      </c>
      <c r="C985" s="38" t="s">
        <v>4884</v>
      </c>
      <c r="D985" s="38" t="s">
        <v>4885</v>
      </c>
      <c r="E985" s="38" t="s">
        <v>526</v>
      </c>
      <c r="F985" s="38">
        <v>22</v>
      </c>
      <c r="G985" s="38" t="s">
        <v>302</v>
      </c>
      <c r="H985" s="38" t="s">
        <v>4018</v>
      </c>
    </row>
    <row r="986" spans="1:8">
      <c r="A986" s="128">
        <v>985</v>
      </c>
      <c r="B986" s="17" t="s">
        <v>1753</v>
      </c>
      <c r="C986" s="38" t="s">
        <v>4882</v>
      </c>
      <c r="D986" s="38" t="s">
        <v>4883</v>
      </c>
      <c r="E986" s="38" t="s">
        <v>526</v>
      </c>
      <c r="F986" s="38">
        <v>22</v>
      </c>
      <c r="G986" s="38" t="s">
        <v>302</v>
      </c>
      <c r="H986" s="38" t="s">
        <v>4018</v>
      </c>
    </row>
    <row r="987" spans="1:8">
      <c r="A987" s="128">
        <v>986</v>
      </c>
      <c r="B987" s="17" t="s">
        <v>1754</v>
      </c>
      <c r="C987" s="38" t="s">
        <v>4890</v>
      </c>
      <c r="D987" s="38" t="s">
        <v>4891</v>
      </c>
      <c r="E987" s="38" t="s">
        <v>526</v>
      </c>
      <c r="F987" s="38">
        <v>22</v>
      </c>
      <c r="G987" s="38" t="s">
        <v>302</v>
      </c>
      <c r="H987" s="38" t="s">
        <v>4018</v>
      </c>
    </row>
    <row r="988" spans="1:8">
      <c r="A988" s="128">
        <v>987</v>
      </c>
      <c r="B988" s="17" t="s">
        <v>1755</v>
      </c>
      <c r="C988" s="38" t="s">
        <v>4584</v>
      </c>
      <c r="D988" s="38" t="s">
        <v>2187</v>
      </c>
      <c r="E988" s="38" t="s">
        <v>526</v>
      </c>
      <c r="F988" s="38">
        <v>22</v>
      </c>
      <c r="G988" s="38" t="s">
        <v>302</v>
      </c>
      <c r="H988" s="38" t="s">
        <v>506</v>
      </c>
    </row>
    <row r="989" spans="1:8">
      <c r="A989" s="128">
        <v>988</v>
      </c>
      <c r="B989" s="17" t="s">
        <v>1756</v>
      </c>
      <c r="C989" s="38" t="s">
        <v>5636</v>
      </c>
      <c r="D989" s="38" t="s">
        <v>5637</v>
      </c>
      <c r="E989" s="38" t="s">
        <v>526</v>
      </c>
      <c r="F989" s="38">
        <v>22</v>
      </c>
      <c r="G989" s="38" t="s">
        <v>302</v>
      </c>
      <c r="H989" s="38" t="s">
        <v>506</v>
      </c>
    </row>
    <row r="990" spans="1:8">
      <c r="A990" s="128">
        <v>989</v>
      </c>
      <c r="B990" s="17" t="s">
        <v>1757</v>
      </c>
      <c r="C990" s="38" t="s">
        <v>5638</v>
      </c>
      <c r="D990" s="38" t="s">
        <v>5639</v>
      </c>
      <c r="E990" s="38" t="s">
        <v>526</v>
      </c>
      <c r="F990" s="38">
        <v>22</v>
      </c>
      <c r="G990" s="38" t="s">
        <v>302</v>
      </c>
      <c r="H990" s="38" t="s">
        <v>506</v>
      </c>
    </row>
    <row r="991" spans="1:8">
      <c r="A991" s="128">
        <v>990</v>
      </c>
      <c r="B991" s="17" t="s">
        <v>1758</v>
      </c>
      <c r="C991" s="38" t="s">
        <v>1776</v>
      </c>
      <c r="D991" s="38" t="s">
        <v>1777</v>
      </c>
      <c r="E991" s="38" t="s">
        <v>526</v>
      </c>
      <c r="F991" s="38">
        <v>22</v>
      </c>
      <c r="G991" s="38" t="s">
        <v>302</v>
      </c>
      <c r="H991" s="38" t="s">
        <v>501</v>
      </c>
    </row>
    <row r="992" spans="1:8">
      <c r="A992" s="128">
        <v>991</v>
      </c>
      <c r="B992" s="17" t="s">
        <v>1759</v>
      </c>
      <c r="C992" s="38" t="s">
        <v>4984</v>
      </c>
      <c r="D992" s="38" t="s">
        <v>4985</v>
      </c>
      <c r="E992" s="38" t="s">
        <v>526</v>
      </c>
      <c r="F992" s="38">
        <v>22</v>
      </c>
      <c r="G992" s="38" t="s">
        <v>302</v>
      </c>
      <c r="H992" s="38" t="s">
        <v>5736</v>
      </c>
    </row>
    <row r="993" spans="1:8">
      <c r="A993" s="128">
        <v>992</v>
      </c>
      <c r="B993" s="17" t="s">
        <v>1760</v>
      </c>
      <c r="C993" s="38" t="s">
        <v>5640</v>
      </c>
      <c r="D993" s="38" t="s">
        <v>5641</v>
      </c>
      <c r="E993" s="38" t="s">
        <v>526</v>
      </c>
      <c r="F993" s="38">
        <v>22</v>
      </c>
      <c r="G993" s="38" t="s">
        <v>302</v>
      </c>
      <c r="H993" s="38" t="s">
        <v>501</v>
      </c>
    </row>
    <row r="994" spans="1:8">
      <c r="A994" s="128">
        <v>993</v>
      </c>
      <c r="B994" s="17" t="s">
        <v>1761</v>
      </c>
      <c r="C994" s="38" t="s">
        <v>5642</v>
      </c>
      <c r="D994" s="38" t="s">
        <v>5643</v>
      </c>
      <c r="E994" s="38" t="s">
        <v>526</v>
      </c>
      <c r="F994" s="38">
        <v>22</v>
      </c>
      <c r="G994" s="38" t="s">
        <v>302</v>
      </c>
      <c r="H994" s="38" t="s">
        <v>3887</v>
      </c>
    </row>
    <row r="995" spans="1:8">
      <c r="A995" s="128">
        <v>994</v>
      </c>
      <c r="B995" s="17" t="s">
        <v>1762</v>
      </c>
      <c r="C995" s="38" t="s">
        <v>5644</v>
      </c>
      <c r="D995" s="38" t="s">
        <v>5645</v>
      </c>
      <c r="E995" s="38" t="s">
        <v>526</v>
      </c>
      <c r="F995" s="38">
        <v>22</v>
      </c>
      <c r="G995" s="38" t="s">
        <v>302</v>
      </c>
      <c r="H995" s="38" t="s">
        <v>3887</v>
      </c>
    </row>
    <row r="996" spans="1:8">
      <c r="A996" s="128">
        <v>995</v>
      </c>
      <c r="B996" s="17" t="s">
        <v>1763</v>
      </c>
      <c r="C996" s="38" t="s">
        <v>5646</v>
      </c>
      <c r="D996" s="38" t="s">
        <v>4638</v>
      </c>
      <c r="E996" s="38" t="s">
        <v>526</v>
      </c>
      <c r="F996" s="38">
        <v>22</v>
      </c>
      <c r="G996" s="38" t="s">
        <v>302</v>
      </c>
      <c r="H996" s="38" t="s">
        <v>3887</v>
      </c>
    </row>
    <row r="997" spans="1:8">
      <c r="A997" s="128">
        <v>996</v>
      </c>
      <c r="B997" s="17" t="s">
        <v>1764</v>
      </c>
      <c r="C997" s="38" t="s">
        <v>5647</v>
      </c>
      <c r="D997" s="38" t="s">
        <v>5648</v>
      </c>
      <c r="E997" s="38" t="s">
        <v>526</v>
      </c>
      <c r="F997" s="38">
        <v>22</v>
      </c>
      <c r="G997" s="38" t="s">
        <v>302</v>
      </c>
      <c r="H997" s="38" t="s">
        <v>3887</v>
      </c>
    </row>
    <row r="998" spans="1:8">
      <c r="A998" s="128">
        <v>997</v>
      </c>
      <c r="B998" s="17" t="s">
        <v>1765</v>
      </c>
      <c r="C998" s="38" t="s">
        <v>5649</v>
      </c>
      <c r="D998" s="38" t="s">
        <v>5650</v>
      </c>
      <c r="E998" s="38" t="s">
        <v>526</v>
      </c>
      <c r="F998" s="38">
        <v>22</v>
      </c>
      <c r="G998" s="38" t="s">
        <v>302</v>
      </c>
      <c r="H998" s="38" t="s">
        <v>3887</v>
      </c>
    </row>
    <row r="999" spans="1:8">
      <c r="A999" s="128">
        <v>998</v>
      </c>
      <c r="B999" s="17" t="s">
        <v>1766</v>
      </c>
      <c r="C999" s="38" t="s">
        <v>5651</v>
      </c>
      <c r="D999" s="38" t="s">
        <v>5652</v>
      </c>
      <c r="E999" s="38" t="s">
        <v>526</v>
      </c>
      <c r="F999" s="38">
        <v>22</v>
      </c>
      <c r="G999" s="38" t="s">
        <v>302</v>
      </c>
      <c r="H999" s="38" t="s">
        <v>3887</v>
      </c>
    </row>
    <row r="1000" spans="1:8">
      <c r="A1000" s="128">
        <v>999</v>
      </c>
      <c r="B1000" s="17" t="s">
        <v>1767</v>
      </c>
      <c r="C1000" s="38" t="s">
        <v>5653</v>
      </c>
      <c r="D1000" s="38" t="s">
        <v>5654</v>
      </c>
      <c r="E1000" s="38" t="s">
        <v>526</v>
      </c>
      <c r="F1000" s="38">
        <v>22</v>
      </c>
      <c r="G1000" s="38" t="s">
        <v>302</v>
      </c>
      <c r="H1000" s="38" t="s">
        <v>3887</v>
      </c>
    </row>
    <row r="1001" spans="1:8">
      <c r="A1001" s="128">
        <v>1000</v>
      </c>
      <c r="B1001" s="17" t="s">
        <v>1768</v>
      </c>
      <c r="C1001" s="38" t="s">
        <v>4915</v>
      </c>
      <c r="D1001" s="38" t="s">
        <v>4916</v>
      </c>
      <c r="E1001" s="38" t="s">
        <v>480</v>
      </c>
      <c r="F1001" s="38">
        <v>23</v>
      </c>
      <c r="G1001" s="38" t="s">
        <v>352</v>
      </c>
      <c r="H1001" s="38" t="s">
        <v>4018</v>
      </c>
    </row>
    <row r="1002" spans="1:8">
      <c r="A1002" s="128">
        <v>1001</v>
      </c>
      <c r="B1002" s="17" t="s">
        <v>1769</v>
      </c>
      <c r="C1002" s="38" t="s">
        <v>640</v>
      </c>
      <c r="D1002" s="38" t="s">
        <v>641</v>
      </c>
      <c r="E1002" s="38" t="s">
        <v>480</v>
      </c>
      <c r="F1002" s="38">
        <v>23</v>
      </c>
      <c r="G1002" s="38" t="s">
        <v>343</v>
      </c>
      <c r="H1002" s="38" t="s">
        <v>4017</v>
      </c>
    </row>
    <row r="1003" spans="1:8">
      <c r="A1003" s="128">
        <v>1002</v>
      </c>
      <c r="B1003" s="17" t="s">
        <v>1770</v>
      </c>
      <c r="C1003" s="38" t="s">
        <v>5655</v>
      </c>
      <c r="D1003" s="38" t="s">
        <v>5656</v>
      </c>
      <c r="E1003" s="38" t="s">
        <v>480</v>
      </c>
      <c r="F1003" s="38">
        <v>23</v>
      </c>
      <c r="G1003" s="38" t="s">
        <v>343</v>
      </c>
      <c r="H1003" s="38" t="s">
        <v>3887</v>
      </c>
    </row>
    <row r="1004" spans="1:8">
      <c r="A1004" s="128">
        <v>1003</v>
      </c>
      <c r="B1004" s="17" t="s">
        <v>1771</v>
      </c>
      <c r="C1004" s="38" t="s">
        <v>5657</v>
      </c>
      <c r="D1004" s="38" t="s">
        <v>5658</v>
      </c>
      <c r="E1004" s="38" t="s">
        <v>486</v>
      </c>
      <c r="F1004" s="38">
        <v>25</v>
      </c>
      <c r="G1004" s="38" t="s">
        <v>343</v>
      </c>
      <c r="H1004" s="38" t="s">
        <v>3887</v>
      </c>
    </row>
    <row r="1005" spans="1:8">
      <c r="A1005" s="128">
        <v>1004</v>
      </c>
      <c r="B1005" s="17" t="s">
        <v>1772</v>
      </c>
      <c r="C1005" s="38" t="s">
        <v>5659</v>
      </c>
      <c r="D1005" s="38" t="s">
        <v>5660</v>
      </c>
      <c r="E1005" s="38" t="s">
        <v>480</v>
      </c>
      <c r="F1005" s="38">
        <v>23</v>
      </c>
      <c r="G1005" s="38" t="s">
        <v>343</v>
      </c>
      <c r="H1005" s="38" t="s">
        <v>3887</v>
      </c>
    </row>
    <row r="1006" spans="1:8">
      <c r="A1006" s="128">
        <v>1005</v>
      </c>
      <c r="B1006" s="17" t="s">
        <v>1773</v>
      </c>
      <c r="C1006" s="38" t="s">
        <v>5661</v>
      </c>
      <c r="D1006" s="38" t="s">
        <v>5662</v>
      </c>
      <c r="E1006" s="38" t="s">
        <v>526</v>
      </c>
      <c r="F1006" s="38">
        <v>22</v>
      </c>
      <c r="G1006" s="38" t="s">
        <v>343</v>
      </c>
      <c r="H1006" s="38" t="s">
        <v>3887</v>
      </c>
    </row>
    <row r="1007" spans="1:8">
      <c r="A1007" s="128">
        <v>1006</v>
      </c>
      <c r="B1007" s="17" t="s">
        <v>1774</v>
      </c>
      <c r="C1007" s="38" t="s">
        <v>5663</v>
      </c>
      <c r="D1007" s="38" t="s">
        <v>5664</v>
      </c>
      <c r="E1007" s="38" t="s">
        <v>480</v>
      </c>
      <c r="F1007" s="38">
        <v>23</v>
      </c>
      <c r="G1007" s="38" t="s">
        <v>343</v>
      </c>
      <c r="H1007" s="38" t="s">
        <v>3887</v>
      </c>
    </row>
    <row r="1008" spans="1:8">
      <c r="A1008" s="128">
        <v>1007</v>
      </c>
      <c r="B1008" s="17" t="s">
        <v>1775</v>
      </c>
      <c r="C1008" s="38" t="s">
        <v>5665</v>
      </c>
      <c r="D1008" s="38" t="s">
        <v>5666</v>
      </c>
      <c r="E1008" s="38" t="s">
        <v>480</v>
      </c>
      <c r="F1008" s="38">
        <v>23</v>
      </c>
      <c r="G1008" s="38" t="s">
        <v>343</v>
      </c>
      <c r="H1008" s="38" t="s">
        <v>3887</v>
      </c>
    </row>
    <row r="1009" spans="1:8">
      <c r="A1009" s="128">
        <v>1008</v>
      </c>
      <c r="B1009" s="17" t="s">
        <v>1778</v>
      </c>
      <c r="C1009" s="38" t="s">
        <v>5667</v>
      </c>
      <c r="D1009" s="38" t="s">
        <v>5668</v>
      </c>
      <c r="E1009" s="38" t="s">
        <v>690</v>
      </c>
      <c r="F1009" s="38">
        <v>16</v>
      </c>
      <c r="G1009" s="38" t="s">
        <v>343</v>
      </c>
      <c r="H1009" s="38" t="s">
        <v>3887</v>
      </c>
    </row>
    <row r="1010" spans="1:8">
      <c r="A1010" s="128">
        <v>1009</v>
      </c>
      <c r="B1010" s="17" t="s">
        <v>1779</v>
      </c>
      <c r="C1010" s="38" t="s">
        <v>5669</v>
      </c>
      <c r="D1010" s="38" t="s">
        <v>5670</v>
      </c>
      <c r="E1010" s="38" t="s">
        <v>480</v>
      </c>
      <c r="F1010" s="38">
        <v>23</v>
      </c>
      <c r="G1010" s="38" t="s">
        <v>343</v>
      </c>
      <c r="H1010" s="38" t="s">
        <v>3887</v>
      </c>
    </row>
    <row r="1011" spans="1:8">
      <c r="A1011" s="128">
        <v>1010</v>
      </c>
      <c r="B1011" s="17" t="s">
        <v>1780</v>
      </c>
      <c r="C1011" s="38" t="s">
        <v>5671</v>
      </c>
      <c r="D1011" s="38" t="s">
        <v>5672</v>
      </c>
      <c r="E1011" s="38" t="s">
        <v>480</v>
      </c>
      <c r="F1011" s="38">
        <v>23</v>
      </c>
      <c r="G1011" s="38" t="s">
        <v>343</v>
      </c>
      <c r="H1011" s="38" t="s">
        <v>3887</v>
      </c>
    </row>
    <row r="1012" spans="1:8">
      <c r="A1012" s="128">
        <v>1011</v>
      </c>
      <c r="B1012" s="17" t="s">
        <v>1781</v>
      </c>
      <c r="C1012" s="38" t="s">
        <v>2370</v>
      </c>
      <c r="D1012" s="38" t="s">
        <v>2371</v>
      </c>
      <c r="E1012" s="38" t="s">
        <v>480</v>
      </c>
      <c r="F1012" s="38">
        <v>23</v>
      </c>
      <c r="G1012" s="38" t="s">
        <v>253</v>
      </c>
      <c r="H1012" s="38" t="s">
        <v>3896</v>
      </c>
    </row>
    <row r="1013" spans="1:8">
      <c r="A1013" s="128">
        <v>1012</v>
      </c>
      <c r="B1013" s="17" t="s">
        <v>1782</v>
      </c>
      <c r="C1013" s="38" t="s">
        <v>3762</v>
      </c>
      <c r="D1013" s="38" t="s">
        <v>3763</v>
      </c>
      <c r="E1013" s="38" t="s">
        <v>480</v>
      </c>
      <c r="F1013" s="38">
        <v>23</v>
      </c>
      <c r="G1013" s="38" t="s">
        <v>253</v>
      </c>
      <c r="H1013" s="38" t="s">
        <v>3896</v>
      </c>
    </row>
    <row r="1014" spans="1:8">
      <c r="A1014" s="128">
        <v>1013</v>
      </c>
      <c r="B1014" s="17" t="s">
        <v>1783</v>
      </c>
      <c r="C1014" s="38" t="s">
        <v>5673</v>
      </c>
      <c r="D1014" s="38" t="s">
        <v>5674</v>
      </c>
      <c r="E1014" s="38" t="s">
        <v>480</v>
      </c>
      <c r="F1014" s="38">
        <v>23</v>
      </c>
      <c r="G1014" s="38" t="s">
        <v>253</v>
      </c>
      <c r="H1014" s="38" t="s">
        <v>3887</v>
      </c>
    </row>
    <row r="1015" spans="1:8">
      <c r="A1015" s="128">
        <v>1014</v>
      </c>
      <c r="B1015" s="17" t="s">
        <v>1784</v>
      </c>
      <c r="C1015" s="38" t="s">
        <v>5675</v>
      </c>
      <c r="D1015" s="38" t="s">
        <v>5676</v>
      </c>
      <c r="E1015" s="38" t="s">
        <v>480</v>
      </c>
      <c r="F1015" s="38">
        <v>23</v>
      </c>
      <c r="G1015" s="38" t="s">
        <v>253</v>
      </c>
      <c r="H1015" s="38" t="s">
        <v>4018</v>
      </c>
    </row>
    <row r="1016" spans="1:8">
      <c r="A1016" s="128">
        <v>1015</v>
      </c>
      <c r="B1016" s="17" t="s">
        <v>1785</v>
      </c>
      <c r="C1016" s="38" t="s">
        <v>5677</v>
      </c>
      <c r="D1016" s="38" t="s">
        <v>5678</v>
      </c>
      <c r="E1016" s="38" t="s">
        <v>480</v>
      </c>
      <c r="F1016" s="38">
        <v>23</v>
      </c>
      <c r="G1016" s="38" t="s">
        <v>253</v>
      </c>
      <c r="H1016" s="38" t="s">
        <v>3887</v>
      </c>
    </row>
    <row r="1017" spans="1:8">
      <c r="A1017" s="128">
        <v>1016</v>
      </c>
      <c r="B1017" s="17" t="s">
        <v>1786</v>
      </c>
      <c r="C1017" s="38" t="s">
        <v>5679</v>
      </c>
      <c r="D1017" s="38" t="s">
        <v>5680</v>
      </c>
      <c r="E1017" s="38" t="s">
        <v>480</v>
      </c>
      <c r="F1017" s="38">
        <v>23</v>
      </c>
      <c r="G1017" s="38" t="s">
        <v>253</v>
      </c>
      <c r="H1017" s="38" t="s">
        <v>3887</v>
      </c>
    </row>
    <row r="1018" spans="1:8">
      <c r="A1018" s="128">
        <v>1017</v>
      </c>
      <c r="B1018" s="17" t="s">
        <v>1787</v>
      </c>
      <c r="C1018" s="38" t="s">
        <v>5681</v>
      </c>
      <c r="D1018" s="38" t="s">
        <v>5682</v>
      </c>
      <c r="E1018" s="38" t="s">
        <v>480</v>
      </c>
      <c r="F1018" s="38">
        <v>23</v>
      </c>
      <c r="G1018" s="38" t="s">
        <v>253</v>
      </c>
      <c r="H1018" s="38" t="s">
        <v>3887</v>
      </c>
    </row>
    <row r="1019" spans="1:8">
      <c r="A1019" s="128">
        <v>1018</v>
      </c>
      <c r="B1019" s="17" t="s">
        <v>1788</v>
      </c>
      <c r="C1019" s="38" t="s">
        <v>5683</v>
      </c>
      <c r="D1019" s="38" t="s">
        <v>5684</v>
      </c>
      <c r="E1019" s="38" t="s">
        <v>480</v>
      </c>
      <c r="F1019" s="38">
        <v>23</v>
      </c>
      <c r="G1019" s="38" t="s">
        <v>253</v>
      </c>
      <c r="H1019" s="38" t="s">
        <v>3887</v>
      </c>
    </row>
    <row r="1020" spans="1:8">
      <c r="A1020" s="128">
        <v>1019</v>
      </c>
      <c r="B1020" s="17" t="s">
        <v>1789</v>
      </c>
      <c r="C1020" s="38" t="s">
        <v>5685</v>
      </c>
      <c r="D1020" s="38" t="s">
        <v>5686</v>
      </c>
      <c r="E1020" s="38" t="s">
        <v>544</v>
      </c>
      <c r="F1020" s="38">
        <v>21</v>
      </c>
      <c r="G1020" s="38" t="s">
        <v>4407</v>
      </c>
      <c r="H1020" s="38" t="s">
        <v>3887</v>
      </c>
    </row>
    <row r="1021" spans="1:8">
      <c r="A1021" s="128">
        <v>1020</v>
      </c>
      <c r="B1021" s="17" t="s">
        <v>1790</v>
      </c>
      <c r="C1021" s="38" t="s">
        <v>5687</v>
      </c>
      <c r="D1021" s="38" t="s">
        <v>5688</v>
      </c>
      <c r="E1021" s="38" t="s">
        <v>772</v>
      </c>
      <c r="F1021" s="38">
        <v>27</v>
      </c>
      <c r="G1021" s="38" t="s">
        <v>4407</v>
      </c>
      <c r="H1021" s="38" t="s">
        <v>3887</v>
      </c>
    </row>
    <row r="1022" spans="1:8">
      <c r="A1022" s="128">
        <v>1021</v>
      </c>
      <c r="B1022" s="17" t="s">
        <v>1791</v>
      </c>
      <c r="C1022" s="38" t="s">
        <v>5689</v>
      </c>
      <c r="D1022" s="38" t="s">
        <v>5690</v>
      </c>
      <c r="E1022" s="38" t="s">
        <v>480</v>
      </c>
      <c r="F1022" s="38">
        <v>23</v>
      </c>
      <c r="G1022" s="38" t="s">
        <v>4407</v>
      </c>
      <c r="H1022" s="38" t="s">
        <v>3887</v>
      </c>
    </row>
    <row r="1023" spans="1:8">
      <c r="A1023" s="128">
        <v>1022</v>
      </c>
      <c r="B1023" s="17" t="s">
        <v>1792</v>
      </c>
      <c r="C1023" s="38" t="s">
        <v>5691</v>
      </c>
      <c r="D1023" s="38" t="s">
        <v>5692</v>
      </c>
      <c r="E1023" s="38" t="s">
        <v>480</v>
      </c>
      <c r="F1023" s="38">
        <v>23</v>
      </c>
      <c r="G1023" s="38" t="s">
        <v>4407</v>
      </c>
      <c r="H1023" s="38" t="s">
        <v>3887</v>
      </c>
    </row>
    <row r="1024" spans="1:8">
      <c r="A1024" s="128">
        <v>1023</v>
      </c>
      <c r="B1024" s="17" t="s">
        <v>1793</v>
      </c>
      <c r="C1024" s="38" t="s">
        <v>5693</v>
      </c>
      <c r="D1024" s="38" t="s">
        <v>5694</v>
      </c>
      <c r="E1024" s="38" t="s">
        <v>544</v>
      </c>
      <c r="F1024" s="38">
        <v>21</v>
      </c>
      <c r="G1024" s="38" t="s">
        <v>286</v>
      </c>
      <c r="H1024" s="38" t="s">
        <v>3887</v>
      </c>
    </row>
    <row r="1025" spans="1:8">
      <c r="A1025" s="128">
        <v>1024</v>
      </c>
      <c r="B1025" s="17" t="s">
        <v>1794</v>
      </c>
      <c r="C1025" s="38" t="s">
        <v>5695</v>
      </c>
      <c r="D1025" s="38" t="s">
        <v>5696</v>
      </c>
      <c r="E1025" s="38" t="s">
        <v>480</v>
      </c>
      <c r="F1025" s="38">
        <v>23</v>
      </c>
      <c r="G1025" s="38" t="s">
        <v>286</v>
      </c>
      <c r="H1025" s="38" t="s">
        <v>3887</v>
      </c>
    </row>
    <row r="1026" spans="1:8">
      <c r="A1026" s="128">
        <v>1025</v>
      </c>
      <c r="B1026" s="17" t="s">
        <v>1795</v>
      </c>
      <c r="C1026" s="38" t="s">
        <v>5697</v>
      </c>
      <c r="D1026" s="38" t="s">
        <v>5698</v>
      </c>
      <c r="E1026" s="38" t="s">
        <v>544</v>
      </c>
      <c r="F1026" s="38">
        <v>21</v>
      </c>
      <c r="G1026" s="38" t="s">
        <v>276</v>
      </c>
      <c r="H1026" s="38" t="s">
        <v>3887</v>
      </c>
    </row>
    <row r="1027" spans="1:8">
      <c r="A1027" s="128">
        <v>1026</v>
      </c>
      <c r="B1027" s="17" t="s">
        <v>1797</v>
      </c>
      <c r="C1027" s="38" t="s">
        <v>5699</v>
      </c>
      <c r="D1027" s="38" t="s">
        <v>5700</v>
      </c>
      <c r="E1027" s="38" t="s">
        <v>544</v>
      </c>
      <c r="F1027" s="38">
        <v>21</v>
      </c>
      <c r="G1027" s="38" t="s">
        <v>276</v>
      </c>
      <c r="H1027" s="38" t="s">
        <v>3887</v>
      </c>
    </row>
    <row r="1028" spans="1:8">
      <c r="A1028" s="128">
        <v>1027</v>
      </c>
      <c r="B1028" s="17" t="s">
        <v>1798</v>
      </c>
      <c r="C1028" s="38" t="s">
        <v>5701</v>
      </c>
      <c r="D1028" s="38" t="s">
        <v>5702</v>
      </c>
      <c r="E1028" s="38" t="s">
        <v>544</v>
      </c>
      <c r="F1028" s="38">
        <v>21</v>
      </c>
      <c r="G1028" s="38" t="s">
        <v>276</v>
      </c>
      <c r="H1028" s="38" t="s">
        <v>3887</v>
      </c>
    </row>
    <row r="1029" spans="1:8">
      <c r="A1029" s="128">
        <v>1028</v>
      </c>
      <c r="B1029" s="17" t="s">
        <v>1799</v>
      </c>
      <c r="C1029" s="38" t="s">
        <v>5703</v>
      </c>
      <c r="D1029" s="38" t="s">
        <v>5704</v>
      </c>
      <c r="E1029" s="38" t="s">
        <v>544</v>
      </c>
      <c r="F1029" s="38">
        <v>21</v>
      </c>
      <c r="G1029" s="38" t="s">
        <v>276</v>
      </c>
      <c r="H1029" s="38" t="s">
        <v>3887</v>
      </c>
    </row>
    <row r="1030" spans="1:8">
      <c r="A1030" s="128">
        <v>1029</v>
      </c>
      <c r="B1030" s="17" t="s">
        <v>1800</v>
      </c>
      <c r="C1030" s="38" t="s">
        <v>4667</v>
      </c>
      <c r="D1030" s="38" t="s">
        <v>4668</v>
      </c>
      <c r="E1030" s="38" t="s">
        <v>480</v>
      </c>
      <c r="F1030" s="38">
        <v>23</v>
      </c>
      <c r="G1030" s="38" t="s">
        <v>299</v>
      </c>
      <c r="H1030" s="38" t="s">
        <v>4018</v>
      </c>
    </row>
    <row r="1031" spans="1:8">
      <c r="A1031" s="128">
        <v>1030</v>
      </c>
      <c r="B1031" s="17" t="s">
        <v>1801</v>
      </c>
      <c r="C1031" s="38" t="s">
        <v>5705</v>
      </c>
      <c r="D1031" s="38" t="s">
        <v>492</v>
      </c>
      <c r="E1031" s="38" t="s">
        <v>480</v>
      </c>
      <c r="F1031" s="38">
        <v>23</v>
      </c>
      <c r="G1031" s="38" t="s">
        <v>299</v>
      </c>
      <c r="H1031" s="38" t="s">
        <v>3887</v>
      </c>
    </row>
    <row r="1032" spans="1:8">
      <c r="A1032" s="128">
        <v>1031</v>
      </c>
      <c r="B1032" s="17" t="s">
        <v>1802</v>
      </c>
      <c r="C1032" s="38" t="s">
        <v>5706</v>
      </c>
      <c r="D1032" s="38" t="s">
        <v>5707</v>
      </c>
      <c r="E1032" s="38" t="s">
        <v>480</v>
      </c>
      <c r="F1032" s="38">
        <v>23</v>
      </c>
      <c r="G1032" s="38" t="s">
        <v>299</v>
      </c>
      <c r="H1032" s="38" t="s">
        <v>3887</v>
      </c>
    </row>
    <row r="1033" spans="1:8">
      <c r="A1033" s="128">
        <v>1032</v>
      </c>
      <c r="B1033" s="17" t="s">
        <v>1803</v>
      </c>
      <c r="C1033" s="38" t="s">
        <v>5708</v>
      </c>
      <c r="D1033" s="38" t="s">
        <v>5709</v>
      </c>
      <c r="E1033" s="38" t="s">
        <v>589</v>
      </c>
      <c r="F1033" s="38">
        <v>18</v>
      </c>
      <c r="G1033" s="38" t="s">
        <v>299</v>
      </c>
      <c r="H1033" s="38" t="s">
        <v>3887</v>
      </c>
    </row>
    <row r="1034" spans="1:8">
      <c r="A1034" s="128">
        <v>1033</v>
      </c>
      <c r="B1034" s="17" t="s">
        <v>1804</v>
      </c>
      <c r="C1034" s="38" t="s">
        <v>5415</v>
      </c>
      <c r="D1034" s="38" t="s">
        <v>5416</v>
      </c>
      <c r="E1034" s="38" t="s">
        <v>480</v>
      </c>
      <c r="F1034" s="38">
        <v>23</v>
      </c>
      <c r="G1034" s="38" t="s">
        <v>299</v>
      </c>
      <c r="H1034" s="38" t="s">
        <v>3887</v>
      </c>
    </row>
    <row r="1035" spans="1:8">
      <c r="A1035" s="128">
        <v>1034</v>
      </c>
      <c r="B1035" s="17" t="s">
        <v>1805</v>
      </c>
      <c r="C1035" s="38" t="s">
        <v>5710</v>
      </c>
      <c r="D1035" s="38" t="s">
        <v>5711</v>
      </c>
      <c r="E1035" s="38" t="s">
        <v>544</v>
      </c>
      <c r="F1035" s="38">
        <v>21</v>
      </c>
      <c r="G1035" s="38" t="s">
        <v>299</v>
      </c>
      <c r="H1035" s="38" t="s">
        <v>3887</v>
      </c>
    </row>
    <row r="1036" spans="1:8">
      <c r="A1036" s="128">
        <v>1035</v>
      </c>
      <c r="B1036" s="17" t="s">
        <v>1806</v>
      </c>
      <c r="C1036" s="38" t="s">
        <v>5712</v>
      </c>
      <c r="D1036" s="38" t="s">
        <v>5713</v>
      </c>
      <c r="E1036" s="38" t="s">
        <v>480</v>
      </c>
      <c r="F1036" s="38">
        <v>23</v>
      </c>
      <c r="G1036" s="38" t="s">
        <v>299</v>
      </c>
      <c r="H1036" s="38" t="s">
        <v>3887</v>
      </c>
    </row>
    <row r="1037" spans="1:8">
      <c r="A1037" s="128">
        <v>1036</v>
      </c>
      <c r="B1037" s="17" t="s">
        <v>1807</v>
      </c>
      <c r="C1037" s="38" t="s">
        <v>5714</v>
      </c>
      <c r="D1037" s="38" t="s">
        <v>5715</v>
      </c>
      <c r="E1037" s="38" t="s">
        <v>511</v>
      </c>
      <c r="F1037" s="38">
        <v>24</v>
      </c>
      <c r="G1037" s="38" t="s">
        <v>319</v>
      </c>
      <c r="H1037" s="38" t="s">
        <v>3887</v>
      </c>
    </row>
    <row r="1038" spans="1:8">
      <c r="A1038" s="128">
        <v>1037</v>
      </c>
      <c r="B1038" s="17" t="s">
        <v>1808</v>
      </c>
      <c r="C1038" s="38" t="s">
        <v>5716</v>
      </c>
      <c r="D1038" s="38" t="s">
        <v>5717</v>
      </c>
      <c r="E1038" s="38" t="s">
        <v>480</v>
      </c>
      <c r="F1038" s="38">
        <v>23</v>
      </c>
      <c r="G1038" s="38" t="s">
        <v>319</v>
      </c>
      <c r="H1038" s="38" t="s">
        <v>3887</v>
      </c>
    </row>
    <row r="1039" spans="1:8">
      <c r="A1039" s="128">
        <v>1038</v>
      </c>
      <c r="B1039" s="17" t="s">
        <v>1809</v>
      </c>
      <c r="C1039" s="38" t="s">
        <v>5718</v>
      </c>
      <c r="D1039" s="38" t="s">
        <v>5719</v>
      </c>
      <c r="E1039" s="38" t="s">
        <v>486</v>
      </c>
      <c r="F1039" s="38">
        <v>25</v>
      </c>
      <c r="G1039" s="38" t="s">
        <v>319</v>
      </c>
      <c r="H1039" s="38" t="s">
        <v>3887</v>
      </c>
    </row>
    <row r="1040" spans="1:8">
      <c r="A1040" s="128">
        <v>1039</v>
      </c>
      <c r="B1040" s="17" t="s">
        <v>1810</v>
      </c>
      <c r="C1040" s="38" t="s">
        <v>5720</v>
      </c>
      <c r="D1040" s="38" t="s">
        <v>5721</v>
      </c>
      <c r="E1040" s="38" t="s">
        <v>511</v>
      </c>
      <c r="F1040" s="38">
        <v>24</v>
      </c>
      <c r="G1040" s="38" t="s">
        <v>367</v>
      </c>
      <c r="H1040" s="38" t="s">
        <v>3887</v>
      </c>
    </row>
    <row r="1041" spans="1:8">
      <c r="A1041" s="128">
        <v>1040</v>
      </c>
      <c r="B1041" s="17" t="s">
        <v>1812</v>
      </c>
      <c r="C1041" s="38" t="s">
        <v>5722</v>
      </c>
      <c r="D1041" s="38" t="s">
        <v>5723</v>
      </c>
      <c r="E1041" s="38" t="s">
        <v>544</v>
      </c>
      <c r="F1041" s="38">
        <v>21</v>
      </c>
      <c r="G1041" s="38" t="s">
        <v>367</v>
      </c>
      <c r="H1041" s="38" t="s">
        <v>3887</v>
      </c>
    </row>
    <row r="1042" spans="1:8">
      <c r="A1042" s="128">
        <v>1041</v>
      </c>
      <c r="B1042" s="17" t="s">
        <v>1813</v>
      </c>
      <c r="C1042" s="38" t="s">
        <v>5724</v>
      </c>
      <c r="D1042" s="38" t="s">
        <v>5725</v>
      </c>
      <c r="E1042" s="38" t="s">
        <v>511</v>
      </c>
      <c r="F1042" s="38">
        <v>24</v>
      </c>
      <c r="G1042" s="38" t="s">
        <v>367</v>
      </c>
      <c r="H1042" s="38" t="s">
        <v>3887</v>
      </c>
    </row>
    <row r="1043" spans="1:8">
      <c r="A1043" s="128">
        <v>1042</v>
      </c>
      <c r="B1043" s="17" t="s">
        <v>1814</v>
      </c>
      <c r="C1043" s="38" t="s">
        <v>5726</v>
      </c>
      <c r="D1043" s="38" t="s">
        <v>5727</v>
      </c>
      <c r="E1043" s="38" t="s">
        <v>544</v>
      </c>
      <c r="F1043" s="38">
        <v>21</v>
      </c>
      <c r="G1043" s="38" t="s">
        <v>367</v>
      </c>
      <c r="H1043" s="38" t="s">
        <v>3887</v>
      </c>
    </row>
    <row r="1044" spans="1:8">
      <c r="A1044" s="128">
        <v>1043</v>
      </c>
      <c r="B1044" s="17" t="s">
        <v>1815</v>
      </c>
      <c r="C1044" s="38" t="s">
        <v>5728</v>
      </c>
      <c r="D1044" s="38" t="s">
        <v>5729</v>
      </c>
      <c r="E1044" s="38" t="s">
        <v>544</v>
      </c>
      <c r="F1044" s="38">
        <v>21</v>
      </c>
      <c r="G1044" s="38" t="s">
        <v>367</v>
      </c>
      <c r="H1044" s="38" t="s">
        <v>3887</v>
      </c>
    </row>
    <row r="1045" spans="1:8">
      <c r="A1045" s="128">
        <v>1044</v>
      </c>
      <c r="B1045" s="17" t="s">
        <v>1816</v>
      </c>
      <c r="C1045" s="38" t="s">
        <v>5730</v>
      </c>
      <c r="D1045" s="38" t="s">
        <v>5731</v>
      </c>
      <c r="E1045" s="38" t="s">
        <v>511</v>
      </c>
      <c r="F1045" s="38">
        <v>24</v>
      </c>
      <c r="G1045" s="38" t="s">
        <v>367</v>
      </c>
      <c r="H1045" s="38" t="s">
        <v>4018</v>
      </c>
    </row>
    <row r="1046" spans="1:8">
      <c r="A1046" s="128">
        <v>1045</v>
      </c>
      <c r="B1046" s="17" t="s">
        <v>1819</v>
      </c>
      <c r="C1046" s="38" t="s">
        <v>5732</v>
      </c>
      <c r="D1046" s="38" t="s">
        <v>5733</v>
      </c>
      <c r="E1046" s="38" t="s">
        <v>480</v>
      </c>
      <c r="F1046" s="38">
        <v>23</v>
      </c>
      <c r="G1046" s="38" t="s">
        <v>331</v>
      </c>
      <c r="H1046" s="38" t="s">
        <v>3887</v>
      </c>
    </row>
    <row r="1047" spans="1:8">
      <c r="A1047" s="128">
        <v>1046</v>
      </c>
      <c r="B1047" s="17" t="s">
        <v>1822</v>
      </c>
      <c r="C1047" s="38" t="s">
        <v>5734</v>
      </c>
      <c r="D1047" s="38" t="s">
        <v>5735</v>
      </c>
      <c r="E1047" s="38" t="s">
        <v>480</v>
      </c>
      <c r="F1047" s="38">
        <v>23</v>
      </c>
      <c r="G1047" s="38" t="s">
        <v>331</v>
      </c>
      <c r="H1047" s="38" t="s">
        <v>3887</v>
      </c>
    </row>
    <row r="1048" spans="1:8">
      <c r="A1048" s="128">
        <v>1047</v>
      </c>
      <c r="B1048" s="17" t="s">
        <v>1825</v>
      </c>
      <c r="C1048" s="38" t="s">
        <v>5891</v>
      </c>
      <c r="D1048" s="38" t="s">
        <v>5892</v>
      </c>
      <c r="E1048" s="38" t="s">
        <v>480</v>
      </c>
      <c r="F1048" s="38">
        <v>23</v>
      </c>
      <c r="G1048" s="38" t="s">
        <v>270</v>
      </c>
      <c r="H1048" s="38" t="s">
        <v>3887</v>
      </c>
    </row>
    <row r="1049" spans="1:8">
      <c r="A1049" s="128">
        <v>1048</v>
      </c>
      <c r="B1049" s="17" t="s">
        <v>1828</v>
      </c>
      <c r="C1049" s="38" t="s">
        <v>5893</v>
      </c>
      <c r="D1049" s="38" t="s">
        <v>5894</v>
      </c>
      <c r="E1049" s="38" t="s">
        <v>511</v>
      </c>
      <c r="F1049" s="38">
        <v>24</v>
      </c>
      <c r="G1049" s="38" t="s">
        <v>364</v>
      </c>
      <c r="H1049" s="38" t="s">
        <v>3887</v>
      </c>
    </row>
    <row r="1050" spans="1:8">
      <c r="A1050" s="128">
        <v>1049</v>
      </c>
      <c r="B1050" s="17" t="s">
        <v>1829</v>
      </c>
      <c r="C1050" s="38" t="s">
        <v>5895</v>
      </c>
      <c r="D1050" s="38" t="s">
        <v>5896</v>
      </c>
      <c r="E1050" s="38" t="s">
        <v>511</v>
      </c>
      <c r="F1050" s="38">
        <v>24</v>
      </c>
      <c r="G1050" s="38" t="s">
        <v>364</v>
      </c>
      <c r="H1050" s="38" t="s">
        <v>3887</v>
      </c>
    </row>
    <row r="1051" spans="1:8">
      <c r="A1051" s="128">
        <v>1050</v>
      </c>
      <c r="B1051" s="17" t="s">
        <v>1832</v>
      </c>
      <c r="C1051" s="38" t="s">
        <v>5897</v>
      </c>
      <c r="D1051" s="38" t="s">
        <v>5898</v>
      </c>
      <c r="E1051" s="38" t="s">
        <v>511</v>
      </c>
      <c r="F1051" s="38">
        <v>24</v>
      </c>
      <c r="G1051" s="38" t="s">
        <v>364</v>
      </c>
      <c r="H1051" s="38" t="s">
        <v>3887</v>
      </c>
    </row>
    <row r="1052" spans="1:8">
      <c r="A1052" s="128">
        <v>1051</v>
      </c>
      <c r="B1052" s="17" t="s">
        <v>1835</v>
      </c>
      <c r="C1052" s="38" t="s">
        <v>2608</v>
      </c>
      <c r="D1052" s="38" t="s">
        <v>2609</v>
      </c>
      <c r="E1052" s="38" t="s">
        <v>511</v>
      </c>
      <c r="F1052" s="38">
        <v>24</v>
      </c>
      <c r="G1052" s="38" t="s">
        <v>364</v>
      </c>
      <c r="H1052" s="38" t="s">
        <v>3895</v>
      </c>
    </row>
    <row r="1053" spans="1:8">
      <c r="A1053" s="128">
        <v>1052</v>
      </c>
      <c r="B1053" s="17" t="s">
        <v>1838</v>
      </c>
      <c r="C1053" s="38" t="s">
        <v>5774</v>
      </c>
      <c r="D1053" s="38" t="s">
        <v>5775</v>
      </c>
      <c r="E1053" s="38" t="s">
        <v>480</v>
      </c>
      <c r="F1053" s="38">
        <v>23</v>
      </c>
      <c r="G1053" s="38" t="s">
        <v>253</v>
      </c>
      <c r="H1053" s="38" t="s">
        <v>3887</v>
      </c>
    </row>
    <row r="1054" spans="1:8">
      <c r="A1054" s="128">
        <v>1053</v>
      </c>
      <c r="B1054" s="17" t="s">
        <v>1841</v>
      </c>
      <c r="C1054" s="38" t="s">
        <v>5776</v>
      </c>
      <c r="D1054" s="38" t="s">
        <v>5777</v>
      </c>
      <c r="E1054" s="38" t="s">
        <v>480</v>
      </c>
      <c r="F1054" s="38">
        <v>23</v>
      </c>
      <c r="G1054" s="38" t="s">
        <v>253</v>
      </c>
      <c r="H1054" s="38" t="s">
        <v>3887</v>
      </c>
    </row>
    <row r="1055" spans="1:8">
      <c r="A1055" s="128">
        <v>1054</v>
      </c>
      <c r="B1055" s="17" t="s">
        <v>1844</v>
      </c>
      <c r="C1055" s="38" t="s">
        <v>5778</v>
      </c>
      <c r="D1055" s="38" t="s">
        <v>5779</v>
      </c>
      <c r="E1055" s="38" t="s">
        <v>480</v>
      </c>
      <c r="F1055" s="38">
        <v>23</v>
      </c>
      <c r="G1055" s="38" t="s">
        <v>262</v>
      </c>
      <c r="H1055" s="38" t="s">
        <v>3887</v>
      </c>
    </row>
    <row r="1056" spans="1:8">
      <c r="A1056" s="128">
        <v>1055</v>
      </c>
      <c r="B1056" s="17" t="s">
        <v>1848</v>
      </c>
      <c r="C1056" s="38" t="s">
        <v>5780</v>
      </c>
      <c r="D1056" s="38" t="s">
        <v>5781</v>
      </c>
      <c r="E1056" s="38" t="s">
        <v>480</v>
      </c>
      <c r="F1056" s="38">
        <v>23</v>
      </c>
      <c r="G1056" s="38" t="s">
        <v>262</v>
      </c>
      <c r="H1056" s="38" t="s">
        <v>3887</v>
      </c>
    </row>
    <row r="1057" spans="1:8">
      <c r="A1057" s="128">
        <v>1056</v>
      </c>
      <c r="B1057" s="17" t="s">
        <v>1851</v>
      </c>
      <c r="C1057" s="38" t="s">
        <v>5782</v>
      </c>
      <c r="D1057" s="38" t="s">
        <v>5783</v>
      </c>
      <c r="E1057" s="38" t="s">
        <v>480</v>
      </c>
      <c r="F1057" s="38">
        <v>23</v>
      </c>
      <c r="G1057" s="38" t="s">
        <v>262</v>
      </c>
      <c r="H1057" s="38" t="s">
        <v>3887</v>
      </c>
    </row>
    <row r="1058" spans="1:8">
      <c r="A1058" s="128">
        <v>1057</v>
      </c>
      <c r="B1058" s="17" t="s">
        <v>1854</v>
      </c>
      <c r="C1058" s="38" t="s">
        <v>5784</v>
      </c>
      <c r="D1058" s="38" t="s">
        <v>5785</v>
      </c>
      <c r="E1058" s="38" t="s">
        <v>480</v>
      </c>
      <c r="F1058" s="38">
        <v>23</v>
      </c>
      <c r="G1058" s="38" t="s">
        <v>262</v>
      </c>
      <c r="H1058" s="38" t="s">
        <v>3887</v>
      </c>
    </row>
    <row r="1059" spans="1:8">
      <c r="A1059" s="128">
        <v>1058</v>
      </c>
      <c r="B1059" s="17" t="s">
        <v>1857</v>
      </c>
      <c r="C1059" s="38" t="s">
        <v>5786</v>
      </c>
      <c r="D1059" s="38" t="s">
        <v>5787</v>
      </c>
      <c r="E1059" s="38" t="s">
        <v>544</v>
      </c>
      <c r="F1059" s="38">
        <v>21</v>
      </c>
      <c r="G1059" s="38" t="s">
        <v>276</v>
      </c>
      <c r="H1059" s="38" t="s">
        <v>3887</v>
      </c>
    </row>
    <row r="1060" spans="1:8">
      <c r="A1060" s="128">
        <v>1059</v>
      </c>
      <c r="B1060" s="17" t="s">
        <v>1858</v>
      </c>
      <c r="C1060" s="38" t="s">
        <v>5788</v>
      </c>
      <c r="D1060" s="38" t="s">
        <v>5789</v>
      </c>
      <c r="E1060" s="38" t="s">
        <v>544</v>
      </c>
      <c r="F1060" s="38">
        <v>21</v>
      </c>
      <c r="G1060" s="38" t="s">
        <v>276</v>
      </c>
      <c r="H1060" s="38" t="s">
        <v>3887</v>
      </c>
    </row>
    <row r="1061" spans="1:8">
      <c r="A1061" s="128">
        <v>1060</v>
      </c>
      <c r="B1061" s="17" t="s">
        <v>1861</v>
      </c>
      <c r="C1061" s="38" t="s">
        <v>3657</v>
      </c>
      <c r="D1061" s="38" t="s">
        <v>3658</v>
      </c>
      <c r="E1061" s="38" t="s">
        <v>526</v>
      </c>
      <c r="F1061" s="38">
        <v>22</v>
      </c>
      <c r="G1061" s="38" t="s">
        <v>2354</v>
      </c>
      <c r="H1061" s="38" t="s">
        <v>211</v>
      </c>
    </row>
    <row r="1062" spans="1:8">
      <c r="A1062" s="128">
        <v>1061</v>
      </c>
      <c r="B1062" s="17" t="s">
        <v>1863</v>
      </c>
      <c r="C1062" s="38" t="s">
        <v>5943</v>
      </c>
      <c r="D1062" s="38" t="s">
        <v>1796</v>
      </c>
      <c r="E1062" s="38" t="s">
        <v>526</v>
      </c>
      <c r="F1062" s="38">
        <v>22</v>
      </c>
      <c r="G1062" s="38" t="s">
        <v>302</v>
      </c>
      <c r="H1062" s="38" t="s">
        <v>506</v>
      </c>
    </row>
    <row r="1063" spans="1:8">
      <c r="A1063" s="128">
        <v>1062</v>
      </c>
      <c r="B1063" s="17" t="s">
        <v>1866</v>
      </c>
      <c r="C1063" s="38" t="s">
        <v>3770</v>
      </c>
      <c r="D1063" s="38" t="s">
        <v>3771</v>
      </c>
      <c r="E1063" s="38" t="s">
        <v>480</v>
      </c>
      <c r="F1063" s="38">
        <v>23</v>
      </c>
      <c r="G1063" s="38" t="s">
        <v>247</v>
      </c>
      <c r="H1063" s="38" t="s">
        <v>3896</v>
      </c>
    </row>
    <row r="1064" spans="1:8">
      <c r="A1064" s="128">
        <v>1063</v>
      </c>
      <c r="B1064" s="17" t="s">
        <v>1869</v>
      </c>
      <c r="C1064" s="38" t="s">
        <v>5944</v>
      </c>
      <c r="D1064" s="38" t="s">
        <v>3426</v>
      </c>
      <c r="E1064" s="38" t="s">
        <v>480</v>
      </c>
      <c r="F1064" s="38">
        <v>23</v>
      </c>
      <c r="G1064" s="38" t="s">
        <v>247</v>
      </c>
      <c r="H1064" s="38" t="s">
        <v>3896</v>
      </c>
    </row>
    <row r="1065" spans="1:8">
      <c r="A1065" s="128">
        <v>1064</v>
      </c>
      <c r="B1065" s="17" t="s">
        <v>1872</v>
      </c>
      <c r="C1065" s="38" t="s">
        <v>5945</v>
      </c>
      <c r="D1065" s="38" t="s">
        <v>5946</v>
      </c>
      <c r="E1065" s="38" t="s">
        <v>480</v>
      </c>
      <c r="F1065" s="38">
        <v>23</v>
      </c>
      <c r="G1065" s="38" t="s">
        <v>236</v>
      </c>
      <c r="H1065" s="38" t="s">
        <v>3887</v>
      </c>
    </row>
    <row r="1066" spans="1:8">
      <c r="A1066" s="128">
        <v>1065</v>
      </c>
      <c r="B1066" s="17" t="s">
        <v>1875</v>
      </c>
      <c r="C1066" s="38" t="s">
        <v>5947</v>
      </c>
      <c r="D1066" s="38" t="s">
        <v>5948</v>
      </c>
      <c r="E1066" s="38" t="s">
        <v>480</v>
      </c>
      <c r="F1066" s="38">
        <v>23</v>
      </c>
      <c r="G1066" s="38" t="s">
        <v>236</v>
      </c>
      <c r="H1066" s="38" t="s">
        <v>3887</v>
      </c>
    </row>
    <row r="1067" spans="1:8">
      <c r="A1067" s="128">
        <v>1066</v>
      </c>
      <c r="B1067" s="17" t="s">
        <v>1876</v>
      </c>
      <c r="C1067" s="38" t="s">
        <v>5949</v>
      </c>
      <c r="D1067" s="38" t="s">
        <v>5950</v>
      </c>
      <c r="E1067" s="38" t="s">
        <v>480</v>
      </c>
      <c r="F1067" s="38">
        <v>23</v>
      </c>
      <c r="G1067" s="38" t="s">
        <v>233</v>
      </c>
      <c r="H1067" s="38" t="s">
        <v>3887</v>
      </c>
    </row>
    <row r="1068" spans="1:8">
      <c r="A1068" s="128">
        <v>1067</v>
      </c>
      <c r="B1068" s="17" t="s">
        <v>1880</v>
      </c>
      <c r="C1068" s="38" t="s">
        <v>3778</v>
      </c>
      <c r="D1068" s="38" t="s">
        <v>3779</v>
      </c>
      <c r="E1068" s="38" t="s">
        <v>480</v>
      </c>
      <c r="F1068" s="38">
        <v>23</v>
      </c>
      <c r="G1068" s="38" t="s">
        <v>233</v>
      </c>
      <c r="H1068" s="38" t="s">
        <v>3896</v>
      </c>
    </row>
    <row r="1069" spans="1:8">
      <c r="A1069" s="128">
        <v>1068</v>
      </c>
      <c r="B1069" s="17" t="s">
        <v>1883</v>
      </c>
      <c r="C1069" s="38" t="s">
        <v>5951</v>
      </c>
      <c r="D1069" s="38" t="s">
        <v>5952</v>
      </c>
      <c r="E1069" s="38" t="s">
        <v>480</v>
      </c>
      <c r="F1069" s="38">
        <v>23</v>
      </c>
      <c r="G1069" s="38" t="s">
        <v>233</v>
      </c>
      <c r="H1069" s="38" t="s">
        <v>3887</v>
      </c>
    </row>
    <row r="1070" spans="1:8">
      <c r="A1070" s="128">
        <v>1069</v>
      </c>
      <c r="B1070" s="17" t="s">
        <v>1884</v>
      </c>
      <c r="C1070" s="38" t="s">
        <v>5953</v>
      </c>
      <c r="D1070" s="38" t="s">
        <v>5954</v>
      </c>
      <c r="E1070" s="38" t="s">
        <v>480</v>
      </c>
      <c r="F1070" s="38">
        <v>23</v>
      </c>
      <c r="G1070" s="38" t="s">
        <v>233</v>
      </c>
      <c r="H1070" s="38" t="s">
        <v>3887</v>
      </c>
    </row>
    <row r="1071" spans="1:8">
      <c r="A1071" s="128">
        <v>1070</v>
      </c>
      <c r="B1071" s="17" t="s">
        <v>1885</v>
      </c>
      <c r="C1071" s="38" t="s">
        <v>5955</v>
      </c>
      <c r="D1071" s="38" t="s">
        <v>5956</v>
      </c>
      <c r="E1071" s="38" t="s">
        <v>480</v>
      </c>
      <c r="F1071" s="38">
        <v>23</v>
      </c>
      <c r="G1071" s="38" t="s">
        <v>233</v>
      </c>
      <c r="H1071" s="38" t="s">
        <v>3887</v>
      </c>
    </row>
    <row r="1072" spans="1:8">
      <c r="A1072" s="128">
        <v>1071</v>
      </c>
      <c r="B1072" s="17" t="s">
        <v>1886</v>
      </c>
      <c r="C1072" s="38" t="s">
        <v>5957</v>
      </c>
      <c r="D1072" s="38" t="s">
        <v>5958</v>
      </c>
      <c r="E1072" s="38" t="s">
        <v>480</v>
      </c>
      <c r="F1072" s="38">
        <v>23</v>
      </c>
      <c r="G1072" s="38" t="s">
        <v>233</v>
      </c>
      <c r="H1072" s="38" t="s">
        <v>3887</v>
      </c>
    </row>
    <row r="1073" spans="1:8">
      <c r="A1073" s="128">
        <v>1072</v>
      </c>
      <c r="B1073" s="17" t="s">
        <v>1887</v>
      </c>
      <c r="C1073" s="38" t="s">
        <v>5959</v>
      </c>
      <c r="D1073" s="38" t="s">
        <v>5960</v>
      </c>
      <c r="E1073" s="38" t="s">
        <v>544</v>
      </c>
      <c r="F1073" s="38">
        <v>21</v>
      </c>
      <c r="G1073" s="38" t="s">
        <v>286</v>
      </c>
      <c r="H1073" s="38" t="s">
        <v>3887</v>
      </c>
    </row>
    <row r="1074" spans="1:8">
      <c r="A1074" s="128">
        <v>1073</v>
      </c>
      <c r="B1074" s="17" t="s">
        <v>1888</v>
      </c>
      <c r="C1074" s="38" t="s">
        <v>5961</v>
      </c>
      <c r="D1074" s="245" t="s">
        <v>5962</v>
      </c>
      <c r="E1074" s="38" t="s">
        <v>480</v>
      </c>
      <c r="F1074" s="38">
        <v>23</v>
      </c>
      <c r="G1074" s="38" t="s">
        <v>299</v>
      </c>
      <c r="H1074" s="38" t="s">
        <v>3887</v>
      </c>
    </row>
    <row r="1075" spans="1:8">
      <c r="A1075" s="128">
        <v>1074</v>
      </c>
      <c r="B1075" s="17" t="s">
        <v>1889</v>
      </c>
      <c r="C1075" s="38" t="s">
        <v>5963</v>
      </c>
      <c r="D1075" s="38" t="s">
        <v>5964</v>
      </c>
      <c r="E1075" s="38" t="s">
        <v>480</v>
      </c>
      <c r="F1075" s="38">
        <v>23</v>
      </c>
      <c r="G1075" s="38" t="s">
        <v>299</v>
      </c>
      <c r="H1075" s="38" t="s">
        <v>3887</v>
      </c>
    </row>
    <row r="1076" spans="1:8">
      <c r="A1076" s="128">
        <v>1075</v>
      </c>
      <c r="B1076" s="17" t="s">
        <v>1890</v>
      </c>
      <c r="C1076" s="38" t="s">
        <v>5965</v>
      </c>
      <c r="D1076" s="38" t="s">
        <v>5966</v>
      </c>
      <c r="E1076" s="38" t="s">
        <v>480</v>
      </c>
      <c r="F1076" s="38">
        <v>23</v>
      </c>
      <c r="G1076" s="38" t="s">
        <v>299</v>
      </c>
      <c r="H1076" s="38" t="s">
        <v>3887</v>
      </c>
    </row>
    <row r="1077" spans="1:8">
      <c r="A1077" s="128">
        <v>1076</v>
      </c>
      <c r="B1077" s="17" t="s">
        <v>1891</v>
      </c>
      <c r="C1077" s="38" t="s">
        <v>5967</v>
      </c>
      <c r="D1077" s="38" t="s">
        <v>5968</v>
      </c>
      <c r="E1077" s="38" t="s">
        <v>480</v>
      </c>
      <c r="F1077" s="38">
        <v>23</v>
      </c>
      <c r="G1077" s="38" t="s">
        <v>299</v>
      </c>
      <c r="H1077" s="38" t="s">
        <v>3887</v>
      </c>
    </row>
    <row r="1078" spans="1:8">
      <c r="A1078" s="128">
        <v>1077</v>
      </c>
      <c r="B1078" s="17" t="s">
        <v>1892</v>
      </c>
      <c r="C1078" s="38" t="s">
        <v>5969</v>
      </c>
      <c r="D1078" s="38" t="s">
        <v>5970</v>
      </c>
      <c r="E1078" s="38" t="s">
        <v>1105</v>
      </c>
      <c r="F1078" s="38" t="s">
        <v>5343</v>
      </c>
      <c r="G1078" s="38" t="s">
        <v>299</v>
      </c>
      <c r="H1078" s="38" t="s">
        <v>3887</v>
      </c>
    </row>
    <row r="1079" spans="1:8">
      <c r="A1079" s="128">
        <v>1078</v>
      </c>
      <c r="B1079" s="17" t="s">
        <v>1893</v>
      </c>
      <c r="C1079" s="38" t="s">
        <v>5971</v>
      </c>
      <c r="D1079" s="38" t="s">
        <v>5972</v>
      </c>
      <c r="E1079" s="38" t="s">
        <v>526</v>
      </c>
      <c r="F1079" s="38">
        <v>22</v>
      </c>
      <c r="G1079" s="38" t="s">
        <v>360</v>
      </c>
      <c r="H1079" s="38" t="s">
        <v>3887</v>
      </c>
    </row>
    <row r="1080" spans="1:8">
      <c r="A1080" s="128">
        <v>1079</v>
      </c>
      <c r="B1080" s="17" t="s">
        <v>1894</v>
      </c>
      <c r="C1080" s="38" t="s">
        <v>5973</v>
      </c>
      <c r="D1080" s="38" t="s">
        <v>5974</v>
      </c>
      <c r="E1080" s="38" t="s">
        <v>526</v>
      </c>
      <c r="F1080" s="38">
        <v>22</v>
      </c>
      <c r="G1080" s="38" t="s">
        <v>360</v>
      </c>
      <c r="H1080" s="38" t="s">
        <v>3887</v>
      </c>
    </row>
    <row r="1081" spans="1:8">
      <c r="A1081" s="128">
        <v>1080</v>
      </c>
      <c r="B1081" s="17" t="s">
        <v>1896</v>
      </c>
      <c r="C1081" s="38" t="s">
        <v>5975</v>
      </c>
      <c r="D1081" s="38" t="s">
        <v>5976</v>
      </c>
      <c r="E1081" s="38" t="s">
        <v>480</v>
      </c>
      <c r="F1081" s="38">
        <v>23</v>
      </c>
      <c r="G1081" s="38" t="s">
        <v>346</v>
      </c>
      <c r="H1081" s="38" t="s">
        <v>3887</v>
      </c>
    </row>
    <row r="1082" spans="1:8">
      <c r="A1082" s="128">
        <v>1081</v>
      </c>
      <c r="B1082" s="17" t="s">
        <v>1897</v>
      </c>
      <c r="C1082" s="38" t="s">
        <v>5977</v>
      </c>
      <c r="D1082" s="38" t="s">
        <v>5978</v>
      </c>
      <c r="E1082" s="38" t="s">
        <v>511</v>
      </c>
      <c r="F1082" s="38">
        <v>24</v>
      </c>
      <c r="G1082" s="38" t="s">
        <v>346</v>
      </c>
      <c r="H1082" s="38" t="s">
        <v>3887</v>
      </c>
    </row>
    <row r="1083" spans="1:8">
      <c r="A1083" s="128">
        <v>1082</v>
      </c>
      <c r="B1083" s="17" t="s">
        <v>1898</v>
      </c>
      <c r="C1083" s="38" t="s">
        <v>5979</v>
      </c>
      <c r="D1083" s="38" t="s">
        <v>5980</v>
      </c>
      <c r="E1083" s="38" t="s">
        <v>589</v>
      </c>
      <c r="F1083" s="38">
        <v>18</v>
      </c>
      <c r="G1083" s="38" t="s">
        <v>346</v>
      </c>
      <c r="H1083" s="38" t="s">
        <v>3887</v>
      </c>
    </row>
    <row r="1084" spans="1:8">
      <c r="A1084" s="128">
        <v>1083</v>
      </c>
      <c r="B1084" s="17" t="s">
        <v>1899</v>
      </c>
      <c r="C1084" s="38" t="s">
        <v>5981</v>
      </c>
      <c r="D1084" s="38" t="s">
        <v>5982</v>
      </c>
      <c r="E1084" s="38" t="s">
        <v>480</v>
      </c>
      <c r="F1084" s="38">
        <v>23</v>
      </c>
      <c r="G1084" s="38" t="s">
        <v>352</v>
      </c>
      <c r="H1084" s="38" t="s">
        <v>3887</v>
      </c>
    </row>
    <row r="1085" spans="1:8">
      <c r="A1085" s="128">
        <v>1084</v>
      </c>
      <c r="B1085" s="17" t="s">
        <v>1900</v>
      </c>
      <c r="C1085" s="38" t="s">
        <v>5999</v>
      </c>
      <c r="D1085" s="38" t="s">
        <v>6000</v>
      </c>
      <c r="E1085" s="38" t="s">
        <v>480</v>
      </c>
      <c r="F1085" s="38">
        <v>23</v>
      </c>
      <c r="G1085" s="38" t="s">
        <v>253</v>
      </c>
      <c r="H1085" s="38" t="s">
        <v>3887</v>
      </c>
    </row>
    <row r="1086" spans="1:8">
      <c r="A1086" s="128">
        <v>1085</v>
      </c>
      <c r="B1086" s="17" t="s">
        <v>1901</v>
      </c>
      <c r="C1086" s="38" t="s">
        <v>6001</v>
      </c>
      <c r="D1086" s="38" t="s">
        <v>6002</v>
      </c>
      <c r="E1086" s="38" t="s">
        <v>753</v>
      </c>
      <c r="F1086" s="38">
        <v>35</v>
      </c>
      <c r="G1086" s="38" t="s">
        <v>343</v>
      </c>
      <c r="H1086" s="38" t="s">
        <v>3887</v>
      </c>
    </row>
    <row r="1087" spans="1:8">
      <c r="A1087" s="128">
        <v>1086</v>
      </c>
      <c r="B1087" s="17" t="s">
        <v>1902</v>
      </c>
      <c r="C1087" s="38" t="s">
        <v>5790</v>
      </c>
      <c r="D1087" s="38" t="s">
        <v>5791</v>
      </c>
      <c r="E1087" s="38" t="s">
        <v>526</v>
      </c>
      <c r="F1087" s="38">
        <v>22</v>
      </c>
      <c r="G1087" s="38" t="s">
        <v>336</v>
      </c>
      <c r="H1087" s="38" t="s">
        <v>3887</v>
      </c>
    </row>
    <row r="1088" spans="1:8">
      <c r="A1088" s="128">
        <v>1087</v>
      </c>
      <c r="B1088" s="17" t="s">
        <v>1903</v>
      </c>
      <c r="C1088" s="38" t="s">
        <v>5792</v>
      </c>
      <c r="D1088" s="38" t="s">
        <v>5793</v>
      </c>
      <c r="E1088" s="38" t="s">
        <v>526</v>
      </c>
      <c r="F1088" s="38">
        <v>22</v>
      </c>
      <c r="G1088" s="38" t="s">
        <v>336</v>
      </c>
      <c r="H1088" s="38" t="s">
        <v>3887</v>
      </c>
    </row>
    <row r="1089" spans="1:8">
      <c r="A1089" s="128">
        <v>1088</v>
      </c>
      <c r="B1089" s="17" t="s">
        <v>1904</v>
      </c>
      <c r="C1089" s="38" t="s">
        <v>5794</v>
      </c>
      <c r="D1089" s="38" t="s">
        <v>5795</v>
      </c>
      <c r="E1089" s="38" t="s">
        <v>526</v>
      </c>
      <c r="F1089" s="38">
        <v>22</v>
      </c>
      <c r="G1089" s="38" t="s">
        <v>336</v>
      </c>
      <c r="H1089" s="38" t="s">
        <v>3887</v>
      </c>
    </row>
    <row r="1090" spans="1:8">
      <c r="A1090" s="128">
        <v>1089</v>
      </c>
      <c r="B1090" s="17" t="s">
        <v>1906</v>
      </c>
      <c r="C1090" s="38" t="s">
        <v>5796</v>
      </c>
      <c r="D1090" s="38" t="s">
        <v>5797</v>
      </c>
      <c r="E1090" s="38" t="s">
        <v>526</v>
      </c>
      <c r="F1090" s="38">
        <v>22</v>
      </c>
      <c r="G1090" s="38" t="s">
        <v>336</v>
      </c>
      <c r="H1090" s="38" t="s">
        <v>3887</v>
      </c>
    </row>
    <row r="1091" spans="1:8">
      <c r="A1091" s="128">
        <v>1090</v>
      </c>
      <c r="B1091" s="17" t="s">
        <v>1907</v>
      </c>
      <c r="C1091" s="38" t="s">
        <v>5798</v>
      </c>
      <c r="D1091" s="38" t="s">
        <v>5799</v>
      </c>
      <c r="E1091" s="38" t="s">
        <v>526</v>
      </c>
      <c r="F1091" s="38">
        <v>22</v>
      </c>
      <c r="G1091" s="38" t="s">
        <v>308</v>
      </c>
      <c r="H1091" s="38" t="s">
        <v>3887</v>
      </c>
    </row>
    <row r="1092" spans="1:8">
      <c r="A1092" s="128">
        <v>1091</v>
      </c>
      <c r="B1092" s="17" t="s">
        <v>1908</v>
      </c>
      <c r="C1092" s="38" t="s">
        <v>5901</v>
      </c>
      <c r="D1092" s="38" t="s">
        <v>5902</v>
      </c>
      <c r="E1092" s="38" t="s">
        <v>480</v>
      </c>
      <c r="F1092" s="38">
        <v>23</v>
      </c>
      <c r="G1092" s="38" t="s">
        <v>367</v>
      </c>
      <c r="H1092" s="38" t="s">
        <v>4018</v>
      </c>
    </row>
    <row r="1093" spans="1:8">
      <c r="A1093" s="128">
        <v>1092</v>
      </c>
      <c r="B1093" s="17" t="s">
        <v>1909</v>
      </c>
      <c r="C1093" s="38" t="s">
        <v>5903</v>
      </c>
      <c r="D1093" s="38" t="s">
        <v>5904</v>
      </c>
      <c r="E1093" s="38" t="s">
        <v>480</v>
      </c>
      <c r="F1093" s="38">
        <v>23</v>
      </c>
      <c r="G1093" s="38" t="s">
        <v>266</v>
      </c>
      <c r="H1093" s="38" t="s">
        <v>3887</v>
      </c>
    </row>
    <row r="1094" spans="1:8">
      <c r="A1094" s="128">
        <v>1093</v>
      </c>
      <c r="B1094" s="17" t="s">
        <v>1912</v>
      </c>
      <c r="C1094" s="38" t="s">
        <v>5905</v>
      </c>
      <c r="D1094" s="38" t="s">
        <v>5906</v>
      </c>
      <c r="E1094" s="38" t="s">
        <v>544</v>
      </c>
      <c r="F1094" s="38">
        <v>21</v>
      </c>
      <c r="G1094" s="38" t="s">
        <v>286</v>
      </c>
      <c r="H1094" s="38" t="s">
        <v>3887</v>
      </c>
    </row>
    <row r="1095" spans="1:8">
      <c r="A1095" s="128">
        <v>1094</v>
      </c>
      <c r="B1095" s="17" t="s">
        <v>1913</v>
      </c>
      <c r="C1095" s="38" t="s">
        <v>5907</v>
      </c>
      <c r="D1095" s="38" t="s">
        <v>5908</v>
      </c>
      <c r="E1095" s="38" t="s">
        <v>526</v>
      </c>
      <c r="F1095" s="38">
        <v>22</v>
      </c>
      <c r="G1095" s="38" t="s">
        <v>302</v>
      </c>
      <c r="H1095" s="38" t="s">
        <v>3887</v>
      </c>
    </row>
    <row r="1096" spans="1:8">
      <c r="A1096" s="128">
        <v>1095</v>
      </c>
      <c r="B1096" s="17" t="s">
        <v>1914</v>
      </c>
      <c r="C1096" s="38" t="s">
        <v>5909</v>
      </c>
      <c r="D1096" s="38" t="s">
        <v>5910</v>
      </c>
      <c r="E1096" s="38" t="s">
        <v>526</v>
      </c>
      <c r="F1096" s="38">
        <v>22</v>
      </c>
      <c r="G1096" s="38" t="s">
        <v>302</v>
      </c>
      <c r="H1096" s="38" t="s">
        <v>3887</v>
      </c>
    </row>
    <row r="1097" spans="1:8">
      <c r="A1097" s="128">
        <v>1096</v>
      </c>
      <c r="B1097" s="17" t="s">
        <v>1915</v>
      </c>
      <c r="C1097" s="38" t="s">
        <v>5911</v>
      </c>
      <c r="D1097" s="38" t="s">
        <v>5912</v>
      </c>
      <c r="E1097" s="38" t="s">
        <v>480</v>
      </c>
      <c r="F1097" s="38">
        <v>23</v>
      </c>
      <c r="G1097" s="38" t="s">
        <v>325</v>
      </c>
      <c r="H1097" s="38" t="s">
        <v>3887</v>
      </c>
    </row>
    <row r="1098" spans="1:8">
      <c r="A1098" s="128">
        <v>1097</v>
      </c>
      <c r="B1098" s="17" t="s">
        <v>1916</v>
      </c>
      <c r="C1098" s="38" t="s">
        <v>5913</v>
      </c>
      <c r="D1098" s="38" t="s">
        <v>792</v>
      </c>
      <c r="E1098" s="38" t="s">
        <v>480</v>
      </c>
      <c r="F1098" s="38">
        <v>23</v>
      </c>
      <c r="G1098" s="38" t="s">
        <v>349</v>
      </c>
      <c r="H1098" s="38" t="s">
        <v>3887</v>
      </c>
    </row>
    <row r="1099" spans="1:8">
      <c r="A1099" s="128">
        <v>1098</v>
      </c>
      <c r="B1099" s="17" t="s">
        <v>1917</v>
      </c>
      <c r="C1099" s="38" t="s">
        <v>5914</v>
      </c>
      <c r="D1099" s="38" t="s">
        <v>5915</v>
      </c>
      <c r="E1099" s="38" t="s">
        <v>480</v>
      </c>
      <c r="F1099" s="38">
        <v>23</v>
      </c>
      <c r="G1099" s="38" t="s">
        <v>349</v>
      </c>
      <c r="H1099" s="38" t="s">
        <v>3887</v>
      </c>
    </row>
    <row r="1100" spans="1:8">
      <c r="A1100" s="128">
        <v>1099</v>
      </c>
      <c r="B1100" s="17" t="s">
        <v>1918</v>
      </c>
      <c r="C1100" s="38" t="s">
        <v>5916</v>
      </c>
      <c r="D1100" s="38" t="s">
        <v>5917</v>
      </c>
      <c r="E1100" s="38" t="s">
        <v>480</v>
      </c>
      <c r="F1100" s="38">
        <v>23</v>
      </c>
      <c r="G1100" s="38" t="s">
        <v>349</v>
      </c>
      <c r="H1100" s="38" t="s">
        <v>3887</v>
      </c>
    </row>
    <row r="1101" spans="1:8">
      <c r="A1101" s="128">
        <v>1100</v>
      </c>
      <c r="B1101" s="17" t="s">
        <v>1919</v>
      </c>
      <c r="C1101" s="38" t="s">
        <v>5918</v>
      </c>
      <c r="D1101" s="38" t="s">
        <v>5919</v>
      </c>
      <c r="E1101" s="38" t="s">
        <v>480</v>
      </c>
      <c r="F1101" s="38">
        <v>23</v>
      </c>
      <c r="G1101" s="38" t="s">
        <v>357</v>
      </c>
      <c r="H1101" s="38">
        <v>1</v>
      </c>
    </row>
    <row r="1102" spans="1:8">
      <c r="A1102" s="128">
        <v>1101</v>
      </c>
      <c r="B1102" s="17" t="s">
        <v>1920</v>
      </c>
      <c r="C1102" s="38" t="s">
        <v>5920</v>
      </c>
      <c r="D1102" s="38" t="s">
        <v>5921</v>
      </c>
      <c r="E1102" s="38" t="s">
        <v>480</v>
      </c>
      <c r="F1102" s="38">
        <v>23</v>
      </c>
      <c r="G1102" s="38" t="s">
        <v>357</v>
      </c>
      <c r="H1102" s="38">
        <v>1</v>
      </c>
    </row>
    <row r="1103" spans="1:8">
      <c r="A1103" s="128">
        <v>1102</v>
      </c>
      <c r="B1103" s="17" t="s">
        <v>1921</v>
      </c>
      <c r="C1103" s="38" t="s">
        <v>5922</v>
      </c>
      <c r="D1103" s="38" t="s">
        <v>5923</v>
      </c>
      <c r="E1103" s="38" t="s">
        <v>480</v>
      </c>
      <c r="F1103" s="38">
        <v>23</v>
      </c>
      <c r="G1103" s="38" t="s">
        <v>357</v>
      </c>
      <c r="H1103" s="38">
        <v>1</v>
      </c>
    </row>
    <row r="1104" spans="1:8">
      <c r="A1104" s="128">
        <v>1103</v>
      </c>
      <c r="B1104" s="17" t="s">
        <v>1922</v>
      </c>
      <c r="C1104" s="38" t="s">
        <v>5924</v>
      </c>
      <c r="D1104" s="38" t="s">
        <v>1856</v>
      </c>
      <c r="E1104" s="38" t="s">
        <v>480</v>
      </c>
      <c r="F1104" s="38">
        <v>23</v>
      </c>
      <c r="G1104" s="38" t="s">
        <v>357</v>
      </c>
      <c r="H1104" s="38">
        <v>1</v>
      </c>
    </row>
    <row r="1105" spans="1:8">
      <c r="A1105" s="128">
        <v>1104</v>
      </c>
      <c r="B1105" s="17" t="s">
        <v>1923</v>
      </c>
      <c r="C1105" s="38" t="s">
        <v>5925</v>
      </c>
      <c r="D1105" s="38" t="s">
        <v>5926</v>
      </c>
      <c r="E1105" s="38" t="s">
        <v>480</v>
      </c>
      <c r="F1105" s="38">
        <v>23</v>
      </c>
      <c r="G1105" s="38" t="s">
        <v>357</v>
      </c>
      <c r="H1105" s="38">
        <v>1</v>
      </c>
    </row>
    <row r="1106" spans="1:8">
      <c r="A1106" s="128">
        <v>1105</v>
      </c>
      <c r="B1106" s="17" t="s">
        <v>1924</v>
      </c>
      <c r="C1106" s="246" t="s">
        <v>5927</v>
      </c>
      <c r="D1106" s="246" t="s">
        <v>5928</v>
      </c>
      <c r="E1106" s="38" t="s">
        <v>480</v>
      </c>
      <c r="F1106" s="38">
        <v>23</v>
      </c>
      <c r="G1106" s="38" t="s">
        <v>357</v>
      </c>
      <c r="H1106" s="38">
        <v>1</v>
      </c>
    </row>
    <row r="1107" spans="1:8">
      <c r="A1107" s="128">
        <v>1106</v>
      </c>
      <c r="B1107" s="17" t="s">
        <v>1925</v>
      </c>
      <c r="C1107" s="38" t="s">
        <v>6003</v>
      </c>
      <c r="D1107" s="38" t="s">
        <v>6004</v>
      </c>
      <c r="E1107" s="38" t="s">
        <v>480</v>
      </c>
      <c r="F1107" s="38">
        <v>23</v>
      </c>
      <c r="G1107" s="38" t="s">
        <v>367</v>
      </c>
      <c r="H1107" s="38" t="s">
        <v>3887</v>
      </c>
    </row>
    <row r="1108" spans="1:8">
      <c r="A1108" s="128">
        <v>1107</v>
      </c>
      <c r="B1108" s="17" t="s">
        <v>1926</v>
      </c>
      <c r="C1108" s="38" t="s">
        <v>6005</v>
      </c>
      <c r="D1108" s="38" t="s">
        <v>6006</v>
      </c>
      <c r="E1108" s="38" t="s">
        <v>480</v>
      </c>
      <c r="F1108" s="38">
        <v>23</v>
      </c>
      <c r="G1108" s="38" t="s">
        <v>367</v>
      </c>
      <c r="H1108" s="38" t="s">
        <v>3887</v>
      </c>
    </row>
    <row r="1109" spans="1:8">
      <c r="A1109" s="128">
        <v>1108</v>
      </c>
      <c r="B1109" s="17" t="s">
        <v>1927</v>
      </c>
      <c r="C1109" s="38" t="s">
        <v>6007</v>
      </c>
      <c r="D1109" s="38" t="s">
        <v>6008</v>
      </c>
      <c r="E1109" s="38" t="s">
        <v>480</v>
      </c>
      <c r="F1109" s="38">
        <v>23</v>
      </c>
      <c r="G1109" s="38" t="s">
        <v>319</v>
      </c>
      <c r="H1109" s="38" t="s">
        <v>3887</v>
      </c>
    </row>
    <row r="1110" spans="1:8">
      <c r="A1110" s="128">
        <v>1109</v>
      </c>
      <c r="B1110" s="17" t="s">
        <v>1928</v>
      </c>
      <c r="C1110" s="38" t="s">
        <v>6009</v>
      </c>
      <c r="D1110" s="38" t="s">
        <v>6010</v>
      </c>
      <c r="E1110" s="38" t="s">
        <v>480</v>
      </c>
      <c r="F1110" s="38">
        <v>23</v>
      </c>
      <c r="G1110" s="38" t="s">
        <v>319</v>
      </c>
      <c r="H1110" s="38" t="s">
        <v>3887</v>
      </c>
    </row>
    <row r="1111" spans="1:8">
      <c r="A1111" s="128">
        <v>1110</v>
      </c>
      <c r="B1111" s="17" t="s">
        <v>1929</v>
      </c>
      <c r="C1111"/>
      <c r="D1111" s="38"/>
      <c r="E1111" s="38"/>
      <c r="F1111" s="90"/>
      <c r="G1111"/>
      <c r="H1111" s="38"/>
    </row>
    <row r="1112" spans="1:8">
      <c r="A1112" s="128">
        <v>1111</v>
      </c>
      <c r="B1112" s="17" t="s">
        <v>1930</v>
      </c>
      <c r="C1112"/>
      <c r="D1112"/>
      <c r="E1112" s="38"/>
      <c r="F1112" s="90"/>
      <c r="G1112"/>
      <c r="H1112" s="38"/>
    </row>
    <row r="1113" spans="1:8">
      <c r="A1113" s="128">
        <v>1112</v>
      </c>
      <c r="B1113" s="17" t="s">
        <v>1931</v>
      </c>
      <c r="C1113"/>
      <c r="D1113"/>
      <c r="E1113" s="38"/>
      <c r="F1113" s="90"/>
      <c r="G1113"/>
      <c r="H1113" s="38"/>
    </row>
    <row r="1114" spans="1:8">
      <c r="A1114" s="128">
        <v>1113</v>
      </c>
      <c r="B1114" s="17" t="s">
        <v>1932</v>
      </c>
      <c r="C1114"/>
      <c r="D1114"/>
      <c r="E1114" s="38"/>
      <c r="F1114" s="90"/>
      <c r="G1114"/>
      <c r="H1114" s="38"/>
    </row>
    <row r="1115" spans="1:8">
      <c r="A1115" s="128">
        <v>1114</v>
      </c>
      <c r="B1115" s="17" t="s">
        <v>1933</v>
      </c>
      <c r="C1115"/>
      <c r="D1115"/>
      <c r="E1115" s="38"/>
      <c r="F1115" s="90"/>
      <c r="G1115"/>
      <c r="H1115" s="38"/>
    </row>
    <row r="1116" spans="1:8">
      <c r="A1116" s="128">
        <v>1115</v>
      </c>
      <c r="B1116" s="17" t="s">
        <v>1934</v>
      </c>
      <c r="C1116"/>
      <c r="D1116"/>
      <c r="E1116" s="38"/>
      <c r="F1116" s="90"/>
      <c r="G1116"/>
      <c r="H1116" s="38"/>
    </row>
    <row r="1117" spans="1:8">
      <c r="A1117" s="128">
        <v>1116</v>
      </c>
      <c r="B1117" s="17" t="s">
        <v>1935</v>
      </c>
      <c r="C1117"/>
      <c r="D1117"/>
      <c r="E1117" s="38"/>
      <c r="F1117" s="90"/>
      <c r="G1117"/>
      <c r="H1117" s="38"/>
    </row>
    <row r="1118" spans="1:8">
      <c r="A1118" s="128">
        <v>1117</v>
      </c>
      <c r="B1118" s="17" t="s">
        <v>1936</v>
      </c>
      <c r="C1118"/>
      <c r="D1118"/>
      <c r="E1118" s="38"/>
      <c r="F1118" s="90"/>
      <c r="G1118"/>
      <c r="H1118" s="38"/>
    </row>
    <row r="1119" spans="1:8">
      <c r="A1119" s="128">
        <v>1118</v>
      </c>
      <c r="B1119" s="17" t="s">
        <v>1937</v>
      </c>
      <c r="C1119"/>
      <c r="D1119"/>
      <c r="E1119" s="38"/>
      <c r="F1119" s="90"/>
      <c r="G1119"/>
      <c r="H1119" s="38"/>
    </row>
    <row r="1120" spans="1:8">
      <c r="A1120" s="128">
        <v>1119</v>
      </c>
      <c r="B1120" s="17" t="s">
        <v>1938</v>
      </c>
      <c r="C1120"/>
      <c r="D1120"/>
      <c r="E1120" s="38"/>
      <c r="F1120" s="90"/>
      <c r="G1120"/>
      <c r="H1120" s="38"/>
    </row>
    <row r="1121" spans="1:8">
      <c r="A1121" s="128">
        <v>1120</v>
      </c>
      <c r="B1121" s="17" t="s">
        <v>1939</v>
      </c>
      <c r="C1121"/>
      <c r="D1121"/>
      <c r="E1121" s="38"/>
      <c r="F1121" s="90"/>
      <c r="G1121"/>
      <c r="H1121" s="38"/>
    </row>
    <row r="1122" spans="1:8">
      <c r="A1122" s="128">
        <v>1121</v>
      </c>
      <c r="B1122" s="17" t="s">
        <v>1940</v>
      </c>
      <c r="C1122"/>
      <c r="D1122"/>
      <c r="E1122" s="38"/>
      <c r="F1122" s="90"/>
      <c r="G1122"/>
      <c r="H1122" s="38"/>
    </row>
    <row r="1123" spans="1:8">
      <c r="A1123" s="128">
        <v>1122</v>
      </c>
      <c r="B1123" s="17" t="s">
        <v>1941</v>
      </c>
      <c r="C1123"/>
      <c r="D1123"/>
      <c r="E1123" s="38"/>
      <c r="F1123" s="90"/>
      <c r="G1123"/>
      <c r="H1123" s="38"/>
    </row>
    <row r="1124" spans="1:8">
      <c r="A1124" s="128">
        <v>1123</v>
      </c>
      <c r="B1124" s="17" t="s">
        <v>1942</v>
      </c>
      <c r="C1124"/>
      <c r="D1124"/>
      <c r="E1124" s="38"/>
      <c r="F1124" s="90"/>
      <c r="G1124"/>
      <c r="H1124" s="38"/>
    </row>
    <row r="1125" spans="1:8">
      <c r="A1125" s="128">
        <v>1124</v>
      </c>
      <c r="B1125" s="17" t="s">
        <v>1945</v>
      </c>
      <c r="C1125"/>
      <c r="D1125"/>
      <c r="E1125" s="38"/>
      <c r="F1125" s="90"/>
      <c r="G1125"/>
      <c r="H1125" s="38"/>
    </row>
    <row r="1126" spans="1:8">
      <c r="A1126" s="128">
        <v>1125</v>
      </c>
      <c r="B1126" s="17" t="s">
        <v>1946</v>
      </c>
      <c r="C1126"/>
      <c r="D1126"/>
      <c r="E1126" s="38"/>
      <c r="F1126" s="90"/>
      <c r="G1126"/>
      <c r="H1126" s="38"/>
    </row>
    <row r="1127" spans="1:8">
      <c r="A1127" s="128">
        <v>1126</v>
      </c>
      <c r="B1127" s="17" t="s">
        <v>1947</v>
      </c>
      <c r="C1127"/>
      <c r="D1127"/>
      <c r="E1127" s="38"/>
      <c r="F1127" s="90"/>
      <c r="G1127"/>
      <c r="H1127" s="38"/>
    </row>
    <row r="1128" spans="1:8">
      <c r="A1128" s="128">
        <v>1127</v>
      </c>
      <c r="B1128" s="17" t="s">
        <v>1950</v>
      </c>
      <c r="C1128"/>
      <c r="D1128"/>
      <c r="E1128" s="38"/>
      <c r="F1128" s="90"/>
      <c r="G1128"/>
      <c r="H1128" s="38"/>
    </row>
    <row r="1129" spans="1:8">
      <c r="A1129" s="128">
        <v>1128</v>
      </c>
      <c r="B1129" s="17" t="s">
        <v>1951</v>
      </c>
      <c r="C1129"/>
      <c r="D1129"/>
      <c r="E1129" s="38"/>
      <c r="F1129" s="90"/>
      <c r="G1129"/>
      <c r="H1129" s="38"/>
    </row>
    <row r="1130" spans="1:8">
      <c r="A1130" s="128">
        <v>1129</v>
      </c>
      <c r="B1130" s="17" t="s">
        <v>1954</v>
      </c>
      <c r="C1130"/>
      <c r="D1130"/>
      <c r="E1130" s="38"/>
      <c r="F1130" s="90"/>
      <c r="G1130"/>
      <c r="H1130" s="38"/>
    </row>
    <row r="1131" spans="1:8">
      <c r="A1131" s="128">
        <v>1130</v>
      </c>
      <c r="B1131" s="17" t="s">
        <v>1957</v>
      </c>
      <c r="C1131"/>
      <c r="D1131"/>
      <c r="E1131" s="38"/>
      <c r="F1131" s="90"/>
      <c r="G1131"/>
      <c r="H1131" s="38"/>
    </row>
    <row r="1132" spans="1:8">
      <c r="A1132" s="128">
        <v>1131</v>
      </c>
      <c r="B1132" s="17" t="s">
        <v>1958</v>
      </c>
      <c r="C1132"/>
      <c r="D1132"/>
      <c r="E1132" s="38"/>
      <c r="F1132" s="90"/>
      <c r="G1132"/>
      <c r="H1132" s="38"/>
    </row>
    <row r="1133" spans="1:8">
      <c r="A1133" s="128">
        <v>1132</v>
      </c>
      <c r="B1133" s="17" t="s">
        <v>1959</v>
      </c>
      <c r="C1133"/>
      <c r="D1133"/>
      <c r="E1133" s="38"/>
      <c r="F1133" s="90"/>
      <c r="G1133"/>
      <c r="H1133" s="38"/>
    </row>
    <row r="1134" spans="1:8">
      <c r="A1134" s="128">
        <v>1133</v>
      </c>
      <c r="B1134" s="17" t="s">
        <v>1960</v>
      </c>
      <c r="C1134"/>
      <c r="D1134"/>
      <c r="E1134" s="38"/>
      <c r="F1134" s="90"/>
      <c r="G1134"/>
      <c r="H1134" s="38"/>
    </row>
    <row r="1135" spans="1:8">
      <c r="A1135" s="128">
        <v>1134</v>
      </c>
      <c r="B1135" s="17" t="s">
        <v>1961</v>
      </c>
      <c r="C1135"/>
      <c r="D1135"/>
      <c r="E1135" s="38"/>
      <c r="F1135" s="90"/>
      <c r="G1135"/>
      <c r="H1135" s="38"/>
    </row>
    <row r="1136" spans="1:8">
      <c r="A1136" s="128">
        <v>1135</v>
      </c>
      <c r="B1136" s="17" t="s">
        <v>1962</v>
      </c>
      <c r="C1136"/>
      <c r="D1136"/>
      <c r="E1136" s="38"/>
      <c r="F1136" s="90"/>
      <c r="G1136"/>
      <c r="H1136" s="38"/>
    </row>
    <row r="1137" spans="1:8">
      <c r="A1137" s="128">
        <v>1136</v>
      </c>
      <c r="B1137" s="17" t="s">
        <v>1963</v>
      </c>
      <c r="C1137"/>
      <c r="D1137"/>
      <c r="E1137" s="38"/>
      <c r="F1137" s="90"/>
      <c r="G1137"/>
      <c r="H1137" s="38"/>
    </row>
    <row r="1138" spans="1:8">
      <c r="A1138" s="128">
        <v>1137</v>
      </c>
      <c r="B1138" s="17" t="s">
        <v>1964</v>
      </c>
      <c r="C1138"/>
      <c r="D1138"/>
      <c r="E1138" s="38"/>
      <c r="F1138" s="90"/>
      <c r="G1138"/>
      <c r="H1138" s="38"/>
    </row>
    <row r="1139" spans="1:8">
      <c r="A1139" s="128">
        <v>1138</v>
      </c>
      <c r="B1139" s="17" t="s">
        <v>1967</v>
      </c>
      <c r="C1139"/>
      <c r="D1139"/>
      <c r="E1139" s="38"/>
      <c r="F1139" s="90"/>
      <c r="G1139"/>
      <c r="H1139" s="38"/>
    </row>
    <row r="1140" spans="1:8">
      <c r="A1140" s="128">
        <v>1139</v>
      </c>
      <c r="B1140" s="17" t="s">
        <v>1970</v>
      </c>
      <c r="C1140"/>
      <c r="D1140"/>
      <c r="E1140" s="38"/>
      <c r="F1140" s="90"/>
      <c r="G1140"/>
      <c r="H1140" s="38"/>
    </row>
    <row r="1141" spans="1:8">
      <c r="A1141" s="128">
        <v>1140</v>
      </c>
      <c r="B1141" s="17" t="s">
        <v>1971</v>
      </c>
      <c r="C1141"/>
      <c r="D1141"/>
      <c r="E1141" s="38"/>
      <c r="F1141" s="90"/>
      <c r="G1141"/>
      <c r="H1141" s="38"/>
    </row>
    <row r="1142" spans="1:8">
      <c r="A1142" s="128">
        <v>1141</v>
      </c>
      <c r="B1142" s="17" t="s">
        <v>1972</v>
      </c>
      <c r="C1142" s="38" t="s">
        <v>5800</v>
      </c>
      <c r="D1142" s="38" t="s">
        <v>5801</v>
      </c>
      <c r="E1142" s="38" t="s">
        <v>526</v>
      </c>
      <c r="F1142" s="38">
        <v>22</v>
      </c>
      <c r="G1142" s="38" t="s">
        <v>302</v>
      </c>
      <c r="H1142" s="38" t="s">
        <v>3887</v>
      </c>
    </row>
    <row r="1143" spans="1:8">
      <c r="A1143" s="128">
        <v>1142</v>
      </c>
      <c r="B1143" s="17" t="s">
        <v>1975</v>
      </c>
      <c r="C1143" s="38" t="s">
        <v>5802</v>
      </c>
      <c r="D1143" s="38" t="s">
        <v>5803</v>
      </c>
      <c r="E1143" s="38" t="s">
        <v>526</v>
      </c>
      <c r="F1143" s="38">
        <v>22</v>
      </c>
      <c r="G1143" s="38" t="s">
        <v>302</v>
      </c>
      <c r="H1143" s="38" t="s">
        <v>3887</v>
      </c>
    </row>
    <row r="1144" spans="1:8">
      <c r="A1144" s="128">
        <v>1143</v>
      </c>
      <c r="B1144" s="17" t="s">
        <v>1978</v>
      </c>
      <c r="C1144" s="38" t="s">
        <v>5804</v>
      </c>
      <c r="D1144" s="38" t="s">
        <v>5805</v>
      </c>
      <c r="E1144" s="38" t="s">
        <v>526</v>
      </c>
      <c r="F1144" s="38">
        <v>22</v>
      </c>
      <c r="G1144" s="38" t="s">
        <v>302</v>
      </c>
      <c r="H1144" s="38" t="s">
        <v>3887</v>
      </c>
    </row>
    <row r="1145" spans="1:8">
      <c r="A1145" s="128">
        <v>1144</v>
      </c>
      <c r="B1145" s="17" t="s">
        <v>1979</v>
      </c>
      <c r="C1145" s="38" t="s">
        <v>5806</v>
      </c>
      <c r="D1145" s="38" t="s">
        <v>5807</v>
      </c>
      <c r="E1145" s="38" t="s">
        <v>526</v>
      </c>
      <c r="F1145" s="38">
        <v>22</v>
      </c>
      <c r="G1145" s="38" t="s">
        <v>305</v>
      </c>
      <c r="H1145" s="38" t="s">
        <v>3887</v>
      </c>
    </row>
    <row r="1146" spans="1:8">
      <c r="A1146" s="128">
        <v>1145</v>
      </c>
      <c r="B1146" s="17" t="s">
        <v>1980</v>
      </c>
      <c r="C1146" s="38" t="s">
        <v>5808</v>
      </c>
      <c r="D1146" s="38" t="s">
        <v>5809</v>
      </c>
      <c r="E1146" s="38" t="s">
        <v>480</v>
      </c>
      <c r="F1146" s="38">
        <v>23</v>
      </c>
      <c r="G1146" s="38" t="s">
        <v>319</v>
      </c>
      <c r="H1146" s="38" t="s">
        <v>3887</v>
      </c>
    </row>
    <row r="1147" spans="1:8">
      <c r="A1147" s="128">
        <v>1146</v>
      </c>
      <c r="B1147" s="17" t="s">
        <v>1981</v>
      </c>
      <c r="C1147" s="38" t="s">
        <v>5810</v>
      </c>
      <c r="D1147" s="38" t="s">
        <v>5811</v>
      </c>
      <c r="E1147" s="38" t="s">
        <v>693</v>
      </c>
      <c r="F1147" s="38">
        <v>39</v>
      </c>
      <c r="G1147" s="38" t="s">
        <v>319</v>
      </c>
      <c r="H1147" s="38" t="s">
        <v>3887</v>
      </c>
    </row>
    <row r="1148" spans="1:8">
      <c r="A1148" s="128">
        <v>1147</v>
      </c>
      <c r="B1148" s="17" t="s">
        <v>1982</v>
      </c>
      <c r="C1148" s="38" t="s">
        <v>5812</v>
      </c>
      <c r="D1148" s="38" t="s">
        <v>5813</v>
      </c>
      <c r="E1148" s="38" t="s">
        <v>480</v>
      </c>
      <c r="F1148" s="38">
        <v>23</v>
      </c>
      <c r="G1148" s="38" t="s">
        <v>319</v>
      </c>
      <c r="H1148" s="38" t="s">
        <v>3887</v>
      </c>
    </row>
    <row r="1149" spans="1:8">
      <c r="A1149" s="128">
        <v>1148</v>
      </c>
      <c r="B1149" s="17" t="s">
        <v>1983</v>
      </c>
      <c r="C1149" s="38" t="s">
        <v>5716</v>
      </c>
      <c r="D1149" s="38" t="s">
        <v>5717</v>
      </c>
      <c r="E1149" s="38" t="s">
        <v>480</v>
      </c>
      <c r="F1149" s="38">
        <v>23</v>
      </c>
      <c r="G1149" s="38" t="s">
        <v>319</v>
      </c>
      <c r="H1149" s="38" t="s">
        <v>3887</v>
      </c>
    </row>
    <row r="1150" spans="1:8">
      <c r="A1150" s="128">
        <v>1149</v>
      </c>
      <c r="B1150" s="17" t="s">
        <v>1984</v>
      </c>
      <c r="C1150" s="38" t="s">
        <v>5814</v>
      </c>
      <c r="D1150" s="38" t="s">
        <v>5815</v>
      </c>
      <c r="E1150" s="38" t="s">
        <v>480</v>
      </c>
      <c r="F1150" s="38">
        <v>23</v>
      </c>
      <c r="G1150" s="38" t="s">
        <v>319</v>
      </c>
      <c r="H1150" s="38" t="s">
        <v>3887</v>
      </c>
    </row>
    <row r="1151" spans="1:8">
      <c r="A1151" s="128">
        <v>1150</v>
      </c>
      <c r="B1151" s="17" t="s">
        <v>1985</v>
      </c>
      <c r="C1151" s="38" t="s">
        <v>5816</v>
      </c>
      <c r="D1151" s="38" t="s">
        <v>5817</v>
      </c>
      <c r="E1151" s="38" t="s">
        <v>5877</v>
      </c>
      <c r="F1151" s="38" t="s">
        <v>5878</v>
      </c>
      <c r="G1151" s="38" t="s">
        <v>319</v>
      </c>
      <c r="H1151" s="38" t="s">
        <v>3887</v>
      </c>
    </row>
    <row r="1152" spans="1:8">
      <c r="A1152" s="128">
        <v>1151</v>
      </c>
      <c r="B1152" s="17" t="s">
        <v>1986</v>
      </c>
      <c r="C1152" s="38" t="s">
        <v>5818</v>
      </c>
      <c r="D1152" s="38" t="s">
        <v>5819</v>
      </c>
      <c r="E1152" s="38" t="s">
        <v>622</v>
      </c>
      <c r="F1152" s="38">
        <v>15</v>
      </c>
      <c r="G1152" s="38" t="s">
        <v>319</v>
      </c>
      <c r="H1152" s="38" t="s">
        <v>3887</v>
      </c>
    </row>
    <row r="1153" spans="1:8">
      <c r="A1153" s="128">
        <v>1152</v>
      </c>
      <c r="B1153" s="17" t="s">
        <v>1987</v>
      </c>
      <c r="C1153" s="38" t="s">
        <v>5820</v>
      </c>
      <c r="D1153" s="38" t="s">
        <v>5821</v>
      </c>
      <c r="E1153" s="38" t="s">
        <v>480</v>
      </c>
      <c r="F1153" s="38">
        <v>23</v>
      </c>
      <c r="G1153" s="38" t="s">
        <v>319</v>
      </c>
      <c r="H1153" s="38" t="s">
        <v>3887</v>
      </c>
    </row>
    <row r="1154" spans="1:8">
      <c r="A1154" s="128">
        <v>1153</v>
      </c>
      <c r="B1154" s="17" t="s">
        <v>1988</v>
      </c>
      <c r="C1154" s="38" t="s">
        <v>5822</v>
      </c>
      <c r="D1154" s="38" t="s">
        <v>5823</v>
      </c>
      <c r="E1154" s="38" t="s">
        <v>480</v>
      </c>
      <c r="F1154" s="38">
        <v>23</v>
      </c>
      <c r="G1154" s="38" t="s">
        <v>319</v>
      </c>
      <c r="H1154" s="38" t="s">
        <v>3887</v>
      </c>
    </row>
    <row r="1155" spans="1:8">
      <c r="A1155" s="128">
        <v>1154</v>
      </c>
      <c r="B1155" s="17" t="s">
        <v>1991</v>
      </c>
      <c r="C1155" s="38" t="s">
        <v>5824</v>
      </c>
      <c r="D1155" s="38" t="s">
        <v>5825</v>
      </c>
      <c r="E1155" s="38" t="s">
        <v>526</v>
      </c>
      <c r="F1155" s="38">
        <v>22</v>
      </c>
      <c r="G1155" s="38" t="s">
        <v>325</v>
      </c>
      <c r="H1155" s="38" t="s">
        <v>4018</v>
      </c>
    </row>
    <row r="1156" spans="1:8">
      <c r="A1156" s="128">
        <v>1155</v>
      </c>
      <c r="B1156" s="17" t="s">
        <v>1994</v>
      </c>
      <c r="C1156" s="38" t="s">
        <v>5826</v>
      </c>
      <c r="D1156" s="38" t="s">
        <v>5827</v>
      </c>
      <c r="E1156" s="38" t="s">
        <v>544</v>
      </c>
      <c r="F1156" s="38">
        <v>21</v>
      </c>
      <c r="G1156" s="38" t="s">
        <v>325</v>
      </c>
      <c r="H1156" s="38" t="s">
        <v>3887</v>
      </c>
    </row>
    <row r="1157" spans="1:8">
      <c r="A1157" s="128">
        <v>1156</v>
      </c>
      <c r="B1157" s="17" t="s">
        <v>1995</v>
      </c>
      <c r="C1157" s="38" t="s">
        <v>5828</v>
      </c>
      <c r="D1157" s="38" t="s">
        <v>5829</v>
      </c>
      <c r="E1157" s="38" t="s">
        <v>480</v>
      </c>
      <c r="F1157" s="38">
        <v>23</v>
      </c>
      <c r="G1157" s="38" t="s">
        <v>325</v>
      </c>
      <c r="H1157" s="38" t="s">
        <v>3887</v>
      </c>
    </row>
    <row r="1158" spans="1:8">
      <c r="A1158" s="128">
        <v>1157</v>
      </c>
      <c r="B1158" s="17" t="s">
        <v>1996</v>
      </c>
      <c r="C1158" s="38" t="s">
        <v>5830</v>
      </c>
      <c r="D1158" s="38" t="s">
        <v>5831</v>
      </c>
      <c r="E1158" s="38" t="s">
        <v>480</v>
      </c>
      <c r="F1158" s="38">
        <v>23</v>
      </c>
      <c r="G1158" s="38" t="s">
        <v>325</v>
      </c>
      <c r="H1158" s="38" t="s">
        <v>3896</v>
      </c>
    </row>
    <row r="1159" spans="1:8">
      <c r="A1159" s="128">
        <v>1158</v>
      </c>
      <c r="B1159" s="17" t="s">
        <v>1997</v>
      </c>
      <c r="C1159" s="38" t="s">
        <v>5832</v>
      </c>
      <c r="D1159" s="38" t="s">
        <v>5833</v>
      </c>
      <c r="E1159" s="38" t="s">
        <v>480</v>
      </c>
      <c r="F1159" s="38">
        <v>23</v>
      </c>
      <c r="G1159" s="38" t="s">
        <v>325</v>
      </c>
      <c r="H1159" s="38" t="s">
        <v>3887</v>
      </c>
    </row>
    <row r="1160" spans="1:8">
      <c r="A1160" s="128">
        <v>1159</v>
      </c>
      <c r="B1160" s="17" t="s">
        <v>1998</v>
      </c>
      <c r="C1160" s="38" t="s">
        <v>5834</v>
      </c>
      <c r="D1160" s="38" t="s">
        <v>5835</v>
      </c>
      <c r="E1160" s="38" t="s">
        <v>480</v>
      </c>
      <c r="F1160" s="38">
        <v>23</v>
      </c>
      <c r="G1160" s="38" t="s">
        <v>325</v>
      </c>
      <c r="H1160" s="38" t="s">
        <v>3887</v>
      </c>
    </row>
    <row r="1161" spans="1:8">
      <c r="A1161" s="128">
        <v>1160</v>
      </c>
      <c r="B1161" s="17" t="s">
        <v>2001</v>
      </c>
      <c r="C1161" s="38" t="s">
        <v>5836</v>
      </c>
      <c r="D1161" s="38" t="s">
        <v>5837</v>
      </c>
      <c r="E1161" s="38" t="s">
        <v>480</v>
      </c>
      <c r="F1161" s="38">
        <v>23</v>
      </c>
      <c r="G1161" s="38" t="s">
        <v>325</v>
      </c>
      <c r="H1161" s="38" t="s">
        <v>3887</v>
      </c>
    </row>
    <row r="1162" spans="1:8">
      <c r="A1162" s="128">
        <v>1161</v>
      </c>
      <c r="B1162" s="17" t="s">
        <v>2004</v>
      </c>
      <c r="C1162" s="38" t="s">
        <v>5838</v>
      </c>
      <c r="D1162" s="38" t="s">
        <v>5839</v>
      </c>
      <c r="E1162" s="38" t="s">
        <v>480</v>
      </c>
      <c r="F1162" s="38">
        <v>23</v>
      </c>
      <c r="G1162" s="38" t="s">
        <v>325</v>
      </c>
      <c r="H1162" s="38" t="s">
        <v>3887</v>
      </c>
    </row>
    <row r="1163" spans="1:8">
      <c r="A1163" s="128">
        <v>1162</v>
      </c>
      <c r="B1163" s="17" t="s">
        <v>2007</v>
      </c>
      <c r="C1163" s="38" t="s">
        <v>5840</v>
      </c>
      <c r="D1163" s="38" t="s">
        <v>5841</v>
      </c>
      <c r="E1163" s="38" t="s">
        <v>511</v>
      </c>
      <c r="F1163" s="38">
        <v>24</v>
      </c>
      <c r="G1163" s="38" t="s">
        <v>354</v>
      </c>
      <c r="H1163" s="38" t="s">
        <v>3887</v>
      </c>
    </row>
    <row r="1164" spans="1:8">
      <c r="A1164" s="128">
        <v>1163</v>
      </c>
      <c r="B1164" s="17" t="s">
        <v>2008</v>
      </c>
      <c r="C1164" s="38" t="s">
        <v>5842</v>
      </c>
      <c r="D1164" s="38" t="s">
        <v>5843</v>
      </c>
      <c r="E1164" s="38" t="s">
        <v>511</v>
      </c>
      <c r="F1164" s="38">
        <v>24</v>
      </c>
      <c r="G1164" s="38" t="s">
        <v>354</v>
      </c>
      <c r="H1164" s="38" t="s">
        <v>3887</v>
      </c>
    </row>
    <row r="1165" spans="1:8">
      <c r="A1165" s="128">
        <v>1164</v>
      </c>
      <c r="B1165" s="17" t="s">
        <v>2009</v>
      </c>
      <c r="C1165" s="38" t="s">
        <v>5844</v>
      </c>
      <c r="D1165" s="38" t="s">
        <v>5845</v>
      </c>
      <c r="E1165" s="38" t="s">
        <v>480</v>
      </c>
      <c r="F1165" s="38">
        <v>23</v>
      </c>
      <c r="G1165" s="38" t="s">
        <v>354</v>
      </c>
      <c r="H1165" s="38" t="s">
        <v>3887</v>
      </c>
    </row>
    <row r="1166" spans="1:8">
      <c r="A1166" s="128">
        <v>1165</v>
      </c>
      <c r="B1166" s="17" t="s">
        <v>2010</v>
      </c>
      <c r="C1166" s="38" t="s">
        <v>5846</v>
      </c>
      <c r="D1166" s="38" t="s">
        <v>5847</v>
      </c>
      <c r="E1166" s="38" t="s">
        <v>480</v>
      </c>
      <c r="F1166" s="38">
        <v>23</v>
      </c>
      <c r="G1166" s="38" t="s">
        <v>354</v>
      </c>
      <c r="H1166" s="38" t="s">
        <v>3887</v>
      </c>
    </row>
    <row r="1167" spans="1:8">
      <c r="A1167" s="128">
        <v>1166</v>
      </c>
      <c r="B1167" s="17" t="s">
        <v>2011</v>
      </c>
      <c r="C1167" s="38" t="s">
        <v>5848</v>
      </c>
      <c r="D1167" s="38" t="s">
        <v>5849</v>
      </c>
      <c r="E1167" s="38" t="s">
        <v>480</v>
      </c>
      <c r="F1167" s="38">
        <v>23</v>
      </c>
      <c r="G1167" s="38" t="s">
        <v>354</v>
      </c>
      <c r="H1167" s="38" t="s">
        <v>3887</v>
      </c>
    </row>
    <row r="1168" spans="1:8">
      <c r="A1168" s="128">
        <v>1167</v>
      </c>
      <c r="B1168" s="17" t="s">
        <v>2014</v>
      </c>
      <c r="C1168" s="38" t="s">
        <v>5850</v>
      </c>
      <c r="D1168" s="38" t="s">
        <v>5851</v>
      </c>
      <c r="E1168" s="38" t="s">
        <v>480</v>
      </c>
      <c r="F1168" s="38">
        <v>23</v>
      </c>
      <c r="G1168" s="38" t="s">
        <v>354</v>
      </c>
      <c r="H1168" s="38" t="s">
        <v>3887</v>
      </c>
    </row>
    <row r="1169" spans="1:8">
      <c r="A1169" s="128">
        <v>1168</v>
      </c>
      <c r="B1169" s="17" t="s">
        <v>2017</v>
      </c>
      <c r="C1169" s="38" t="s">
        <v>5852</v>
      </c>
      <c r="D1169" s="38" t="s">
        <v>5853</v>
      </c>
      <c r="E1169" s="38" t="s">
        <v>544</v>
      </c>
      <c r="F1169" s="38">
        <v>21</v>
      </c>
      <c r="G1169" s="38" t="s">
        <v>354</v>
      </c>
      <c r="H1169" s="38" t="s">
        <v>5876</v>
      </c>
    </row>
    <row r="1170" spans="1:8">
      <c r="A1170" s="128">
        <v>1169</v>
      </c>
      <c r="B1170" s="17" t="s">
        <v>2020</v>
      </c>
      <c r="C1170" s="38" t="s">
        <v>5854</v>
      </c>
      <c r="D1170" s="38" t="s">
        <v>5855</v>
      </c>
      <c r="E1170" s="38" t="s">
        <v>544</v>
      </c>
      <c r="F1170" s="38">
        <v>21</v>
      </c>
      <c r="G1170" s="38" t="s">
        <v>354</v>
      </c>
      <c r="H1170" s="38" t="s">
        <v>3887</v>
      </c>
    </row>
    <row r="1171" spans="1:8">
      <c r="A1171" s="128">
        <v>1170</v>
      </c>
      <c r="B1171" s="17" t="s">
        <v>2023</v>
      </c>
      <c r="C1171" s="38" t="s">
        <v>5856</v>
      </c>
      <c r="D1171" s="38" t="s">
        <v>5857</v>
      </c>
      <c r="E1171" s="38" t="s">
        <v>526</v>
      </c>
      <c r="F1171" s="38">
        <v>22</v>
      </c>
      <c r="G1171" s="38" t="s">
        <v>360</v>
      </c>
      <c r="H1171" s="38" t="s">
        <v>3887</v>
      </c>
    </row>
    <row r="1172" spans="1:8">
      <c r="A1172" s="128">
        <v>1171</v>
      </c>
      <c r="B1172" s="17" t="s">
        <v>2024</v>
      </c>
      <c r="C1172" s="38" t="s">
        <v>5858</v>
      </c>
      <c r="D1172" s="38" t="s">
        <v>5859</v>
      </c>
      <c r="E1172" s="38" t="s">
        <v>589</v>
      </c>
      <c r="F1172" s="38">
        <v>18</v>
      </c>
      <c r="G1172" s="38" t="s">
        <v>346</v>
      </c>
      <c r="H1172" s="38" t="s">
        <v>3887</v>
      </c>
    </row>
    <row r="1173" spans="1:8">
      <c r="A1173" s="128">
        <v>1172</v>
      </c>
      <c r="B1173" s="17" t="s">
        <v>2025</v>
      </c>
      <c r="C1173" s="38" t="s">
        <v>5860</v>
      </c>
      <c r="D1173" s="38" t="s">
        <v>5861</v>
      </c>
      <c r="E1173" s="38" t="s">
        <v>480</v>
      </c>
      <c r="F1173" s="38">
        <v>23</v>
      </c>
      <c r="G1173" s="38" t="s">
        <v>346</v>
      </c>
      <c r="H1173" s="38" t="s">
        <v>3887</v>
      </c>
    </row>
    <row r="1174" spans="1:8">
      <c r="A1174" s="128">
        <v>1173</v>
      </c>
      <c r="B1174" s="17" t="s">
        <v>2026</v>
      </c>
      <c r="C1174" s="38" t="s">
        <v>5862</v>
      </c>
      <c r="D1174" s="38" t="s">
        <v>5863</v>
      </c>
      <c r="E1174" s="38" t="s">
        <v>480</v>
      </c>
      <c r="F1174" s="38">
        <v>23</v>
      </c>
      <c r="G1174" s="38" t="s">
        <v>352</v>
      </c>
      <c r="H1174" s="38" t="s">
        <v>3887</v>
      </c>
    </row>
    <row r="1175" spans="1:8">
      <c r="A1175" s="128">
        <v>1174</v>
      </c>
      <c r="B1175" s="17" t="s">
        <v>2027</v>
      </c>
      <c r="C1175" s="38" t="s">
        <v>5864</v>
      </c>
      <c r="D1175" s="38" t="s">
        <v>5865</v>
      </c>
      <c r="E1175" s="38" t="s">
        <v>480</v>
      </c>
      <c r="F1175" s="38">
        <v>23</v>
      </c>
      <c r="G1175" s="38" t="s">
        <v>352</v>
      </c>
      <c r="H1175" s="38" t="s">
        <v>3887</v>
      </c>
    </row>
    <row r="1176" spans="1:8">
      <c r="A1176" s="128">
        <v>1175</v>
      </c>
      <c r="B1176" s="17" t="s">
        <v>2030</v>
      </c>
      <c r="C1176" s="38" t="s">
        <v>5866</v>
      </c>
      <c r="D1176" s="38" t="s">
        <v>5867</v>
      </c>
      <c r="E1176" s="38" t="s">
        <v>480</v>
      </c>
      <c r="F1176" s="38">
        <v>23</v>
      </c>
      <c r="G1176" s="38" t="s">
        <v>352</v>
      </c>
      <c r="H1176" s="38" t="s">
        <v>3887</v>
      </c>
    </row>
    <row r="1177" spans="1:8">
      <c r="A1177" s="128">
        <v>1176</v>
      </c>
      <c r="B1177" s="17" t="s">
        <v>2031</v>
      </c>
      <c r="C1177" s="38" t="s">
        <v>5868</v>
      </c>
      <c r="D1177" s="38" t="s">
        <v>5869</v>
      </c>
      <c r="E1177" s="38" t="s">
        <v>480</v>
      </c>
      <c r="F1177" s="38">
        <v>23</v>
      </c>
      <c r="G1177" s="38" t="s">
        <v>343</v>
      </c>
      <c r="H1177" s="38" t="s">
        <v>3887</v>
      </c>
    </row>
    <row r="1178" spans="1:8">
      <c r="A1178" s="128">
        <v>1177</v>
      </c>
      <c r="B1178" s="17" t="s">
        <v>2032</v>
      </c>
      <c r="C1178" s="38" t="s">
        <v>5899</v>
      </c>
      <c r="D1178" s="38" t="s">
        <v>5900</v>
      </c>
      <c r="E1178" s="38" t="s">
        <v>1509</v>
      </c>
      <c r="F1178" s="38" t="s">
        <v>5239</v>
      </c>
      <c r="G1178" s="38" t="s">
        <v>319</v>
      </c>
      <c r="H1178" s="38" t="s">
        <v>506</v>
      </c>
    </row>
    <row r="1179" spans="1:8">
      <c r="A1179" s="128">
        <v>1178</v>
      </c>
      <c r="B1179" s="17" t="s">
        <v>2033</v>
      </c>
      <c r="C1179" s="38" t="s">
        <v>5870</v>
      </c>
      <c r="D1179" s="245" t="s">
        <v>5871</v>
      </c>
      <c r="E1179" s="38" t="s">
        <v>480</v>
      </c>
      <c r="F1179" s="38">
        <v>23</v>
      </c>
      <c r="G1179" s="38" t="s">
        <v>299</v>
      </c>
      <c r="H1179" s="38" t="s">
        <v>3887</v>
      </c>
    </row>
    <row r="1180" spans="1:8">
      <c r="A1180" s="128">
        <v>1179</v>
      </c>
      <c r="B1180" s="17" t="s">
        <v>2034</v>
      </c>
      <c r="C1180" s="38" t="s">
        <v>5872</v>
      </c>
      <c r="D1180" s="38" t="s">
        <v>5873</v>
      </c>
      <c r="E1180" s="38" t="s">
        <v>526</v>
      </c>
      <c r="F1180" s="38">
        <v>22</v>
      </c>
      <c r="G1180" s="38" t="s">
        <v>299</v>
      </c>
      <c r="H1180" s="38" t="s">
        <v>3887</v>
      </c>
    </row>
    <row r="1181" spans="1:8">
      <c r="A1181" s="128">
        <v>1180</v>
      </c>
      <c r="B1181" s="17" t="s">
        <v>2035</v>
      </c>
      <c r="C1181" s="38" t="s">
        <v>5874</v>
      </c>
      <c r="D1181" s="38" t="s">
        <v>5875</v>
      </c>
      <c r="E1181" s="38" t="s">
        <v>480</v>
      </c>
      <c r="F1181" s="38">
        <v>23</v>
      </c>
      <c r="G1181" s="38" t="s">
        <v>299</v>
      </c>
      <c r="H1181" s="38" t="s">
        <v>3887</v>
      </c>
    </row>
    <row r="1182" spans="1:8">
      <c r="A1182" s="128">
        <v>1181</v>
      </c>
      <c r="B1182" s="17" t="s">
        <v>2036</v>
      </c>
      <c r="C1182" s="213"/>
      <c r="D1182" s="213"/>
      <c r="E1182" s="213"/>
      <c r="F1182" s="90"/>
      <c r="G1182" s="213"/>
      <c r="H1182" s="213"/>
    </row>
    <row r="1183" spans="1:8">
      <c r="A1183" s="128">
        <v>1182</v>
      </c>
      <c r="B1183" s="17" t="s">
        <v>2039</v>
      </c>
      <c r="C1183" s="213"/>
      <c r="D1183" s="213"/>
      <c r="E1183" s="213"/>
      <c r="F1183" s="90"/>
      <c r="G1183" s="213"/>
      <c r="H1183" s="213"/>
    </row>
    <row r="1184" spans="1:8">
      <c r="A1184" s="128">
        <v>1183</v>
      </c>
      <c r="B1184" s="17" t="s">
        <v>2040</v>
      </c>
      <c r="C1184" s="213"/>
      <c r="D1184" s="213"/>
      <c r="E1184" s="213"/>
      <c r="F1184" s="90"/>
      <c r="G1184" s="213"/>
      <c r="H1184" s="213"/>
    </row>
    <row r="1185" spans="1:8">
      <c r="A1185" s="128">
        <v>1184</v>
      </c>
      <c r="B1185" s="17" t="s">
        <v>2041</v>
      </c>
      <c r="C1185" s="213"/>
      <c r="D1185" s="213"/>
      <c r="E1185" s="213"/>
      <c r="F1185" s="90"/>
      <c r="G1185" s="213"/>
      <c r="H1185" s="213"/>
    </row>
    <row r="1186" spans="1:8">
      <c r="A1186" s="128">
        <v>1185</v>
      </c>
      <c r="B1186" s="17" t="s">
        <v>2042</v>
      </c>
      <c r="C1186" s="213"/>
      <c r="D1186" s="213"/>
      <c r="E1186" s="213"/>
      <c r="F1186" s="90"/>
      <c r="G1186" s="213"/>
      <c r="H1186" s="213"/>
    </row>
    <row r="1187" spans="1:8">
      <c r="A1187" s="128">
        <v>1186</v>
      </c>
      <c r="B1187" s="17" t="s">
        <v>2043</v>
      </c>
      <c r="C1187" s="213"/>
      <c r="D1187" s="213"/>
      <c r="E1187" s="213"/>
      <c r="F1187" s="90"/>
      <c r="G1187" s="213"/>
      <c r="H1187" s="213"/>
    </row>
    <row r="1188" spans="1:8">
      <c r="A1188" s="128">
        <v>1187</v>
      </c>
      <c r="B1188" s="17" t="s">
        <v>2044</v>
      </c>
      <c r="C1188" s="213"/>
      <c r="D1188" s="213"/>
      <c r="E1188" s="213"/>
      <c r="F1188" s="90"/>
      <c r="G1188" s="213"/>
      <c r="H1188" s="213"/>
    </row>
    <row r="1189" spans="1:8">
      <c r="A1189" s="128">
        <v>1188</v>
      </c>
      <c r="B1189" s="17" t="s">
        <v>2045</v>
      </c>
      <c r="C1189" s="213"/>
      <c r="D1189" s="213"/>
      <c r="E1189" s="213"/>
      <c r="F1189" s="90"/>
      <c r="G1189" s="213"/>
      <c r="H1189" s="213"/>
    </row>
    <row r="1190" spans="1:8">
      <c r="A1190" s="128">
        <v>1189</v>
      </c>
      <c r="B1190" s="17" t="s">
        <v>2046</v>
      </c>
      <c r="C1190" s="213"/>
      <c r="D1190" s="213"/>
      <c r="E1190" s="213"/>
      <c r="F1190" s="90"/>
      <c r="G1190" s="213"/>
      <c r="H1190" s="213"/>
    </row>
    <row r="1191" spans="1:8">
      <c r="A1191" s="128">
        <v>1190</v>
      </c>
      <c r="B1191" s="17" t="s">
        <v>2049</v>
      </c>
      <c r="C1191" s="213"/>
      <c r="D1191" s="213"/>
      <c r="E1191" s="213"/>
      <c r="F1191" s="90"/>
      <c r="G1191" s="213"/>
      <c r="H1191" s="213"/>
    </row>
    <row r="1192" spans="1:8">
      <c r="A1192" s="128">
        <v>1191</v>
      </c>
      <c r="B1192" s="17" t="s">
        <v>2052</v>
      </c>
      <c r="C1192" s="213"/>
      <c r="D1192" s="213"/>
      <c r="E1192" s="213"/>
      <c r="F1192" s="90"/>
      <c r="G1192" s="213"/>
      <c r="H1192" s="213"/>
    </row>
    <row r="1193" spans="1:8">
      <c r="A1193" s="128">
        <v>1192</v>
      </c>
      <c r="B1193" s="17" t="s">
        <v>2053</v>
      </c>
      <c r="C1193" s="213"/>
      <c r="D1193" s="213"/>
      <c r="E1193" s="213"/>
      <c r="F1193" s="90"/>
      <c r="G1193" s="213"/>
      <c r="H1193" s="213"/>
    </row>
    <row r="1194" spans="1:8">
      <c r="A1194" s="128">
        <v>1193</v>
      </c>
      <c r="B1194" s="17" t="s">
        <v>2054</v>
      </c>
      <c r="C1194" s="213"/>
      <c r="D1194" s="213"/>
      <c r="E1194" s="213"/>
      <c r="F1194" s="90"/>
      <c r="G1194" s="213"/>
      <c r="H1194" s="213"/>
    </row>
    <row r="1195" spans="1:8">
      <c r="A1195" s="128">
        <v>1194</v>
      </c>
      <c r="B1195" s="17" t="s">
        <v>2057</v>
      </c>
      <c r="C1195" s="213"/>
      <c r="D1195" s="213"/>
      <c r="E1195" s="213"/>
      <c r="F1195" s="90"/>
      <c r="G1195" s="213"/>
      <c r="H1195" s="213"/>
    </row>
    <row r="1196" spans="1:8">
      <c r="A1196" s="128">
        <v>1195</v>
      </c>
      <c r="B1196" s="17" t="s">
        <v>2058</v>
      </c>
      <c r="C1196" s="213"/>
      <c r="D1196" s="213"/>
      <c r="E1196" s="213"/>
      <c r="F1196" s="90"/>
      <c r="G1196" s="213"/>
      <c r="H1196" s="213"/>
    </row>
    <row r="1197" spans="1:8">
      <c r="A1197" s="128">
        <v>1196</v>
      </c>
      <c r="B1197" s="17" t="s">
        <v>2059</v>
      </c>
      <c r="C1197" s="213"/>
      <c r="D1197" s="213"/>
      <c r="E1197" s="213"/>
      <c r="F1197" s="90"/>
      <c r="G1197" s="213"/>
      <c r="H1197" s="213"/>
    </row>
    <row r="1198" spans="1:8">
      <c r="A1198" s="128">
        <v>1197</v>
      </c>
      <c r="B1198" s="17" t="s">
        <v>2060</v>
      </c>
      <c r="C1198" s="213"/>
      <c r="D1198" s="213"/>
      <c r="E1198" s="213"/>
      <c r="F1198" s="90"/>
      <c r="G1198" s="213"/>
      <c r="H1198" s="213"/>
    </row>
    <row r="1199" spans="1:8">
      <c r="A1199" s="128">
        <v>1198</v>
      </c>
      <c r="B1199" s="17" t="s">
        <v>2063</v>
      </c>
      <c r="C1199" s="213"/>
      <c r="D1199" s="213"/>
      <c r="E1199" s="213"/>
      <c r="F1199" s="90"/>
      <c r="G1199" s="213"/>
      <c r="H1199" s="213"/>
    </row>
    <row r="1200" spans="1:8">
      <c r="A1200" s="128">
        <v>1199</v>
      </c>
      <c r="B1200" s="17" t="s">
        <v>2064</v>
      </c>
      <c r="C1200" s="213"/>
      <c r="D1200" s="213"/>
      <c r="E1200" s="213"/>
      <c r="F1200" s="90"/>
      <c r="G1200" s="213"/>
      <c r="H1200" s="213"/>
    </row>
    <row r="1201" spans="1:8">
      <c r="A1201" s="128">
        <v>1200</v>
      </c>
      <c r="B1201" s="17" t="s">
        <v>2065</v>
      </c>
      <c r="C1201" s="213"/>
      <c r="D1201" s="213"/>
      <c r="E1201" s="213"/>
      <c r="F1201" s="90"/>
      <c r="G1201" s="213"/>
      <c r="H1201" s="213"/>
    </row>
    <row r="1202" spans="1:8">
      <c r="A1202" s="128">
        <v>1201</v>
      </c>
      <c r="B1202" s="17" t="s">
        <v>2068</v>
      </c>
      <c r="C1202" s="213"/>
      <c r="D1202" s="213"/>
      <c r="E1202" s="213"/>
      <c r="F1202" s="90"/>
      <c r="G1202" s="213"/>
      <c r="H1202" s="213"/>
    </row>
    <row r="1203" spans="1:8">
      <c r="A1203" s="128">
        <v>1202</v>
      </c>
      <c r="B1203" s="17" t="s">
        <v>2069</v>
      </c>
      <c r="C1203" s="213"/>
      <c r="D1203" s="213"/>
      <c r="E1203" s="213"/>
      <c r="F1203" s="90"/>
      <c r="G1203" s="213"/>
      <c r="H1203" s="213"/>
    </row>
    <row r="1204" spans="1:8">
      <c r="A1204" s="128">
        <v>1203</v>
      </c>
      <c r="B1204" s="17" t="s">
        <v>2070</v>
      </c>
      <c r="C1204" s="213"/>
      <c r="D1204" s="213"/>
      <c r="E1204" s="213"/>
      <c r="F1204" s="90"/>
      <c r="G1204" s="213"/>
      <c r="H1204" s="213"/>
    </row>
    <row r="1205" spans="1:8">
      <c r="A1205" s="128">
        <v>1204</v>
      </c>
      <c r="B1205" s="17" t="s">
        <v>2071</v>
      </c>
      <c r="C1205" s="213"/>
      <c r="D1205" s="213"/>
      <c r="E1205" s="213"/>
      <c r="F1205" s="90"/>
      <c r="G1205" s="213"/>
      <c r="H1205" s="213"/>
    </row>
    <row r="1206" spans="1:8">
      <c r="A1206" s="128">
        <v>1205</v>
      </c>
      <c r="B1206" s="17" t="s">
        <v>2072</v>
      </c>
      <c r="C1206" s="213"/>
      <c r="D1206" s="213"/>
      <c r="E1206" s="213"/>
      <c r="F1206" s="90"/>
      <c r="G1206" s="213"/>
      <c r="H1206" s="213"/>
    </row>
    <row r="1207" spans="1:8">
      <c r="A1207" s="128">
        <v>1206</v>
      </c>
      <c r="B1207" s="17" t="s">
        <v>2073</v>
      </c>
      <c r="C1207" s="213"/>
      <c r="D1207" s="213"/>
      <c r="E1207" s="213"/>
      <c r="F1207" s="90"/>
      <c r="G1207" s="213"/>
      <c r="H1207" s="213"/>
    </row>
    <row r="1208" spans="1:8">
      <c r="A1208" s="128">
        <v>1207</v>
      </c>
      <c r="B1208" s="17" t="s">
        <v>2074</v>
      </c>
      <c r="C1208" s="213"/>
      <c r="D1208" s="213"/>
      <c r="E1208" s="213"/>
      <c r="F1208" s="90"/>
      <c r="G1208" s="213"/>
      <c r="H1208" s="213"/>
    </row>
    <row r="1209" spans="1:8">
      <c r="A1209" s="128">
        <v>1208</v>
      </c>
      <c r="B1209" s="17" t="s">
        <v>2075</v>
      </c>
      <c r="C1209" s="213"/>
      <c r="D1209" s="213"/>
      <c r="E1209" s="213"/>
      <c r="F1209" s="90"/>
      <c r="G1209" s="213"/>
      <c r="H1209" s="213"/>
    </row>
    <row r="1210" spans="1:8">
      <c r="A1210" s="128">
        <v>1209</v>
      </c>
      <c r="B1210" s="17" t="s">
        <v>2076</v>
      </c>
      <c r="C1210" s="213"/>
      <c r="D1210" s="213"/>
      <c r="E1210" s="213"/>
      <c r="F1210" s="90"/>
      <c r="G1210" s="213"/>
      <c r="H1210" s="213"/>
    </row>
    <row r="1211" spans="1:8">
      <c r="A1211" s="128">
        <v>1210</v>
      </c>
      <c r="B1211" s="17" t="s">
        <v>2077</v>
      </c>
      <c r="C1211" s="213"/>
      <c r="D1211" s="213"/>
      <c r="E1211" s="213"/>
      <c r="F1211" s="90"/>
      <c r="G1211" s="213"/>
      <c r="H1211" s="213"/>
    </row>
    <row r="1212" spans="1:8">
      <c r="A1212" s="128">
        <v>1211</v>
      </c>
      <c r="B1212" s="17" t="s">
        <v>2078</v>
      </c>
      <c r="C1212" s="213"/>
      <c r="D1212" s="213"/>
      <c r="E1212" s="213"/>
      <c r="F1212" s="90"/>
      <c r="G1212" s="213"/>
      <c r="H1212" s="213"/>
    </row>
    <row r="1213" spans="1:8">
      <c r="A1213" s="128">
        <v>1212</v>
      </c>
      <c r="B1213" s="17" t="s">
        <v>2079</v>
      </c>
      <c r="C1213" s="213"/>
      <c r="D1213" s="213"/>
      <c r="E1213" s="213"/>
      <c r="F1213" s="90"/>
      <c r="G1213" s="213"/>
      <c r="H1213" s="213"/>
    </row>
    <row r="1214" spans="1:8">
      <c r="A1214" s="128">
        <v>1213</v>
      </c>
      <c r="B1214" s="17" t="s">
        <v>2080</v>
      </c>
      <c r="C1214" s="213"/>
      <c r="D1214" s="213"/>
      <c r="E1214" s="213"/>
      <c r="F1214" s="90"/>
      <c r="G1214" s="213"/>
      <c r="H1214" s="213"/>
    </row>
    <row r="1215" spans="1:8">
      <c r="A1215" s="128">
        <v>1214</v>
      </c>
      <c r="B1215" s="17" t="s">
        <v>2081</v>
      </c>
      <c r="C1215" s="213"/>
      <c r="D1215" s="213"/>
      <c r="E1215" s="213"/>
      <c r="F1215" s="90"/>
      <c r="G1215" s="213"/>
      <c r="H1215" s="213"/>
    </row>
    <row r="1216" spans="1:8">
      <c r="A1216" s="128">
        <v>1215</v>
      </c>
      <c r="B1216" s="17" t="s">
        <v>2082</v>
      </c>
      <c r="C1216" s="213"/>
      <c r="D1216" s="213"/>
      <c r="E1216" s="213"/>
      <c r="F1216" s="90"/>
      <c r="G1216" s="213"/>
      <c r="H1216" s="213"/>
    </row>
    <row r="1217" spans="1:8">
      <c r="A1217" s="128">
        <v>1216</v>
      </c>
      <c r="B1217" s="17" t="s">
        <v>2083</v>
      </c>
      <c r="C1217" s="213"/>
      <c r="D1217" s="213"/>
      <c r="E1217" s="213"/>
      <c r="F1217" s="90"/>
      <c r="G1217" s="213"/>
      <c r="H1217" s="213"/>
    </row>
    <row r="1218" spans="1:8">
      <c r="A1218" s="128">
        <v>1217</v>
      </c>
      <c r="B1218" s="17" t="s">
        <v>2084</v>
      </c>
      <c r="C1218" s="213"/>
      <c r="D1218" s="213"/>
      <c r="E1218" s="213"/>
      <c r="F1218" s="90"/>
      <c r="G1218" s="213"/>
      <c r="H1218" s="213"/>
    </row>
    <row r="1219" spans="1:8">
      <c r="A1219" s="128">
        <v>1218</v>
      </c>
      <c r="B1219" s="17" t="s">
        <v>2085</v>
      </c>
      <c r="C1219" s="213"/>
      <c r="D1219" s="213"/>
      <c r="E1219" s="213"/>
      <c r="F1219" s="90"/>
      <c r="G1219" s="213"/>
      <c r="H1219" s="213"/>
    </row>
    <row r="1220" spans="1:8">
      <c r="A1220" s="128">
        <v>1219</v>
      </c>
      <c r="B1220" s="17" t="s">
        <v>2086</v>
      </c>
      <c r="C1220" s="213"/>
      <c r="D1220" s="213"/>
      <c r="E1220" s="213"/>
      <c r="F1220" s="90"/>
      <c r="G1220" s="213"/>
      <c r="H1220" s="213"/>
    </row>
    <row r="1221" spans="1:8">
      <c r="A1221" s="128">
        <v>1220</v>
      </c>
      <c r="B1221" s="17" t="s">
        <v>2087</v>
      </c>
      <c r="C1221" s="213"/>
      <c r="D1221" s="213"/>
      <c r="E1221" s="213"/>
      <c r="F1221" s="90"/>
      <c r="G1221" s="213"/>
      <c r="H1221" s="213"/>
    </row>
    <row r="1222" spans="1:8">
      <c r="A1222" s="128">
        <v>1221</v>
      </c>
      <c r="B1222" s="17" t="s">
        <v>2088</v>
      </c>
      <c r="C1222" s="213"/>
      <c r="D1222" s="213"/>
      <c r="E1222" s="213"/>
      <c r="F1222" s="90"/>
      <c r="G1222" s="213"/>
      <c r="H1222" s="213"/>
    </row>
    <row r="1223" spans="1:8">
      <c r="A1223" s="128">
        <v>1222</v>
      </c>
      <c r="B1223" s="17" t="s">
        <v>2089</v>
      </c>
      <c r="C1223" s="213"/>
      <c r="D1223" s="213"/>
      <c r="E1223" s="213"/>
      <c r="F1223" s="90"/>
      <c r="G1223" s="213"/>
      <c r="H1223" s="213"/>
    </row>
    <row r="1224" spans="1:8">
      <c r="A1224" s="128">
        <v>1223</v>
      </c>
      <c r="B1224" s="17" t="s">
        <v>2092</v>
      </c>
      <c r="C1224" s="213"/>
      <c r="D1224" s="213"/>
      <c r="E1224" s="213"/>
      <c r="F1224" s="90"/>
      <c r="G1224" s="213"/>
      <c r="H1224" s="213"/>
    </row>
    <row r="1225" spans="1:8">
      <c r="A1225" s="128">
        <v>1224</v>
      </c>
      <c r="B1225" s="17" t="s">
        <v>2093</v>
      </c>
      <c r="C1225" s="213"/>
      <c r="D1225" s="213"/>
      <c r="E1225" s="213"/>
      <c r="F1225" s="90"/>
      <c r="G1225" s="213"/>
      <c r="H1225" s="213"/>
    </row>
    <row r="1226" spans="1:8">
      <c r="A1226" s="128">
        <v>1225</v>
      </c>
      <c r="B1226" s="17" t="s">
        <v>2094</v>
      </c>
      <c r="C1226" s="213"/>
      <c r="D1226" s="213"/>
      <c r="E1226" s="213"/>
      <c r="F1226" s="90"/>
      <c r="G1226" s="213"/>
      <c r="H1226" s="213"/>
    </row>
    <row r="1227" spans="1:8">
      <c r="A1227" s="128">
        <v>1226</v>
      </c>
      <c r="B1227" s="17" t="s">
        <v>2097</v>
      </c>
      <c r="C1227" s="213"/>
      <c r="D1227" s="213"/>
      <c r="E1227" s="213"/>
      <c r="F1227" s="90"/>
      <c r="G1227" s="213"/>
      <c r="H1227" s="213"/>
    </row>
    <row r="1228" spans="1:8">
      <c r="A1228" s="128">
        <v>1227</v>
      </c>
      <c r="B1228" s="17" t="s">
        <v>2100</v>
      </c>
      <c r="C1228" s="213"/>
      <c r="D1228" s="213"/>
      <c r="E1228" s="213"/>
      <c r="F1228" s="90"/>
      <c r="G1228" s="213"/>
      <c r="H1228" s="213"/>
    </row>
    <row r="1229" spans="1:8">
      <c r="A1229" s="128">
        <v>1228</v>
      </c>
      <c r="B1229" s="17" t="s">
        <v>2103</v>
      </c>
      <c r="C1229" s="213"/>
      <c r="D1229" s="213"/>
      <c r="E1229" s="213"/>
      <c r="F1229" s="90"/>
      <c r="G1229" s="213"/>
      <c r="H1229" s="213"/>
    </row>
    <row r="1230" spans="1:8">
      <c r="A1230" s="128">
        <v>1229</v>
      </c>
      <c r="B1230" s="17" t="s">
        <v>2104</v>
      </c>
      <c r="C1230" s="213"/>
      <c r="D1230" s="213"/>
      <c r="E1230" s="213"/>
      <c r="F1230" s="90"/>
      <c r="G1230" s="213"/>
      <c r="H1230" s="213"/>
    </row>
    <row r="1231" spans="1:8">
      <c r="A1231" s="128">
        <v>1230</v>
      </c>
      <c r="B1231" s="17" t="s">
        <v>2105</v>
      </c>
      <c r="C1231" s="213"/>
      <c r="D1231" s="213"/>
      <c r="E1231" s="213"/>
      <c r="F1231" s="90"/>
      <c r="G1231" s="213"/>
      <c r="H1231" s="213"/>
    </row>
    <row r="1232" spans="1:8">
      <c r="A1232" s="128">
        <v>1231</v>
      </c>
      <c r="B1232" s="17" t="s">
        <v>2108</v>
      </c>
      <c r="C1232" s="213"/>
      <c r="D1232" s="213"/>
      <c r="E1232" s="213"/>
      <c r="F1232" s="90"/>
      <c r="G1232" s="213"/>
      <c r="H1232" s="213"/>
    </row>
    <row r="1233" spans="1:8">
      <c r="A1233" s="128">
        <v>1232</v>
      </c>
      <c r="B1233" s="17" t="s">
        <v>2111</v>
      </c>
      <c r="C1233" s="213"/>
      <c r="D1233" s="213"/>
      <c r="E1233" s="213"/>
      <c r="F1233" s="90"/>
      <c r="G1233" s="213"/>
      <c r="H1233" s="213"/>
    </row>
    <row r="1234" spans="1:8">
      <c r="A1234" s="128">
        <v>1233</v>
      </c>
      <c r="B1234" s="17" t="s">
        <v>2114</v>
      </c>
      <c r="C1234" s="213"/>
      <c r="D1234" s="213"/>
      <c r="E1234" s="213"/>
      <c r="F1234" s="90"/>
      <c r="G1234" s="213"/>
      <c r="H1234" s="213"/>
    </row>
    <row r="1235" spans="1:8">
      <c r="A1235" s="128">
        <v>1234</v>
      </c>
      <c r="B1235" s="17" t="s">
        <v>2115</v>
      </c>
      <c r="C1235" s="213"/>
      <c r="D1235" s="213"/>
      <c r="E1235" s="213"/>
      <c r="F1235" s="90"/>
      <c r="G1235" s="213"/>
      <c r="H1235" s="213"/>
    </row>
    <row r="1236" spans="1:8">
      <c r="A1236" s="128">
        <v>1235</v>
      </c>
      <c r="B1236" s="17" t="s">
        <v>2117</v>
      </c>
      <c r="C1236" s="213"/>
      <c r="D1236" s="213"/>
      <c r="E1236" s="213"/>
      <c r="F1236" s="90"/>
      <c r="G1236" s="213"/>
      <c r="H1236" s="213"/>
    </row>
    <row r="1237" spans="1:8">
      <c r="A1237" s="128">
        <v>1236</v>
      </c>
      <c r="B1237" s="17" t="s">
        <v>2120</v>
      </c>
      <c r="C1237" s="213"/>
      <c r="D1237" s="213"/>
      <c r="E1237" s="213"/>
      <c r="F1237" s="90"/>
      <c r="G1237" s="213"/>
      <c r="H1237" s="213"/>
    </row>
    <row r="1238" spans="1:8">
      <c r="A1238" s="128">
        <v>1237</v>
      </c>
      <c r="B1238" s="17" t="s">
        <v>2121</v>
      </c>
      <c r="C1238" s="213"/>
      <c r="D1238" s="213"/>
      <c r="E1238" s="213"/>
      <c r="F1238" s="90"/>
      <c r="G1238" s="213"/>
      <c r="H1238" s="213"/>
    </row>
    <row r="1239" spans="1:8">
      <c r="A1239" s="128">
        <v>1238</v>
      </c>
      <c r="B1239" s="17" t="s">
        <v>2123</v>
      </c>
      <c r="C1239" s="38"/>
      <c r="D1239" s="38"/>
      <c r="E1239" s="38"/>
      <c r="F1239" s="90"/>
      <c r="G1239" s="38"/>
      <c r="H1239" s="38"/>
    </row>
    <row r="1240" spans="1:8">
      <c r="A1240" s="128">
        <v>1239</v>
      </c>
      <c r="B1240" s="17" t="s">
        <v>2126</v>
      </c>
      <c r="C1240" s="38"/>
      <c r="D1240" s="38"/>
      <c r="E1240" s="38"/>
      <c r="F1240" s="90"/>
      <c r="G1240" s="38"/>
      <c r="H1240" s="38"/>
    </row>
    <row r="1241" spans="1:8">
      <c r="A1241" s="128">
        <v>1240</v>
      </c>
      <c r="B1241" s="17" t="s">
        <v>2129</v>
      </c>
      <c r="C1241" s="38"/>
      <c r="D1241" s="38"/>
      <c r="E1241" s="38"/>
      <c r="F1241" s="90"/>
      <c r="G1241" s="38"/>
      <c r="H1241" s="38"/>
    </row>
    <row r="1242" spans="1:8">
      <c r="A1242" s="128">
        <v>1241</v>
      </c>
      <c r="B1242" s="17" t="s">
        <v>2132</v>
      </c>
      <c r="C1242" s="38"/>
      <c r="D1242" s="38"/>
      <c r="E1242" s="38"/>
      <c r="F1242" s="90"/>
      <c r="G1242" s="38"/>
      <c r="H1242" s="38"/>
    </row>
    <row r="1243" spans="1:8">
      <c r="A1243" s="128">
        <v>1242</v>
      </c>
      <c r="B1243" s="17" t="s">
        <v>2135</v>
      </c>
      <c r="C1243" s="38"/>
      <c r="D1243" s="38"/>
      <c r="E1243" s="38"/>
      <c r="F1243" s="90"/>
      <c r="G1243" s="38"/>
      <c r="H1243" s="38"/>
    </row>
    <row r="1244" spans="1:8">
      <c r="A1244" s="128">
        <v>1243</v>
      </c>
      <c r="B1244" s="17" t="s">
        <v>2136</v>
      </c>
      <c r="C1244" s="38"/>
      <c r="D1244" s="38"/>
      <c r="E1244" s="38"/>
      <c r="F1244" s="90"/>
      <c r="G1244" s="38"/>
      <c r="H1244" s="38"/>
    </row>
    <row r="1245" spans="1:8">
      <c r="A1245" s="128">
        <v>1244</v>
      </c>
      <c r="B1245" s="17" t="s">
        <v>2139</v>
      </c>
      <c r="C1245" s="38"/>
      <c r="D1245" s="38"/>
      <c r="E1245" s="38"/>
      <c r="F1245" s="90"/>
      <c r="G1245" s="38"/>
      <c r="H1245" s="38"/>
    </row>
    <row r="1246" spans="1:8">
      <c r="A1246" s="128">
        <v>1245</v>
      </c>
      <c r="B1246" s="17" t="s">
        <v>2142</v>
      </c>
      <c r="C1246" s="38"/>
      <c r="D1246" s="38"/>
      <c r="E1246" s="38"/>
      <c r="F1246" s="90"/>
      <c r="G1246" s="38"/>
      <c r="H1246" s="38"/>
    </row>
    <row r="1247" spans="1:8">
      <c r="A1247" s="128">
        <v>1246</v>
      </c>
      <c r="B1247" s="17" t="s">
        <v>2145</v>
      </c>
      <c r="C1247" s="38"/>
      <c r="D1247" s="38"/>
      <c r="E1247" s="38"/>
      <c r="F1247" s="90"/>
      <c r="G1247" s="38"/>
      <c r="H1247" s="38"/>
    </row>
    <row r="1248" spans="1:8">
      <c r="A1248" s="128">
        <v>1247</v>
      </c>
      <c r="B1248" s="17" t="s">
        <v>2148</v>
      </c>
      <c r="C1248" s="38"/>
      <c r="D1248" s="38"/>
      <c r="E1248" s="38"/>
      <c r="F1248" s="90"/>
      <c r="G1248" s="38"/>
      <c r="H1248" s="38"/>
    </row>
    <row r="1249" spans="1:8">
      <c r="A1249" s="128">
        <v>1248</v>
      </c>
      <c r="B1249" s="17" t="s">
        <v>2149</v>
      </c>
      <c r="C1249" s="38"/>
      <c r="D1249" s="38"/>
      <c r="E1249" s="38"/>
      <c r="F1249" s="90"/>
      <c r="G1249" s="38"/>
      <c r="H1249" s="38"/>
    </row>
    <row r="1250" spans="1:8">
      <c r="A1250" s="128">
        <v>1249</v>
      </c>
      <c r="B1250" s="17" t="s">
        <v>2152</v>
      </c>
      <c r="C1250" s="38"/>
      <c r="D1250" s="38"/>
      <c r="E1250" s="38"/>
      <c r="F1250" s="90"/>
      <c r="G1250" s="38"/>
      <c r="H1250" s="38"/>
    </row>
    <row r="1251" spans="1:8">
      <c r="A1251" s="128">
        <v>1250</v>
      </c>
      <c r="B1251" s="17" t="s">
        <v>2155</v>
      </c>
      <c r="C1251" s="38"/>
      <c r="D1251" s="38"/>
      <c r="E1251" s="38"/>
      <c r="F1251" s="90"/>
      <c r="G1251" s="38"/>
      <c r="H1251" s="38"/>
    </row>
    <row r="1252" spans="1:8">
      <c r="A1252" s="128">
        <v>1251</v>
      </c>
      <c r="B1252" s="17" t="s">
        <v>2156</v>
      </c>
      <c r="C1252" s="38"/>
      <c r="D1252" s="38"/>
      <c r="E1252" s="38"/>
      <c r="F1252" s="90"/>
      <c r="G1252" s="38"/>
      <c r="H1252" s="38"/>
    </row>
    <row r="1253" spans="1:8">
      <c r="A1253" s="128">
        <v>1252</v>
      </c>
      <c r="B1253" s="17" t="s">
        <v>2159</v>
      </c>
      <c r="C1253" s="38"/>
      <c r="D1253" s="38"/>
      <c r="E1253" s="38"/>
      <c r="F1253" s="90"/>
      <c r="G1253" s="38"/>
      <c r="H1253" s="38"/>
    </row>
    <row r="1254" spans="1:8">
      <c r="A1254" s="128">
        <v>1253</v>
      </c>
      <c r="B1254" s="17" t="s">
        <v>2160</v>
      </c>
      <c r="C1254" s="213"/>
      <c r="D1254" s="213"/>
      <c r="E1254" s="213"/>
      <c r="F1254" s="90"/>
      <c r="G1254" s="213"/>
      <c r="H1254" s="213"/>
    </row>
    <row r="1255" spans="1:8">
      <c r="A1255" s="128">
        <v>1254</v>
      </c>
      <c r="B1255" s="17" t="s">
        <v>2161</v>
      </c>
      <c r="C1255" s="213"/>
      <c r="D1255" s="213"/>
      <c r="E1255" s="213"/>
      <c r="F1255" s="90"/>
      <c r="G1255" s="213"/>
      <c r="H1255" s="213"/>
    </row>
    <row r="1256" spans="1:8">
      <c r="A1256" s="128">
        <v>1255</v>
      </c>
      <c r="B1256" s="17" t="s">
        <v>2162</v>
      </c>
      <c r="C1256" s="213"/>
      <c r="D1256" s="213"/>
      <c r="E1256" s="213"/>
      <c r="F1256" s="90"/>
      <c r="G1256" s="213"/>
      <c r="H1256" s="213"/>
    </row>
    <row r="1257" spans="1:8">
      <c r="A1257" s="128">
        <v>1256</v>
      </c>
      <c r="B1257" s="17" t="s">
        <v>2163</v>
      </c>
      <c r="C1257" s="213"/>
      <c r="D1257" s="213"/>
      <c r="E1257" s="213"/>
      <c r="F1257" s="90"/>
      <c r="G1257" s="213"/>
      <c r="H1257" s="213"/>
    </row>
    <row r="1258" spans="1:8">
      <c r="A1258" s="128">
        <v>1257</v>
      </c>
      <c r="B1258" s="17" t="s">
        <v>2164</v>
      </c>
      <c r="C1258" s="213"/>
      <c r="D1258" s="213"/>
      <c r="E1258" s="213"/>
      <c r="F1258" s="90"/>
      <c r="G1258" s="213"/>
      <c r="H1258" s="213"/>
    </row>
    <row r="1259" spans="1:8">
      <c r="A1259" s="128">
        <v>1258</v>
      </c>
      <c r="B1259" s="17" t="s">
        <v>2167</v>
      </c>
      <c r="C1259" s="213"/>
      <c r="D1259" s="213"/>
      <c r="E1259" s="213"/>
      <c r="F1259" s="90"/>
      <c r="G1259" s="213"/>
      <c r="H1259" s="213"/>
    </row>
    <row r="1260" spans="1:8">
      <c r="A1260" s="128">
        <v>1259</v>
      </c>
      <c r="B1260" s="17" t="s">
        <v>2168</v>
      </c>
      <c r="C1260" s="213"/>
      <c r="D1260" s="213"/>
      <c r="E1260" s="213"/>
      <c r="F1260" s="90"/>
      <c r="G1260" s="213"/>
      <c r="H1260" s="213"/>
    </row>
    <row r="1261" spans="1:8">
      <c r="A1261" s="128">
        <v>1260</v>
      </c>
      <c r="B1261" s="17" t="s">
        <v>2170</v>
      </c>
      <c r="C1261" s="213"/>
      <c r="D1261" s="213"/>
      <c r="E1261" s="213"/>
      <c r="F1261" s="90"/>
      <c r="G1261" s="213"/>
      <c r="H1261" s="213"/>
    </row>
    <row r="1262" spans="1:8">
      <c r="A1262" s="128">
        <v>1261</v>
      </c>
      <c r="B1262" s="17" t="s">
        <v>2171</v>
      </c>
      <c r="C1262" s="213"/>
      <c r="D1262" s="213"/>
      <c r="E1262" s="213"/>
      <c r="F1262" s="90"/>
      <c r="G1262" s="213"/>
      <c r="H1262" s="213"/>
    </row>
    <row r="1263" spans="1:8">
      <c r="A1263" s="128">
        <v>1262</v>
      </c>
      <c r="B1263" s="17" t="s">
        <v>2172</v>
      </c>
      <c r="C1263" s="213"/>
      <c r="D1263" s="213"/>
      <c r="E1263" s="213"/>
      <c r="F1263" s="90"/>
      <c r="G1263" s="213"/>
      <c r="H1263" s="213"/>
    </row>
    <row r="1264" spans="1:8">
      <c r="A1264" s="128">
        <v>1263</v>
      </c>
      <c r="B1264" s="17" t="s">
        <v>2175</v>
      </c>
      <c r="C1264" s="213"/>
      <c r="D1264" s="213"/>
      <c r="E1264" s="213"/>
      <c r="F1264" s="90"/>
      <c r="G1264" s="213"/>
      <c r="H1264" s="213"/>
    </row>
    <row r="1265" spans="1:8">
      <c r="A1265" s="128">
        <v>1264</v>
      </c>
      <c r="B1265" s="17" t="s">
        <v>2176</v>
      </c>
      <c r="C1265" s="213"/>
      <c r="D1265" s="213"/>
      <c r="E1265" s="213"/>
      <c r="F1265" s="90"/>
      <c r="G1265" s="213"/>
      <c r="H1265" s="213"/>
    </row>
    <row r="1266" spans="1:8">
      <c r="A1266" s="128">
        <v>1265</v>
      </c>
      <c r="B1266" s="17" t="s">
        <v>2177</v>
      </c>
      <c r="C1266" s="213"/>
      <c r="D1266" s="213"/>
      <c r="E1266" s="213"/>
      <c r="F1266" s="90"/>
      <c r="G1266" s="213"/>
      <c r="H1266" s="213"/>
    </row>
    <row r="1267" spans="1:8">
      <c r="A1267" s="128">
        <v>1266</v>
      </c>
      <c r="B1267" s="17" t="s">
        <v>2180</v>
      </c>
      <c r="C1267" s="213"/>
      <c r="D1267" s="213"/>
      <c r="E1267" s="213"/>
      <c r="F1267" s="90"/>
      <c r="G1267" s="213"/>
      <c r="H1267" s="213"/>
    </row>
    <row r="1268" spans="1:8">
      <c r="A1268" s="128">
        <v>1267</v>
      </c>
      <c r="B1268" s="17" t="s">
        <v>2181</v>
      </c>
      <c r="C1268" s="213"/>
      <c r="D1268" s="213"/>
      <c r="E1268" s="213"/>
      <c r="F1268" s="90"/>
      <c r="G1268" s="213"/>
      <c r="H1268" s="213"/>
    </row>
    <row r="1269" spans="1:8">
      <c r="A1269" s="128">
        <v>1268</v>
      </c>
      <c r="B1269" s="17" t="s">
        <v>2184</v>
      </c>
      <c r="C1269" s="213"/>
      <c r="D1269" s="213"/>
      <c r="E1269" s="213"/>
      <c r="F1269" s="90"/>
      <c r="G1269" s="213"/>
      <c r="H1269" s="213"/>
    </row>
    <row r="1270" spans="1:8">
      <c r="A1270" s="128">
        <v>1269</v>
      </c>
      <c r="B1270" s="17" t="s">
        <v>2185</v>
      </c>
      <c r="C1270" s="213"/>
      <c r="D1270" s="213"/>
      <c r="E1270" s="213"/>
      <c r="F1270" s="90"/>
      <c r="G1270" s="213"/>
      <c r="H1270" s="213"/>
    </row>
    <row r="1271" spans="1:8">
      <c r="A1271" s="128">
        <v>1270</v>
      </c>
      <c r="B1271" s="17" t="s">
        <v>2186</v>
      </c>
      <c r="C1271" s="213"/>
      <c r="D1271" s="213"/>
      <c r="E1271" s="213"/>
      <c r="F1271" s="90"/>
      <c r="G1271" s="213"/>
      <c r="H1271" s="213"/>
    </row>
    <row r="1272" spans="1:8">
      <c r="A1272" s="128">
        <v>1271</v>
      </c>
      <c r="B1272" s="17" t="s">
        <v>2188</v>
      </c>
      <c r="C1272" s="213"/>
      <c r="D1272" s="213"/>
      <c r="E1272" s="213"/>
      <c r="F1272" s="90"/>
      <c r="G1272" s="213"/>
      <c r="H1272" s="213"/>
    </row>
    <row r="1273" spans="1:8">
      <c r="A1273" s="128">
        <v>1272</v>
      </c>
      <c r="B1273" s="17" t="s">
        <v>2191</v>
      </c>
      <c r="C1273" s="213"/>
      <c r="D1273" s="213"/>
      <c r="E1273" s="213"/>
      <c r="F1273" s="90"/>
      <c r="G1273" s="213"/>
      <c r="H1273" s="213"/>
    </row>
    <row r="1274" spans="1:8">
      <c r="A1274" s="128">
        <v>1273</v>
      </c>
      <c r="B1274" s="17" t="s">
        <v>2192</v>
      </c>
      <c r="C1274" s="213"/>
      <c r="D1274" s="213"/>
      <c r="E1274" s="213"/>
      <c r="F1274" s="90"/>
      <c r="G1274" s="213"/>
      <c r="H1274" s="213"/>
    </row>
    <row r="1275" spans="1:8">
      <c r="A1275" s="128">
        <v>1274</v>
      </c>
      <c r="B1275" s="17" t="s">
        <v>2195</v>
      </c>
      <c r="C1275" s="213"/>
      <c r="D1275" s="213"/>
      <c r="E1275" s="213"/>
      <c r="F1275" s="90"/>
      <c r="G1275" s="213"/>
      <c r="H1275" s="213"/>
    </row>
    <row r="1276" spans="1:8">
      <c r="A1276" s="128">
        <v>1275</v>
      </c>
      <c r="B1276" s="17" t="s">
        <v>2198</v>
      </c>
      <c r="C1276" s="213"/>
      <c r="D1276" s="213"/>
      <c r="E1276" s="213"/>
      <c r="F1276" s="90"/>
      <c r="G1276" s="213"/>
      <c r="H1276" s="213"/>
    </row>
    <row r="1277" spans="1:8">
      <c r="A1277" s="128">
        <v>1276</v>
      </c>
      <c r="B1277" s="17" t="s">
        <v>2201</v>
      </c>
      <c r="C1277" s="213"/>
      <c r="D1277" s="213"/>
      <c r="E1277" s="213"/>
      <c r="F1277" s="90"/>
      <c r="G1277" s="213"/>
      <c r="H1277" s="213"/>
    </row>
    <row r="1278" spans="1:8">
      <c r="A1278" s="128">
        <v>1277</v>
      </c>
      <c r="B1278" s="17" t="s">
        <v>2203</v>
      </c>
      <c r="C1278" s="213"/>
      <c r="D1278" s="213"/>
      <c r="E1278" s="213"/>
      <c r="F1278" s="90"/>
      <c r="G1278" s="213"/>
      <c r="H1278" s="213"/>
    </row>
    <row r="1279" spans="1:8">
      <c r="A1279" s="128">
        <v>1278</v>
      </c>
      <c r="B1279" s="17" t="s">
        <v>2206</v>
      </c>
      <c r="C1279" s="213"/>
      <c r="D1279" s="213"/>
      <c r="E1279" s="213"/>
      <c r="F1279" s="90"/>
      <c r="G1279" s="213"/>
      <c r="H1279" s="213"/>
    </row>
    <row r="1280" spans="1:8">
      <c r="A1280" s="128">
        <v>1279</v>
      </c>
      <c r="B1280" s="17" t="s">
        <v>2209</v>
      </c>
      <c r="C1280" s="213"/>
      <c r="D1280" s="213"/>
      <c r="E1280" s="213"/>
      <c r="F1280" s="90"/>
      <c r="G1280" s="213"/>
      <c r="H1280" s="213"/>
    </row>
    <row r="1281" spans="1:8">
      <c r="A1281" s="128">
        <v>1280</v>
      </c>
      <c r="B1281" s="17" t="s">
        <v>2212</v>
      </c>
      <c r="C1281" s="213"/>
      <c r="D1281" s="213"/>
      <c r="E1281" s="213"/>
      <c r="F1281" s="90"/>
      <c r="G1281" s="213"/>
      <c r="H1281" s="213"/>
    </row>
    <row r="1282" spans="1:8">
      <c r="A1282" s="128">
        <v>1281</v>
      </c>
      <c r="B1282" s="17" t="s">
        <v>2215</v>
      </c>
      <c r="C1282" s="213"/>
      <c r="D1282" s="213"/>
      <c r="E1282" s="213"/>
      <c r="F1282" s="90"/>
      <c r="G1282" s="213"/>
      <c r="H1282" s="213"/>
    </row>
    <row r="1283" spans="1:8">
      <c r="A1283" s="128">
        <v>1282</v>
      </c>
      <c r="B1283" s="17" t="s">
        <v>2219</v>
      </c>
      <c r="C1283" s="213"/>
      <c r="D1283" s="213"/>
      <c r="E1283" s="213"/>
      <c r="F1283" s="90"/>
      <c r="G1283" s="213"/>
      <c r="H1283" s="213"/>
    </row>
    <row r="1284" spans="1:8">
      <c r="A1284" s="128">
        <v>1283</v>
      </c>
      <c r="B1284" s="17" t="s">
        <v>2220</v>
      </c>
      <c r="C1284" s="213"/>
      <c r="D1284" s="213"/>
      <c r="E1284" s="213"/>
      <c r="F1284" s="90"/>
      <c r="G1284" s="213"/>
      <c r="H1284" s="213"/>
    </row>
    <row r="1285" spans="1:8">
      <c r="A1285" s="128">
        <v>1284</v>
      </c>
      <c r="B1285" s="17" t="s">
        <v>2223</v>
      </c>
      <c r="C1285" s="213"/>
      <c r="D1285" s="213"/>
      <c r="E1285" s="213"/>
      <c r="F1285" s="90"/>
      <c r="G1285" s="213"/>
      <c r="H1285" s="213"/>
    </row>
    <row r="1286" spans="1:8">
      <c r="A1286" s="128">
        <v>1285</v>
      </c>
      <c r="B1286" s="17" t="s">
        <v>2226</v>
      </c>
      <c r="C1286" s="213"/>
      <c r="D1286" s="213"/>
      <c r="E1286" s="213"/>
      <c r="F1286" s="90"/>
      <c r="G1286" s="213"/>
      <c r="H1286" s="213"/>
    </row>
    <row r="1287" spans="1:8">
      <c r="A1287" s="128">
        <v>1286</v>
      </c>
      <c r="B1287" s="17" t="s">
        <v>2229</v>
      </c>
      <c r="C1287" s="213"/>
      <c r="D1287" s="213"/>
      <c r="E1287" s="213"/>
      <c r="F1287" s="90"/>
      <c r="G1287" s="213"/>
      <c r="H1287" s="213"/>
    </row>
    <row r="1288" spans="1:8">
      <c r="A1288" s="128">
        <v>1287</v>
      </c>
      <c r="B1288" s="17" t="s">
        <v>2232</v>
      </c>
      <c r="C1288" s="213"/>
      <c r="D1288" s="213"/>
      <c r="E1288" s="213"/>
      <c r="F1288" s="90"/>
      <c r="G1288" s="213"/>
      <c r="H1288" s="213"/>
    </row>
    <row r="1289" spans="1:8">
      <c r="A1289" s="128">
        <v>1288</v>
      </c>
      <c r="B1289" s="17" t="s">
        <v>2235</v>
      </c>
      <c r="C1289" s="213"/>
      <c r="D1289" s="213"/>
      <c r="E1289" s="213"/>
      <c r="F1289" s="90"/>
      <c r="G1289" s="213"/>
      <c r="H1289" s="213"/>
    </row>
    <row r="1290" spans="1:8">
      <c r="A1290" s="128">
        <v>1289</v>
      </c>
      <c r="B1290" s="17" t="s">
        <v>2238</v>
      </c>
      <c r="C1290" s="213"/>
      <c r="D1290" s="213"/>
      <c r="E1290" s="213"/>
      <c r="F1290" s="90"/>
      <c r="G1290" s="213"/>
      <c r="H1290" s="213"/>
    </row>
    <row r="1291" spans="1:8">
      <c r="A1291" s="128">
        <v>1290</v>
      </c>
      <c r="B1291" s="17" t="s">
        <v>2241</v>
      </c>
      <c r="C1291" s="213"/>
      <c r="D1291" s="213"/>
      <c r="E1291" s="213"/>
      <c r="F1291" s="90"/>
      <c r="G1291" s="213"/>
      <c r="H1291" s="213"/>
    </row>
    <row r="1292" spans="1:8">
      <c r="A1292" s="128">
        <v>1291</v>
      </c>
      <c r="B1292" s="17" t="s">
        <v>2242</v>
      </c>
      <c r="C1292" s="213"/>
      <c r="D1292" s="213"/>
      <c r="E1292" s="213"/>
      <c r="F1292" s="90"/>
      <c r="G1292" s="213"/>
      <c r="H1292" s="213"/>
    </row>
    <row r="1293" spans="1:8">
      <c r="A1293" s="128">
        <v>1292</v>
      </c>
      <c r="B1293" s="17" t="s">
        <v>2243</v>
      </c>
      <c r="C1293" s="213"/>
      <c r="D1293" s="213"/>
      <c r="E1293" s="213"/>
      <c r="F1293" s="90"/>
      <c r="G1293" s="213"/>
      <c r="H1293" s="213"/>
    </row>
    <row r="1294" spans="1:8">
      <c r="A1294" s="128">
        <v>1293</v>
      </c>
      <c r="B1294" s="17" t="s">
        <v>2244</v>
      </c>
      <c r="C1294" s="213"/>
      <c r="D1294" s="213"/>
      <c r="E1294" s="213"/>
      <c r="F1294" s="90"/>
      <c r="G1294" s="213"/>
      <c r="H1294" s="213"/>
    </row>
    <row r="1295" spans="1:8">
      <c r="A1295" s="128">
        <v>1294</v>
      </c>
      <c r="B1295" s="17" t="s">
        <v>2245</v>
      </c>
      <c r="C1295" s="213"/>
      <c r="D1295" s="213"/>
      <c r="E1295" s="213"/>
      <c r="F1295" s="90"/>
      <c r="G1295" s="213"/>
      <c r="H1295" s="213"/>
    </row>
    <row r="1296" spans="1:8">
      <c r="A1296" s="128">
        <v>1295</v>
      </c>
      <c r="B1296" s="17" t="s">
        <v>2246</v>
      </c>
      <c r="C1296" s="213"/>
      <c r="D1296" s="213"/>
      <c r="E1296" s="213"/>
      <c r="F1296" s="90"/>
      <c r="G1296" s="213"/>
      <c r="H1296" s="213"/>
    </row>
    <row r="1297" spans="1:8">
      <c r="A1297" s="128">
        <v>1296</v>
      </c>
      <c r="B1297" s="17" t="s">
        <v>2249</v>
      </c>
      <c r="C1297" s="213"/>
      <c r="D1297" s="213"/>
      <c r="E1297" s="213"/>
      <c r="F1297" s="90"/>
      <c r="G1297" s="213"/>
      <c r="H1297" s="213"/>
    </row>
    <row r="1298" spans="1:8">
      <c r="A1298" s="128">
        <v>1297</v>
      </c>
      <c r="B1298" s="17" t="s">
        <v>2250</v>
      </c>
      <c r="C1298" s="213"/>
      <c r="D1298" s="213"/>
      <c r="E1298" s="213"/>
      <c r="F1298" s="90"/>
      <c r="G1298" s="213"/>
      <c r="H1298" s="213"/>
    </row>
    <row r="1299" spans="1:8">
      <c r="A1299" s="128">
        <v>1298</v>
      </c>
      <c r="B1299" s="17" t="s">
        <v>2252</v>
      </c>
      <c r="C1299" s="213"/>
      <c r="D1299" s="213"/>
      <c r="E1299" s="213"/>
      <c r="F1299" s="90"/>
      <c r="G1299" s="213"/>
      <c r="H1299" s="213"/>
    </row>
    <row r="1300" spans="1:8">
      <c r="A1300" s="128">
        <v>1299</v>
      </c>
      <c r="B1300" s="17" t="s">
        <v>2253</v>
      </c>
      <c r="C1300" s="213"/>
      <c r="D1300" s="213"/>
      <c r="E1300" s="213"/>
      <c r="F1300" s="90"/>
      <c r="G1300" s="213"/>
      <c r="H1300" s="213"/>
    </row>
    <row r="1301" spans="1:8">
      <c r="A1301" s="128">
        <v>1300</v>
      </c>
      <c r="B1301" s="17" t="s">
        <v>2254</v>
      </c>
      <c r="C1301" s="213"/>
      <c r="D1301" s="213"/>
      <c r="E1301" s="213"/>
      <c r="F1301" s="90"/>
      <c r="G1301" s="213"/>
      <c r="H1301" s="213"/>
    </row>
    <row r="1302" spans="1:8">
      <c r="A1302" s="128">
        <v>1301</v>
      </c>
      <c r="B1302" s="17" t="s">
        <v>2255</v>
      </c>
      <c r="C1302" s="213"/>
      <c r="D1302" s="213"/>
      <c r="E1302" s="213"/>
      <c r="F1302" s="90"/>
      <c r="G1302" s="213"/>
      <c r="H1302" s="213"/>
    </row>
    <row r="1303" spans="1:8">
      <c r="A1303" s="128">
        <v>1302</v>
      </c>
      <c r="B1303" s="17" t="s">
        <v>2258</v>
      </c>
      <c r="C1303" s="213"/>
      <c r="D1303" s="213"/>
      <c r="E1303" s="213"/>
      <c r="F1303" s="90"/>
      <c r="G1303" s="213"/>
      <c r="H1303" s="213"/>
    </row>
    <row r="1304" spans="1:8">
      <c r="A1304" s="128">
        <v>1303</v>
      </c>
      <c r="B1304" s="17" t="s">
        <v>2261</v>
      </c>
      <c r="C1304" s="213"/>
      <c r="D1304" s="213"/>
      <c r="E1304" s="213"/>
      <c r="F1304" s="90"/>
      <c r="G1304" s="213"/>
      <c r="H1304" s="213"/>
    </row>
    <row r="1305" spans="1:8">
      <c r="A1305" s="128">
        <v>1304</v>
      </c>
      <c r="B1305" s="17" t="s">
        <v>2262</v>
      </c>
      <c r="C1305" s="213"/>
      <c r="D1305" s="213"/>
      <c r="E1305" s="213"/>
      <c r="F1305" s="90"/>
      <c r="G1305" s="213"/>
      <c r="H1305" s="213"/>
    </row>
    <row r="1306" spans="1:8">
      <c r="A1306" s="128">
        <v>1305</v>
      </c>
      <c r="B1306" s="17" t="s">
        <v>2265</v>
      </c>
      <c r="C1306" s="213"/>
      <c r="D1306" s="213"/>
      <c r="E1306" s="213"/>
      <c r="F1306" s="90"/>
      <c r="G1306" s="213"/>
      <c r="H1306" s="213"/>
    </row>
    <row r="1307" spans="1:8">
      <c r="A1307" s="128">
        <v>1306</v>
      </c>
      <c r="B1307" s="17" t="s">
        <v>2266</v>
      </c>
      <c r="C1307" s="213"/>
      <c r="D1307" s="213"/>
      <c r="E1307" s="213"/>
      <c r="F1307" s="90"/>
      <c r="G1307" s="213"/>
      <c r="H1307" s="213"/>
    </row>
    <row r="1308" spans="1:8">
      <c r="A1308" s="128">
        <v>1307</v>
      </c>
      <c r="B1308" s="17" t="s">
        <v>2267</v>
      </c>
      <c r="C1308" s="213"/>
      <c r="D1308" s="213"/>
      <c r="E1308" s="213"/>
      <c r="F1308" s="90"/>
      <c r="G1308" s="213"/>
      <c r="H1308" s="213"/>
    </row>
    <row r="1309" spans="1:8">
      <c r="A1309" s="128">
        <v>1308</v>
      </c>
      <c r="B1309" s="17" t="s">
        <v>2270</v>
      </c>
      <c r="C1309" s="213"/>
      <c r="D1309" s="213"/>
      <c r="E1309" s="213"/>
      <c r="F1309" s="90"/>
      <c r="G1309" s="213"/>
      <c r="H1309" s="213"/>
    </row>
    <row r="1310" spans="1:8">
      <c r="A1310" s="128">
        <v>1309</v>
      </c>
      <c r="B1310" s="17" t="s">
        <v>2271</v>
      </c>
      <c r="C1310" s="213"/>
      <c r="D1310" s="213"/>
      <c r="E1310" s="213"/>
      <c r="F1310" s="90"/>
      <c r="G1310" s="213"/>
      <c r="H1310" s="213"/>
    </row>
    <row r="1311" spans="1:8">
      <c r="A1311" s="128">
        <v>1310</v>
      </c>
      <c r="B1311" s="17" t="s">
        <v>2274</v>
      </c>
      <c r="C1311" s="213"/>
      <c r="D1311" s="213"/>
      <c r="E1311" s="213"/>
      <c r="F1311" s="90"/>
      <c r="G1311" s="213"/>
      <c r="H1311" s="213"/>
    </row>
    <row r="1312" spans="1:8">
      <c r="A1312" s="128">
        <v>1311</v>
      </c>
      <c r="B1312" s="17" t="s">
        <v>2275</v>
      </c>
      <c r="C1312" s="213"/>
      <c r="D1312" s="213"/>
      <c r="E1312" s="213"/>
      <c r="F1312" s="90"/>
      <c r="G1312" s="213"/>
      <c r="H1312" s="213"/>
    </row>
    <row r="1313" spans="1:8">
      <c r="A1313" s="128">
        <v>1312</v>
      </c>
      <c r="B1313" s="17" t="s">
        <v>2278</v>
      </c>
      <c r="C1313" s="213"/>
      <c r="D1313" s="213"/>
      <c r="E1313" s="213"/>
      <c r="F1313" s="90"/>
      <c r="G1313" s="213"/>
      <c r="H1313" s="213"/>
    </row>
    <row r="1314" spans="1:8">
      <c r="A1314" s="128">
        <v>1313</v>
      </c>
      <c r="B1314" s="17" t="s">
        <v>2279</v>
      </c>
      <c r="C1314" s="213"/>
      <c r="D1314" s="213"/>
      <c r="E1314" s="213"/>
      <c r="F1314" s="90"/>
      <c r="G1314" s="213"/>
      <c r="H1314" s="213"/>
    </row>
    <row r="1315" spans="1:8">
      <c r="A1315" s="128">
        <v>1314</v>
      </c>
      <c r="B1315" s="17" t="s">
        <v>2280</v>
      </c>
      <c r="C1315" s="213"/>
      <c r="D1315" s="213"/>
      <c r="E1315" s="213"/>
      <c r="F1315" s="90"/>
      <c r="G1315" s="213"/>
      <c r="H1315" s="213"/>
    </row>
    <row r="1316" spans="1:8">
      <c r="A1316" s="128">
        <v>1315</v>
      </c>
      <c r="B1316" s="17" t="s">
        <v>2283</v>
      </c>
      <c r="C1316" s="213"/>
      <c r="D1316" s="213"/>
      <c r="E1316" s="213"/>
      <c r="F1316" s="90"/>
      <c r="G1316" s="213"/>
      <c r="H1316" s="213"/>
    </row>
    <row r="1317" spans="1:8">
      <c r="A1317" s="128">
        <v>1316</v>
      </c>
      <c r="B1317" s="17" t="s">
        <v>2284</v>
      </c>
      <c r="C1317" s="213"/>
      <c r="D1317" s="213"/>
      <c r="E1317" s="213"/>
      <c r="F1317" s="90"/>
      <c r="G1317" s="213"/>
      <c r="H1317" s="213"/>
    </row>
    <row r="1318" spans="1:8">
      <c r="A1318" s="128">
        <v>1317</v>
      </c>
      <c r="B1318" s="17" t="s">
        <v>2287</v>
      </c>
      <c r="C1318" s="213"/>
      <c r="D1318" s="213"/>
      <c r="E1318" s="213"/>
      <c r="F1318" s="90"/>
      <c r="G1318" s="213"/>
      <c r="H1318" s="213"/>
    </row>
    <row r="1319" spans="1:8">
      <c r="A1319" s="128">
        <v>1318</v>
      </c>
      <c r="B1319" s="17" t="s">
        <v>2288</v>
      </c>
      <c r="C1319" s="213"/>
      <c r="D1319" s="213"/>
      <c r="E1319" s="213"/>
      <c r="F1319" s="90"/>
      <c r="G1319" s="213"/>
      <c r="H1319" s="213"/>
    </row>
    <row r="1320" spans="1:8">
      <c r="A1320" s="128">
        <v>1319</v>
      </c>
      <c r="B1320" s="17" t="s">
        <v>2289</v>
      </c>
      <c r="C1320" s="213"/>
      <c r="D1320" s="213"/>
      <c r="E1320" s="213"/>
      <c r="F1320" s="90"/>
      <c r="G1320" s="213"/>
      <c r="H1320" s="213"/>
    </row>
    <row r="1321" spans="1:8">
      <c r="A1321" s="128">
        <v>1320</v>
      </c>
      <c r="B1321" s="17" t="s">
        <v>2292</v>
      </c>
      <c r="C1321" s="213"/>
      <c r="D1321" s="213"/>
      <c r="E1321" s="213"/>
      <c r="F1321" s="90"/>
      <c r="G1321" s="213"/>
      <c r="H1321" s="213"/>
    </row>
    <row r="1322" spans="1:8">
      <c r="A1322" s="128">
        <v>1321</v>
      </c>
      <c r="B1322" s="17" t="s">
        <v>2295</v>
      </c>
      <c r="C1322" s="213"/>
      <c r="D1322" s="213"/>
      <c r="E1322" s="213"/>
      <c r="F1322" s="90"/>
      <c r="G1322" s="213"/>
      <c r="H1322" s="213"/>
    </row>
    <row r="1323" spans="1:8">
      <c r="A1323" s="128">
        <v>1322</v>
      </c>
      <c r="B1323" s="17" t="s">
        <v>2298</v>
      </c>
      <c r="C1323" s="213"/>
      <c r="D1323" s="213"/>
      <c r="E1323" s="213"/>
      <c r="F1323" s="90"/>
      <c r="G1323" s="213"/>
      <c r="H1323" s="213"/>
    </row>
    <row r="1324" spans="1:8">
      <c r="A1324" s="128">
        <v>1323</v>
      </c>
      <c r="B1324" s="17" t="s">
        <v>2301</v>
      </c>
      <c r="C1324" s="213"/>
      <c r="D1324" s="213"/>
      <c r="E1324" s="213"/>
      <c r="F1324" s="90"/>
      <c r="G1324" s="213"/>
      <c r="H1324" s="213"/>
    </row>
    <row r="1325" spans="1:8">
      <c r="A1325" s="128">
        <v>1324</v>
      </c>
      <c r="B1325" s="17" t="s">
        <v>2302</v>
      </c>
      <c r="C1325" s="213"/>
      <c r="D1325" s="213"/>
      <c r="E1325" s="213"/>
      <c r="F1325" s="90"/>
      <c r="G1325" s="213"/>
      <c r="H1325" s="213"/>
    </row>
    <row r="1326" spans="1:8">
      <c r="A1326" s="128">
        <v>1325</v>
      </c>
      <c r="B1326" s="17" t="s">
        <v>2304</v>
      </c>
      <c r="C1326" s="213"/>
      <c r="D1326" s="213"/>
      <c r="E1326" s="213"/>
      <c r="F1326" s="90"/>
      <c r="G1326" s="213"/>
      <c r="H1326" s="213"/>
    </row>
    <row r="1327" spans="1:8">
      <c r="A1327" s="128">
        <v>1326</v>
      </c>
      <c r="B1327" s="17" t="s">
        <v>2306</v>
      </c>
      <c r="C1327" s="213"/>
      <c r="D1327" s="213"/>
      <c r="E1327" s="213"/>
      <c r="F1327" s="90"/>
      <c r="G1327" s="213"/>
      <c r="H1327" s="213"/>
    </row>
    <row r="1328" spans="1:8">
      <c r="A1328" s="128">
        <v>1327</v>
      </c>
      <c r="B1328" s="17" t="s">
        <v>2307</v>
      </c>
      <c r="C1328" s="213"/>
      <c r="D1328" s="213"/>
      <c r="E1328" s="213"/>
      <c r="F1328" s="90"/>
      <c r="G1328" s="213"/>
      <c r="H1328" s="213"/>
    </row>
    <row r="1329" spans="1:8">
      <c r="A1329" s="128">
        <v>1328</v>
      </c>
      <c r="B1329" s="17" t="s">
        <v>2308</v>
      </c>
      <c r="C1329" s="213"/>
      <c r="D1329" s="213"/>
      <c r="E1329" s="213"/>
      <c r="F1329" s="90"/>
      <c r="G1329" s="213"/>
      <c r="H1329" s="213"/>
    </row>
    <row r="1330" spans="1:8">
      <c r="A1330" s="128">
        <v>1329</v>
      </c>
      <c r="B1330" s="17" t="s">
        <v>2309</v>
      </c>
      <c r="C1330" s="213"/>
      <c r="D1330" s="213"/>
      <c r="E1330" s="213"/>
      <c r="F1330" s="90"/>
      <c r="G1330" s="213"/>
      <c r="H1330" s="213"/>
    </row>
    <row r="1331" spans="1:8">
      <c r="A1331" s="128">
        <v>1330</v>
      </c>
      <c r="B1331" s="17" t="s">
        <v>2310</v>
      </c>
      <c r="C1331" s="213"/>
      <c r="D1331" s="213"/>
      <c r="E1331" s="213"/>
      <c r="F1331" s="90"/>
      <c r="G1331" s="213"/>
      <c r="H1331" s="213"/>
    </row>
    <row r="1332" spans="1:8">
      <c r="A1332" s="128">
        <v>1331</v>
      </c>
      <c r="B1332" s="17" t="s">
        <v>2311</v>
      </c>
      <c r="C1332" s="213"/>
      <c r="D1332" s="213"/>
      <c r="E1332" s="213"/>
      <c r="F1332" s="90"/>
      <c r="G1332" s="213"/>
      <c r="H1332" s="213"/>
    </row>
    <row r="1333" spans="1:8">
      <c r="A1333" s="128">
        <v>1332</v>
      </c>
      <c r="B1333" s="17" t="s">
        <v>2312</v>
      </c>
      <c r="C1333" s="213"/>
      <c r="D1333" s="213"/>
      <c r="E1333" s="213"/>
      <c r="F1333" s="90"/>
      <c r="G1333" s="213"/>
      <c r="H1333" s="213"/>
    </row>
    <row r="1334" spans="1:8">
      <c r="A1334" s="128">
        <v>1333</v>
      </c>
      <c r="B1334" s="17" t="s">
        <v>2313</v>
      </c>
      <c r="C1334" s="213"/>
      <c r="D1334" s="213"/>
      <c r="E1334" s="213"/>
      <c r="F1334" s="90"/>
      <c r="G1334" s="213"/>
      <c r="H1334" s="213"/>
    </row>
    <row r="1335" spans="1:8">
      <c r="A1335" s="128">
        <v>1334</v>
      </c>
      <c r="B1335" s="17" t="s">
        <v>2314</v>
      </c>
      <c r="C1335" s="213"/>
      <c r="D1335" s="213"/>
      <c r="E1335" s="213"/>
      <c r="F1335" s="90"/>
      <c r="G1335" s="213"/>
      <c r="H1335" s="213"/>
    </row>
    <row r="1336" spans="1:8">
      <c r="A1336" s="128">
        <v>1335</v>
      </c>
      <c r="B1336" s="17" t="s">
        <v>2315</v>
      </c>
      <c r="C1336" s="213"/>
      <c r="D1336" s="213"/>
      <c r="E1336" s="213"/>
      <c r="F1336" s="90"/>
      <c r="G1336" s="213"/>
      <c r="H1336" s="213"/>
    </row>
    <row r="1337" spans="1:8">
      <c r="A1337" s="128">
        <v>1336</v>
      </c>
      <c r="B1337" s="17" t="s">
        <v>2318</v>
      </c>
      <c r="C1337" s="213"/>
      <c r="D1337" s="213"/>
      <c r="E1337" s="213"/>
      <c r="F1337" s="90"/>
      <c r="G1337" s="213"/>
      <c r="H1337" s="213"/>
    </row>
    <row r="1338" spans="1:8">
      <c r="A1338" s="128">
        <v>1337</v>
      </c>
      <c r="B1338" s="17" t="s">
        <v>2321</v>
      </c>
      <c r="C1338" s="213"/>
      <c r="D1338" s="213"/>
      <c r="E1338" s="213"/>
      <c r="F1338" s="90"/>
      <c r="G1338" s="213"/>
      <c r="H1338" s="213"/>
    </row>
    <row r="1339" spans="1:8">
      <c r="A1339" s="128">
        <v>1338</v>
      </c>
      <c r="B1339" s="17" t="s">
        <v>2322</v>
      </c>
      <c r="C1339" s="213"/>
      <c r="D1339" s="213"/>
      <c r="E1339" s="213"/>
      <c r="F1339" s="90"/>
      <c r="G1339" s="213"/>
      <c r="H1339" s="213"/>
    </row>
    <row r="1340" spans="1:8">
      <c r="A1340" s="128">
        <v>1339</v>
      </c>
      <c r="B1340" s="17" t="s">
        <v>2323</v>
      </c>
      <c r="C1340" s="213"/>
      <c r="D1340" s="213"/>
      <c r="E1340" s="213"/>
      <c r="F1340" s="90"/>
      <c r="G1340" s="213"/>
      <c r="H1340" s="213"/>
    </row>
    <row r="1341" spans="1:8">
      <c r="A1341" s="128">
        <v>1340</v>
      </c>
      <c r="B1341" s="17" t="s">
        <v>2324</v>
      </c>
      <c r="C1341" s="213"/>
      <c r="D1341" s="213"/>
      <c r="E1341" s="213"/>
      <c r="F1341" s="90"/>
      <c r="G1341" s="213"/>
      <c r="H1341" s="213"/>
    </row>
    <row r="1342" spans="1:8">
      <c r="A1342" s="128">
        <v>1341</v>
      </c>
      <c r="B1342" s="17" t="s">
        <v>2325</v>
      </c>
      <c r="C1342" s="213"/>
      <c r="D1342" s="213"/>
      <c r="E1342" s="213"/>
      <c r="F1342" s="90"/>
      <c r="G1342" s="213"/>
      <c r="H1342" s="213"/>
    </row>
    <row r="1343" spans="1:8">
      <c r="A1343" s="157">
        <v>1342</v>
      </c>
      <c r="B1343" s="17" t="s">
        <v>2326</v>
      </c>
      <c r="C1343" s="213"/>
      <c r="D1343" s="213"/>
      <c r="E1343" s="213"/>
      <c r="F1343" s="90"/>
      <c r="G1343" s="213"/>
      <c r="H1343" s="213"/>
    </row>
    <row r="1344" spans="1:8">
      <c r="A1344" s="128">
        <v>1343</v>
      </c>
      <c r="B1344" s="17" t="s">
        <v>2329</v>
      </c>
      <c r="C1344" s="213"/>
      <c r="D1344" s="213"/>
      <c r="E1344" s="213"/>
      <c r="F1344" s="90"/>
      <c r="G1344" s="213"/>
      <c r="H1344" s="213"/>
    </row>
    <row r="1345" spans="1:8">
      <c r="A1345" s="128">
        <v>1344</v>
      </c>
      <c r="B1345" s="17" t="s">
        <v>2332</v>
      </c>
      <c r="C1345" s="213"/>
      <c r="D1345" s="213"/>
      <c r="E1345" s="213"/>
      <c r="F1345" s="90"/>
      <c r="G1345" s="213"/>
      <c r="H1345" s="213"/>
    </row>
    <row r="1346" spans="1:8">
      <c r="A1346" s="128">
        <v>1345</v>
      </c>
      <c r="B1346" s="17" t="s">
        <v>2333</v>
      </c>
      <c r="C1346" s="213"/>
      <c r="D1346" s="213"/>
      <c r="E1346" s="213"/>
      <c r="F1346" s="90"/>
      <c r="G1346" s="213"/>
      <c r="H1346" s="213"/>
    </row>
    <row r="1347" spans="1:8">
      <c r="A1347" s="128">
        <v>1346</v>
      </c>
      <c r="B1347" s="17" t="s">
        <v>2334</v>
      </c>
      <c r="C1347" s="213"/>
      <c r="D1347" s="213"/>
      <c r="E1347" s="213"/>
      <c r="F1347" s="90"/>
      <c r="G1347" s="213"/>
      <c r="H1347" s="213"/>
    </row>
    <row r="1348" spans="1:8">
      <c r="A1348" s="128">
        <v>1347</v>
      </c>
      <c r="B1348" s="17" t="s">
        <v>2335</v>
      </c>
      <c r="C1348" s="213"/>
      <c r="D1348" s="213"/>
      <c r="E1348" s="213"/>
      <c r="F1348" s="90"/>
      <c r="G1348" s="213"/>
      <c r="H1348" s="213"/>
    </row>
    <row r="1349" spans="1:8">
      <c r="A1349" s="128">
        <v>1348</v>
      </c>
      <c r="B1349" s="17" t="s">
        <v>2338</v>
      </c>
      <c r="C1349" s="213"/>
      <c r="D1349" s="213"/>
      <c r="E1349" s="213"/>
      <c r="F1349" s="90"/>
      <c r="G1349" s="213"/>
      <c r="H1349" s="213"/>
    </row>
    <row r="1350" spans="1:8">
      <c r="A1350" s="128">
        <v>1349</v>
      </c>
      <c r="B1350" s="17" t="s">
        <v>2339</v>
      </c>
      <c r="C1350" s="213"/>
      <c r="D1350" s="213"/>
      <c r="E1350" s="213"/>
      <c r="F1350" s="90"/>
      <c r="G1350" s="213"/>
      <c r="H1350" s="213"/>
    </row>
    <row r="1351" spans="1:8">
      <c r="A1351" s="128">
        <v>1350</v>
      </c>
      <c r="B1351" s="17" t="s">
        <v>2340</v>
      </c>
      <c r="C1351" s="213"/>
      <c r="D1351" s="213"/>
      <c r="E1351" s="213"/>
      <c r="F1351" s="90"/>
      <c r="G1351" s="213"/>
      <c r="H1351" s="213"/>
    </row>
    <row r="1352" spans="1:8">
      <c r="A1352" s="128">
        <v>1351</v>
      </c>
      <c r="B1352" s="17" t="s">
        <v>2343</v>
      </c>
      <c r="C1352" s="213"/>
      <c r="D1352" s="213"/>
      <c r="E1352" s="213"/>
      <c r="F1352" s="90"/>
      <c r="G1352" s="213"/>
      <c r="H1352" s="213"/>
    </row>
    <row r="1353" spans="1:8">
      <c r="A1353" s="128">
        <v>1352</v>
      </c>
      <c r="B1353" s="17" t="s">
        <v>2344</v>
      </c>
      <c r="C1353" s="213"/>
      <c r="D1353" s="213"/>
      <c r="E1353" s="213"/>
      <c r="F1353" s="90"/>
      <c r="G1353" s="213"/>
      <c r="H1353" s="213"/>
    </row>
    <row r="1354" spans="1:8">
      <c r="A1354" s="128">
        <v>1353</v>
      </c>
      <c r="B1354" s="17" t="s">
        <v>2345</v>
      </c>
      <c r="C1354" s="213"/>
      <c r="D1354" s="213"/>
      <c r="E1354" s="213"/>
      <c r="F1354" s="90"/>
      <c r="G1354" s="213"/>
      <c r="H1354" s="213"/>
    </row>
    <row r="1355" spans="1:8">
      <c r="A1355" s="128">
        <v>1354</v>
      </c>
      <c r="B1355" s="17" t="s">
        <v>2348</v>
      </c>
      <c r="C1355" s="213"/>
      <c r="D1355" s="213"/>
      <c r="E1355" s="213"/>
      <c r="F1355" s="90"/>
      <c r="G1355" s="213"/>
      <c r="H1355" s="213"/>
    </row>
    <row r="1356" spans="1:8">
      <c r="A1356" s="128">
        <v>1355</v>
      </c>
      <c r="B1356" s="17" t="s">
        <v>2351</v>
      </c>
      <c r="C1356" s="213"/>
      <c r="D1356" s="213"/>
      <c r="E1356" s="213"/>
      <c r="F1356" s="90"/>
      <c r="G1356" s="213"/>
      <c r="H1356" s="213"/>
    </row>
    <row r="1357" spans="1:8">
      <c r="A1357" s="128">
        <v>1356</v>
      </c>
      <c r="B1357" s="17" t="s">
        <v>2352</v>
      </c>
      <c r="C1357" s="213"/>
      <c r="D1357" s="213"/>
      <c r="E1357" s="213"/>
      <c r="F1357" s="90"/>
      <c r="G1357" s="213"/>
      <c r="H1357" s="213"/>
    </row>
    <row r="1358" spans="1:8">
      <c r="A1358" s="128">
        <v>1357</v>
      </c>
      <c r="B1358" s="17" t="s">
        <v>2353</v>
      </c>
      <c r="C1358" s="213"/>
      <c r="D1358" s="213"/>
      <c r="E1358" s="213"/>
      <c r="F1358" s="90"/>
      <c r="G1358" s="213"/>
      <c r="H1358" s="213"/>
    </row>
    <row r="1359" spans="1:8">
      <c r="A1359" s="128">
        <v>1358</v>
      </c>
      <c r="B1359" s="17" t="s">
        <v>2355</v>
      </c>
      <c r="C1359" s="213"/>
      <c r="D1359" s="213"/>
      <c r="E1359" s="213"/>
      <c r="F1359" s="90"/>
      <c r="G1359" s="213"/>
      <c r="H1359" s="213"/>
    </row>
    <row r="1360" spans="1:8">
      <c r="A1360" s="128">
        <v>1359</v>
      </c>
      <c r="B1360" s="17" t="s">
        <v>2356</v>
      </c>
      <c r="C1360" s="213"/>
      <c r="D1360" s="213"/>
      <c r="E1360" s="213"/>
      <c r="F1360" s="90"/>
      <c r="G1360" s="213"/>
      <c r="H1360" s="213"/>
    </row>
    <row r="1361" spans="1:8">
      <c r="A1361" s="128">
        <v>1360</v>
      </c>
      <c r="B1361" s="17" t="s">
        <v>2357</v>
      </c>
      <c r="C1361" s="213"/>
      <c r="D1361" s="213"/>
      <c r="E1361" s="213"/>
      <c r="F1361" s="90"/>
      <c r="G1361" s="213"/>
      <c r="H1361" s="213"/>
    </row>
    <row r="1362" spans="1:8">
      <c r="A1362" s="128">
        <v>1361</v>
      </c>
      <c r="B1362" s="17" t="s">
        <v>2358</v>
      </c>
      <c r="C1362" s="213"/>
      <c r="D1362" s="213"/>
      <c r="E1362" s="213"/>
      <c r="F1362" s="90"/>
      <c r="G1362" s="213"/>
      <c r="H1362" s="213"/>
    </row>
    <row r="1363" spans="1:8">
      <c r="A1363" s="128">
        <v>1362</v>
      </c>
      <c r="B1363" s="17" t="s">
        <v>2359</v>
      </c>
      <c r="C1363" s="213"/>
      <c r="D1363" s="213"/>
      <c r="E1363" s="213"/>
      <c r="F1363" s="90"/>
      <c r="G1363" s="213"/>
      <c r="H1363" s="213"/>
    </row>
    <row r="1364" spans="1:8">
      <c r="A1364" s="128">
        <v>1363</v>
      </c>
      <c r="B1364" s="17" t="s">
        <v>2360</v>
      </c>
      <c r="C1364" s="213"/>
      <c r="D1364" s="213"/>
      <c r="E1364" s="213"/>
      <c r="F1364" s="90"/>
      <c r="G1364" s="213"/>
      <c r="H1364" s="213"/>
    </row>
    <row r="1365" spans="1:8">
      <c r="A1365" s="128">
        <v>1364</v>
      </c>
      <c r="B1365" s="17" t="s">
        <v>2361</v>
      </c>
      <c r="C1365" s="213"/>
      <c r="D1365" s="213"/>
      <c r="E1365" s="213"/>
      <c r="F1365" s="90"/>
      <c r="G1365" s="213"/>
      <c r="H1365" s="213"/>
    </row>
    <row r="1366" spans="1:8">
      <c r="A1366" s="128">
        <v>1365</v>
      </c>
      <c r="B1366" s="17" t="s">
        <v>2362</v>
      </c>
      <c r="C1366" s="213"/>
      <c r="D1366" s="213"/>
      <c r="E1366" s="213"/>
      <c r="F1366" s="90"/>
      <c r="G1366" s="213"/>
      <c r="H1366" s="213"/>
    </row>
    <row r="1367" spans="1:8">
      <c r="A1367" s="128">
        <v>1366</v>
      </c>
      <c r="B1367" s="17" t="s">
        <v>2365</v>
      </c>
      <c r="C1367" s="213"/>
      <c r="D1367" s="213"/>
      <c r="E1367" s="213"/>
      <c r="F1367" s="90"/>
      <c r="G1367" s="213"/>
      <c r="H1367" s="213"/>
    </row>
    <row r="1368" spans="1:8">
      <c r="A1368" s="128">
        <v>1367</v>
      </c>
      <c r="B1368" s="17" t="s">
        <v>2366</v>
      </c>
      <c r="C1368" s="213"/>
      <c r="D1368" s="213"/>
      <c r="E1368" s="213"/>
      <c r="F1368" s="90"/>
      <c r="G1368" s="213"/>
      <c r="H1368" s="213"/>
    </row>
    <row r="1369" spans="1:8">
      <c r="A1369" s="128">
        <v>1368</v>
      </c>
      <c r="B1369" s="17" t="s">
        <v>2369</v>
      </c>
      <c r="C1369" s="213"/>
      <c r="D1369" s="213"/>
      <c r="E1369" s="213"/>
      <c r="F1369" s="90"/>
      <c r="G1369" s="213"/>
      <c r="H1369" s="213"/>
    </row>
    <row r="1370" spans="1:8">
      <c r="A1370" s="128">
        <v>1369</v>
      </c>
      <c r="B1370" s="17" t="s">
        <v>2372</v>
      </c>
      <c r="C1370" s="213"/>
      <c r="D1370" s="213"/>
      <c r="E1370" s="213"/>
      <c r="F1370" s="90"/>
      <c r="G1370" s="213"/>
      <c r="H1370" s="213"/>
    </row>
    <row r="1371" spans="1:8">
      <c r="A1371" s="128">
        <v>1370</v>
      </c>
      <c r="B1371" s="17" t="s">
        <v>2375</v>
      </c>
      <c r="C1371" s="213"/>
      <c r="D1371" s="213"/>
      <c r="E1371" s="213"/>
      <c r="F1371" s="90"/>
      <c r="G1371" s="213"/>
      <c r="H1371" s="213"/>
    </row>
    <row r="1372" spans="1:8">
      <c r="A1372" s="128">
        <v>1371</v>
      </c>
      <c r="B1372" s="17" t="s">
        <v>2378</v>
      </c>
      <c r="C1372" s="213"/>
      <c r="D1372" s="213"/>
      <c r="E1372" s="213"/>
      <c r="F1372" s="90"/>
      <c r="G1372" s="213"/>
      <c r="H1372" s="213"/>
    </row>
    <row r="1373" spans="1:8">
      <c r="A1373" s="128">
        <v>1372</v>
      </c>
      <c r="B1373" s="17" t="s">
        <v>2379</v>
      </c>
      <c r="C1373" s="213"/>
      <c r="D1373" s="213"/>
      <c r="E1373" s="213"/>
      <c r="F1373" s="90"/>
      <c r="G1373" s="213"/>
      <c r="H1373" s="213"/>
    </row>
    <row r="1374" spans="1:8">
      <c r="A1374" s="128">
        <v>1373</v>
      </c>
      <c r="B1374" s="17" t="s">
        <v>2380</v>
      </c>
      <c r="C1374" s="213"/>
      <c r="D1374" s="213"/>
      <c r="E1374" s="213"/>
      <c r="F1374" s="90"/>
      <c r="G1374" s="213"/>
      <c r="H1374" s="213"/>
    </row>
    <row r="1375" spans="1:8">
      <c r="A1375" s="128">
        <v>1374</v>
      </c>
      <c r="B1375" s="17" t="s">
        <v>2381</v>
      </c>
      <c r="C1375" s="213"/>
      <c r="D1375" s="213"/>
      <c r="E1375" s="213"/>
      <c r="F1375" s="90"/>
      <c r="G1375" s="213"/>
      <c r="H1375" s="213"/>
    </row>
    <row r="1376" spans="1:8">
      <c r="A1376" s="128">
        <v>1375</v>
      </c>
      <c r="B1376" s="17" t="s">
        <v>2384</v>
      </c>
      <c r="C1376" s="213"/>
      <c r="D1376" s="213"/>
      <c r="E1376" s="213"/>
      <c r="F1376" s="90"/>
      <c r="G1376" s="213"/>
      <c r="H1376" s="213"/>
    </row>
    <row r="1377" spans="1:8">
      <c r="A1377" s="128">
        <v>1376</v>
      </c>
      <c r="B1377" s="17" t="s">
        <v>2385</v>
      </c>
      <c r="C1377" s="213"/>
      <c r="D1377" s="213"/>
      <c r="E1377" s="213"/>
      <c r="F1377" s="90"/>
      <c r="G1377" s="213"/>
      <c r="H1377" s="213"/>
    </row>
    <row r="1378" spans="1:8">
      <c r="A1378" s="128">
        <v>1377</v>
      </c>
      <c r="B1378" s="17" t="s">
        <v>2388</v>
      </c>
      <c r="C1378" s="213"/>
      <c r="D1378" s="213"/>
      <c r="E1378" s="213"/>
      <c r="F1378" s="90"/>
      <c r="G1378" s="213"/>
      <c r="H1378" s="213"/>
    </row>
    <row r="1379" spans="1:8">
      <c r="A1379" s="128">
        <v>1378</v>
      </c>
      <c r="B1379" s="17" t="s">
        <v>2391</v>
      </c>
      <c r="C1379" s="213"/>
      <c r="D1379" s="213"/>
      <c r="E1379" s="213"/>
      <c r="F1379" s="90"/>
      <c r="G1379" s="213"/>
      <c r="H1379" s="213"/>
    </row>
    <row r="1380" spans="1:8">
      <c r="A1380" s="128">
        <v>1379</v>
      </c>
      <c r="B1380" s="17" t="s">
        <v>2394</v>
      </c>
      <c r="C1380" s="231"/>
      <c r="D1380" s="231"/>
      <c r="E1380" s="234"/>
      <c r="F1380" s="234"/>
      <c r="G1380" s="232"/>
      <c r="H1380" s="233"/>
    </row>
    <row r="1381" spans="1:8">
      <c r="A1381" s="128">
        <v>1380</v>
      </c>
      <c r="B1381" s="17" t="s">
        <v>2397</v>
      </c>
      <c r="C1381" s="236"/>
      <c r="D1381" s="236"/>
      <c r="E1381" s="238"/>
      <c r="F1381" s="238"/>
      <c r="G1381" s="235"/>
      <c r="H1381" s="237"/>
    </row>
    <row r="1382" spans="1:8">
      <c r="A1382" s="128">
        <v>1381</v>
      </c>
      <c r="B1382" s="17" t="s">
        <v>2398</v>
      </c>
      <c r="C1382" s="236"/>
      <c r="D1382" s="236"/>
      <c r="E1382" s="238"/>
      <c r="F1382" s="238"/>
      <c r="G1382" s="235"/>
      <c r="H1382" s="237"/>
    </row>
    <row r="1383" spans="1:8">
      <c r="A1383" s="128">
        <v>1382</v>
      </c>
      <c r="B1383" s="17" t="s">
        <v>2401</v>
      </c>
      <c r="C1383" s="236"/>
      <c r="D1383" s="236"/>
      <c r="E1383" s="238"/>
      <c r="F1383" s="238"/>
      <c r="G1383" s="235"/>
      <c r="H1383" s="237"/>
    </row>
    <row r="1384" spans="1:8">
      <c r="A1384" s="128">
        <v>1383</v>
      </c>
      <c r="B1384" s="17" t="s">
        <v>2402</v>
      </c>
      <c r="C1384" s="236"/>
      <c r="D1384" s="236"/>
      <c r="E1384" s="238"/>
      <c r="F1384" s="238"/>
      <c r="G1384" s="235"/>
      <c r="H1384" s="237"/>
    </row>
    <row r="1385" spans="1:8">
      <c r="A1385" s="128">
        <v>1384</v>
      </c>
      <c r="B1385" s="17" t="s">
        <v>2403</v>
      </c>
      <c r="C1385" s="90"/>
      <c r="D1385" s="90"/>
      <c r="E1385" s="90"/>
      <c r="F1385" s="90"/>
      <c r="G1385" s="90"/>
      <c r="H1385" s="90"/>
    </row>
    <row r="1386" spans="1:8">
      <c r="A1386" s="128">
        <v>1385</v>
      </c>
      <c r="B1386" s="17" t="s">
        <v>2404</v>
      </c>
      <c r="C1386" s="90"/>
      <c r="D1386" s="90"/>
      <c r="E1386" s="90"/>
      <c r="F1386" s="90"/>
      <c r="G1386" s="90"/>
      <c r="H1386" s="90"/>
    </row>
    <row r="1387" spans="1:8">
      <c r="A1387" s="128">
        <v>1386</v>
      </c>
      <c r="B1387" s="17" t="s">
        <v>2405</v>
      </c>
      <c r="C1387" s="90"/>
      <c r="D1387" s="90"/>
      <c r="E1387" s="90"/>
      <c r="F1387" s="90"/>
      <c r="G1387" s="90"/>
      <c r="H1387" s="90"/>
    </row>
    <row r="1388" spans="1:8">
      <c r="A1388" s="128">
        <v>1387</v>
      </c>
      <c r="B1388" s="17" t="s">
        <v>2406</v>
      </c>
      <c r="C1388" s="90"/>
      <c r="D1388" s="90"/>
      <c r="E1388" s="90"/>
      <c r="F1388" s="90"/>
      <c r="G1388" s="90"/>
      <c r="H1388" s="90"/>
    </row>
    <row r="1389" spans="1:8">
      <c r="A1389" s="128">
        <v>1388</v>
      </c>
      <c r="B1389" s="17" t="s">
        <v>2407</v>
      </c>
      <c r="C1389" s="90"/>
      <c r="D1389" s="90"/>
      <c r="E1389" s="90"/>
      <c r="F1389" s="90"/>
      <c r="G1389" s="90"/>
      <c r="H1389" s="90"/>
    </row>
    <row r="1390" spans="1:8">
      <c r="A1390" s="128">
        <v>1389</v>
      </c>
      <c r="B1390" s="17" t="s">
        <v>2408</v>
      </c>
      <c r="C1390" s="90"/>
      <c r="D1390" s="90"/>
      <c r="E1390" s="90"/>
      <c r="F1390" s="90"/>
      <c r="G1390" s="90"/>
      <c r="H1390" s="90"/>
    </row>
    <row r="1391" spans="1:8">
      <c r="A1391" s="128">
        <v>1390</v>
      </c>
      <c r="B1391" s="17" t="s">
        <v>2409</v>
      </c>
      <c r="C1391" s="90"/>
      <c r="D1391" s="90"/>
      <c r="E1391" s="90"/>
      <c r="F1391" s="90"/>
      <c r="G1391" s="90"/>
      <c r="H1391" s="90"/>
    </row>
    <row r="1392" spans="1:8">
      <c r="A1392" s="128">
        <v>1391</v>
      </c>
      <c r="B1392" s="17" t="s">
        <v>2410</v>
      </c>
      <c r="C1392" s="90"/>
      <c r="D1392" s="90"/>
      <c r="E1392" s="90"/>
      <c r="F1392" s="90"/>
      <c r="G1392" s="90"/>
      <c r="H1392" s="90"/>
    </row>
    <row r="1393" spans="1:8">
      <c r="A1393" s="128">
        <v>1392</v>
      </c>
      <c r="B1393" s="17" t="s">
        <v>2411</v>
      </c>
      <c r="C1393" s="90"/>
      <c r="D1393" s="90"/>
      <c r="E1393" s="90"/>
      <c r="F1393" s="90"/>
      <c r="G1393" s="90"/>
      <c r="H1393" s="90"/>
    </row>
    <row r="1394" spans="1:8">
      <c r="A1394" s="128">
        <v>1393</v>
      </c>
      <c r="B1394" s="17" t="s">
        <v>2412</v>
      </c>
      <c r="C1394" s="90"/>
      <c r="D1394" s="90"/>
      <c r="E1394" s="90"/>
      <c r="F1394" s="90"/>
      <c r="G1394" s="90"/>
      <c r="H1394" s="90"/>
    </row>
    <row r="1395" spans="1:8">
      <c r="A1395" s="128">
        <v>1394</v>
      </c>
      <c r="B1395" s="17" t="s">
        <v>2413</v>
      </c>
      <c r="C1395" s="90"/>
      <c r="D1395" s="90"/>
      <c r="E1395" s="90"/>
      <c r="F1395" s="90"/>
      <c r="G1395" s="90"/>
      <c r="H1395" s="90"/>
    </row>
    <row r="1396" spans="1:8">
      <c r="A1396" s="128">
        <v>1395</v>
      </c>
      <c r="B1396" s="17" t="s">
        <v>2414</v>
      </c>
      <c r="C1396" s="90"/>
      <c r="D1396" s="90"/>
      <c r="E1396" s="90"/>
      <c r="F1396" s="90"/>
      <c r="G1396" s="90"/>
      <c r="H1396" s="90"/>
    </row>
    <row r="1397" spans="1:8">
      <c r="A1397" s="128">
        <v>1396</v>
      </c>
      <c r="B1397" s="17" t="s">
        <v>2415</v>
      </c>
      <c r="C1397" s="90"/>
      <c r="D1397" s="90"/>
      <c r="E1397" s="90"/>
      <c r="F1397" s="90"/>
      <c r="G1397" s="90"/>
      <c r="H1397" s="90"/>
    </row>
    <row r="1398" spans="1:8">
      <c r="A1398" s="128">
        <v>1397</v>
      </c>
      <c r="B1398" s="17" t="s">
        <v>2416</v>
      </c>
      <c r="C1398" s="90"/>
      <c r="D1398" s="90"/>
      <c r="E1398" s="90"/>
      <c r="F1398" s="90"/>
      <c r="G1398" s="90"/>
      <c r="H1398" s="90"/>
    </row>
    <row r="1399" spans="1:8">
      <c r="A1399" s="128">
        <v>1398</v>
      </c>
      <c r="B1399" s="17" t="s">
        <v>2417</v>
      </c>
      <c r="C1399" s="90"/>
      <c r="D1399" s="90"/>
      <c r="E1399" s="90"/>
      <c r="F1399" s="90"/>
      <c r="G1399" s="90"/>
      <c r="H1399" s="90"/>
    </row>
    <row r="1400" spans="1:8">
      <c r="A1400" s="128">
        <v>1399</v>
      </c>
      <c r="B1400" s="17" t="s">
        <v>2418</v>
      </c>
      <c r="C1400" s="90"/>
      <c r="D1400" s="90"/>
      <c r="E1400" s="90"/>
      <c r="F1400" s="90"/>
      <c r="G1400" s="90"/>
      <c r="H1400" s="90"/>
    </row>
    <row r="1401" spans="1:8">
      <c r="A1401" s="128">
        <v>1400</v>
      </c>
      <c r="B1401" s="17" t="s">
        <v>2419</v>
      </c>
      <c r="C1401" s="90"/>
      <c r="D1401" s="90"/>
      <c r="E1401" s="90"/>
      <c r="F1401" s="90"/>
      <c r="G1401" s="90"/>
      <c r="H1401" s="90"/>
    </row>
    <row r="1402" spans="1:8">
      <c r="A1402" s="128">
        <v>1401</v>
      </c>
      <c r="B1402" s="17" t="s">
        <v>2420</v>
      </c>
      <c r="C1402" s="90"/>
      <c r="D1402" s="90"/>
      <c r="E1402" s="90"/>
      <c r="F1402" s="90"/>
      <c r="G1402" s="90"/>
      <c r="H1402" s="90"/>
    </row>
    <row r="1403" spans="1:8">
      <c r="A1403" s="128">
        <v>1402</v>
      </c>
      <c r="B1403" s="17" t="s">
        <v>2421</v>
      </c>
      <c r="C1403" s="90"/>
      <c r="D1403" s="90"/>
      <c r="E1403" s="90"/>
      <c r="F1403" s="90"/>
      <c r="G1403" s="90"/>
      <c r="H1403" s="90"/>
    </row>
    <row r="1404" spans="1:8">
      <c r="A1404" s="128">
        <v>1403</v>
      </c>
      <c r="B1404" s="17" t="s">
        <v>2422</v>
      </c>
      <c r="C1404" s="90"/>
      <c r="D1404" s="90"/>
      <c r="E1404" s="90"/>
      <c r="F1404" s="90"/>
      <c r="G1404" s="90"/>
      <c r="H1404" s="90"/>
    </row>
    <row r="1405" spans="1:8">
      <c r="A1405" s="128">
        <v>1404</v>
      </c>
      <c r="B1405" s="17" t="s">
        <v>2425</v>
      </c>
      <c r="C1405" s="90"/>
      <c r="D1405" s="90"/>
      <c r="E1405" s="90"/>
      <c r="F1405" s="90"/>
      <c r="G1405" s="90"/>
      <c r="H1405" s="90"/>
    </row>
    <row r="1406" spans="1:8">
      <c r="A1406" s="128">
        <v>1405</v>
      </c>
      <c r="B1406" s="17" t="s">
        <v>2426</v>
      </c>
      <c r="C1406" s="90"/>
      <c r="D1406" s="90"/>
      <c r="E1406" s="90"/>
      <c r="F1406" s="90"/>
      <c r="G1406" s="90"/>
      <c r="H1406" s="90"/>
    </row>
    <row r="1407" spans="1:8">
      <c r="A1407" s="128">
        <v>1406</v>
      </c>
      <c r="B1407" s="17" t="s">
        <v>2429</v>
      </c>
      <c r="C1407" s="90"/>
      <c r="D1407" s="90"/>
      <c r="E1407" s="90"/>
      <c r="F1407" s="90"/>
      <c r="G1407" s="90"/>
      <c r="H1407" s="90"/>
    </row>
    <row r="1408" spans="1:8">
      <c r="A1408" s="128">
        <v>1407</v>
      </c>
      <c r="B1408" s="17" t="s">
        <v>2432</v>
      </c>
      <c r="C1408" s="90"/>
      <c r="D1408" s="90"/>
      <c r="E1408" s="90"/>
      <c r="F1408" s="90"/>
      <c r="G1408" s="90"/>
      <c r="H1408" s="90"/>
    </row>
    <row r="1409" spans="1:8">
      <c r="A1409" s="128">
        <v>1408</v>
      </c>
      <c r="B1409" s="17" t="s">
        <v>2435</v>
      </c>
      <c r="C1409" s="90"/>
      <c r="D1409" s="90"/>
      <c r="E1409" s="90"/>
      <c r="F1409" s="90"/>
      <c r="G1409" s="90"/>
      <c r="H1409" s="90"/>
    </row>
    <row r="1410" spans="1:8">
      <c r="A1410" s="128">
        <v>1409</v>
      </c>
      <c r="B1410" s="17" t="s">
        <v>2436</v>
      </c>
      <c r="C1410" s="90"/>
      <c r="D1410" s="90"/>
      <c r="E1410" s="90"/>
      <c r="F1410" s="90"/>
      <c r="G1410" s="90"/>
      <c r="H1410" s="90"/>
    </row>
    <row r="1411" spans="1:8">
      <c r="A1411" s="128">
        <v>1410</v>
      </c>
      <c r="B1411" s="17" t="s">
        <v>2439</v>
      </c>
      <c r="C1411" s="90"/>
      <c r="D1411" s="90"/>
      <c r="E1411" s="90"/>
      <c r="F1411" s="90"/>
      <c r="G1411" s="90"/>
      <c r="H1411" s="90"/>
    </row>
    <row r="1412" spans="1:8">
      <c r="A1412" s="128">
        <v>1411</v>
      </c>
      <c r="B1412" s="17" t="s">
        <v>2442</v>
      </c>
      <c r="C1412" s="90"/>
      <c r="D1412" s="90"/>
      <c r="E1412" s="90"/>
      <c r="F1412" s="90"/>
      <c r="G1412" s="90"/>
      <c r="H1412" s="90"/>
    </row>
    <row r="1413" spans="1:8">
      <c r="A1413" s="128">
        <v>1412</v>
      </c>
      <c r="B1413" s="17" t="s">
        <v>2445</v>
      </c>
      <c r="C1413" s="90"/>
      <c r="D1413" s="90"/>
      <c r="E1413" s="90"/>
      <c r="F1413" s="90"/>
      <c r="G1413" s="90"/>
      <c r="H1413" s="90"/>
    </row>
    <row r="1414" spans="1:8">
      <c r="A1414" s="128">
        <v>1413</v>
      </c>
      <c r="B1414" s="17" t="s">
        <v>2446</v>
      </c>
      <c r="C1414" s="90"/>
      <c r="D1414" s="90"/>
      <c r="E1414" s="90"/>
      <c r="F1414" s="90"/>
      <c r="G1414" s="90"/>
      <c r="H1414" s="90"/>
    </row>
    <row r="1415" spans="1:8">
      <c r="A1415" s="128">
        <v>1414</v>
      </c>
      <c r="B1415" s="17" t="s">
        <v>2447</v>
      </c>
      <c r="C1415" s="90"/>
      <c r="D1415" s="90"/>
      <c r="E1415" s="90"/>
      <c r="F1415" s="90"/>
      <c r="G1415" s="90"/>
      <c r="H1415" s="90"/>
    </row>
    <row r="1416" spans="1:8">
      <c r="A1416" s="128">
        <v>1415</v>
      </c>
      <c r="B1416" s="17" t="s">
        <v>2448</v>
      </c>
      <c r="C1416" s="90"/>
      <c r="D1416" s="90"/>
      <c r="E1416" s="90"/>
      <c r="F1416" s="90"/>
      <c r="G1416" s="90"/>
      <c r="H1416" s="90"/>
    </row>
    <row r="1417" spans="1:8">
      <c r="A1417" s="128">
        <v>1416</v>
      </c>
      <c r="B1417" s="17" t="s">
        <v>2451</v>
      </c>
      <c r="C1417" s="90"/>
      <c r="D1417" s="90"/>
      <c r="E1417" s="90"/>
      <c r="F1417" s="90"/>
      <c r="G1417" s="90"/>
      <c r="H1417" s="90"/>
    </row>
    <row r="1418" spans="1:8">
      <c r="A1418" s="128">
        <v>1417</v>
      </c>
      <c r="B1418" s="17" t="s">
        <v>2452</v>
      </c>
      <c r="C1418" s="90"/>
      <c r="D1418" s="90"/>
      <c r="E1418" s="90"/>
      <c r="F1418" s="90"/>
      <c r="G1418" s="90"/>
      <c r="H1418" s="90"/>
    </row>
    <row r="1419" spans="1:8">
      <c r="A1419" s="128">
        <v>1418</v>
      </c>
      <c r="B1419" s="17" t="s">
        <v>2453</v>
      </c>
      <c r="C1419" s="90"/>
      <c r="D1419" s="90"/>
      <c r="E1419" s="90"/>
      <c r="F1419" s="90"/>
      <c r="G1419" s="90"/>
      <c r="H1419" s="90"/>
    </row>
    <row r="1420" spans="1:8">
      <c r="A1420" s="128">
        <v>1419</v>
      </c>
      <c r="B1420" s="17" t="s">
        <v>2454</v>
      </c>
      <c r="C1420" s="90"/>
      <c r="D1420" s="90"/>
      <c r="E1420" s="90"/>
      <c r="F1420" s="90"/>
      <c r="G1420" s="90"/>
      <c r="H1420" s="90"/>
    </row>
    <row r="1421" spans="1:8">
      <c r="A1421" s="128">
        <v>1420</v>
      </c>
      <c r="B1421" s="17" t="s">
        <v>2457</v>
      </c>
      <c r="C1421" s="90"/>
      <c r="D1421" s="90"/>
      <c r="E1421" s="90"/>
      <c r="F1421" s="90"/>
      <c r="G1421" s="90"/>
      <c r="H1421" s="90"/>
    </row>
    <row r="1422" spans="1:8">
      <c r="A1422" s="128">
        <v>1421</v>
      </c>
      <c r="B1422" s="17" t="s">
        <v>2458</v>
      </c>
      <c r="C1422" s="90"/>
      <c r="D1422" s="90"/>
      <c r="E1422" s="90"/>
      <c r="F1422" s="90"/>
      <c r="G1422" s="90"/>
      <c r="H1422" s="90"/>
    </row>
    <row r="1423" spans="1:8">
      <c r="A1423" s="128">
        <v>1422</v>
      </c>
      <c r="B1423" s="17" t="s">
        <v>2459</v>
      </c>
      <c r="C1423" s="90"/>
      <c r="D1423" s="90"/>
      <c r="E1423" s="90"/>
      <c r="F1423" s="90"/>
      <c r="G1423" s="90"/>
      <c r="H1423" s="90"/>
    </row>
    <row r="1424" spans="1:8">
      <c r="A1424" s="128">
        <v>1423</v>
      </c>
      <c r="B1424" s="17" t="s">
        <v>2460</v>
      </c>
      <c r="C1424" s="90"/>
      <c r="D1424" s="90"/>
      <c r="E1424" s="90"/>
      <c r="F1424" s="90"/>
      <c r="G1424" s="90"/>
      <c r="H1424" s="90"/>
    </row>
    <row r="1425" spans="1:8">
      <c r="A1425" s="128">
        <v>1424</v>
      </c>
      <c r="B1425" s="17" t="s">
        <v>2462</v>
      </c>
      <c r="C1425" s="90"/>
      <c r="D1425" s="90"/>
      <c r="E1425" s="90"/>
      <c r="F1425" s="90"/>
      <c r="G1425" s="90"/>
      <c r="H1425" s="90"/>
    </row>
    <row r="1426" spans="1:8">
      <c r="A1426" s="128">
        <v>1425</v>
      </c>
      <c r="B1426" s="17" t="s">
        <v>2463</v>
      </c>
      <c r="C1426" s="90"/>
      <c r="D1426" s="90"/>
      <c r="E1426" s="90"/>
      <c r="F1426" s="90"/>
      <c r="G1426" s="90"/>
      <c r="H1426" s="90"/>
    </row>
    <row r="1427" spans="1:8">
      <c r="A1427" s="128">
        <v>1426</v>
      </c>
      <c r="B1427" s="17" t="s">
        <v>2464</v>
      </c>
      <c r="C1427" s="90"/>
      <c r="D1427" s="90"/>
      <c r="E1427" s="90"/>
      <c r="F1427" s="90"/>
      <c r="G1427" s="90"/>
      <c r="H1427" s="90"/>
    </row>
    <row r="1428" spans="1:8">
      <c r="A1428" s="128">
        <v>1427</v>
      </c>
      <c r="B1428" s="17" t="s">
        <v>2465</v>
      </c>
      <c r="C1428" s="90"/>
      <c r="D1428" s="90"/>
      <c r="E1428" s="90"/>
      <c r="F1428" s="90"/>
      <c r="G1428" s="90"/>
      <c r="H1428" s="90"/>
    </row>
    <row r="1429" spans="1:8">
      <c r="A1429" s="128">
        <v>1428</v>
      </c>
      <c r="B1429" s="17" t="s">
        <v>2466</v>
      </c>
      <c r="C1429" s="90"/>
      <c r="D1429" s="90"/>
      <c r="E1429" s="90"/>
      <c r="F1429" s="90"/>
      <c r="G1429" s="90"/>
      <c r="H1429" s="90"/>
    </row>
    <row r="1430" spans="1:8">
      <c r="A1430" s="128">
        <v>1429</v>
      </c>
      <c r="B1430" s="17" t="s">
        <v>2467</v>
      </c>
      <c r="C1430" s="90"/>
      <c r="D1430" s="90"/>
      <c r="E1430" s="90"/>
      <c r="F1430" s="90"/>
      <c r="G1430" s="90"/>
      <c r="H1430" s="90"/>
    </row>
    <row r="1431" spans="1:8">
      <c r="A1431" s="128">
        <v>1430</v>
      </c>
      <c r="B1431" s="17" t="s">
        <v>2470</v>
      </c>
      <c r="C1431" s="90"/>
      <c r="D1431" s="90"/>
      <c r="E1431" s="90"/>
      <c r="F1431" s="90"/>
      <c r="G1431" s="90"/>
      <c r="H1431" s="90"/>
    </row>
    <row r="1432" spans="1:8">
      <c r="A1432" s="128">
        <v>1431</v>
      </c>
      <c r="B1432" s="17" t="s">
        <v>2473</v>
      </c>
      <c r="C1432" s="90"/>
      <c r="D1432" s="90"/>
      <c r="E1432" s="90"/>
      <c r="F1432" s="90"/>
      <c r="G1432" s="90"/>
      <c r="H1432" s="90"/>
    </row>
    <row r="1433" spans="1:8">
      <c r="A1433" s="128">
        <v>1432</v>
      </c>
      <c r="B1433" s="17" t="s">
        <v>2476</v>
      </c>
      <c r="C1433" s="90"/>
      <c r="D1433" s="90"/>
      <c r="E1433" s="90"/>
      <c r="F1433" s="90"/>
      <c r="G1433" s="90"/>
      <c r="H1433" s="90"/>
    </row>
    <row r="1434" spans="1:8">
      <c r="A1434" s="128">
        <v>1433</v>
      </c>
      <c r="B1434" s="17" t="s">
        <v>2479</v>
      </c>
      <c r="C1434" s="90"/>
      <c r="D1434" s="90"/>
      <c r="E1434" s="90"/>
      <c r="F1434" s="90"/>
      <c r="G1434" s="90"/>
      <c r="H1434" s="90"/>
    </row>
    <row r="1435" spans="1:8">
      <c r="A1435" s="128">
        <v>1434</v>
      </c>
      <c r="B1435" s="17" t="s">
        <v>2482</v>
      </c>
      <c r="C1435" s="90"/>
      <c r="D1435" s="90"/>
      <c r="E1435" s="90"/>
      <c r="F1435" s="90"/>
      <c r="G1435" s="90"/>
      <c r="H1435" s="90"/>
    </row>
    <row r="1436" spans="1:8">
      <c r="A1436" s="128">
        <v>1435</v>
      </c>
      <c r="B1436" s="17" t="s">
        <v>2485</v>
      </c>
      <c r="C1436" s="90"/>
      <c r="D1436" s="90"/>
      <c r="E1436" s="90"/>
      <c r="F1436" s="90"/>
      <c r="G1436" s="90"/>
      <c r="H1436" s="90"/>
    </row>
    <row r="1437" spans="1:8">
      <c r="A1437" s="128">
        <v>1436</v>
      </c>
      <c r="B1437" s="17" t="s">
        <v>2486</v>
      </c>
      <c r="C1437" s="90"/>
      <c r="D1437" s="90"/>
      <c r="E1437" s="90"/>
      <c r="F1437" s="90"/>
      <c r="G1437" s="90"/>
      <c r="H1437" s="90"/>
    </row>
    <row r="1438" spans="1:8">
      <c r="A1438" s="128">
        <v>1437</v>
      </c>
      <c r="B1438" s="17" t="s">
        <v>2489</v>
      </c>
      <c r="C1438" s="90"/>
      <c r="D1438" s="90"/>
      <c r="E1438" s="90"/>
      <c r="F1438" s="90"/>
      <c r="G1438" s="90"/>
      <c r="H1438" s="90"/>
    </row>
    <row r="1439" spans="1:8">
      <c r="A1439" s="128">
        <v>1438</v>
      </c>
      <c r="B1439" s="17" t="s">
        <v>2492</v>
      </c>
      <c r="C1439" s="90"/>
      <c r="D1439" s="90"/>
      <c r="E1439" s="90"/>
      <c r="F1439" s="90"/>
      <c r="G1439" s="90"/>
      <c r="H1439" s="90"/>
    </row>
    <row r="1440" spans="1:8">
      <c r="A1440" s="128">
        <v>1439</v>
      </c>
      <c r="B1440" s="17" t="s">
        <v>2495</v>
      </c>
      <c r="C1440" s="90"/>
      <c r="D1440" s="90"/>
      <c r="E1440" s="90"/>
      <c r="F1440" s="90"/>
      <c r="G1440" s="90"/>
      <c r="H1440" s="90"/>
    </row>
    <row r="1441" spans="1:8">
      <c r="A1441" s="128">
        <v>1440</v>
      </c>
      <c r="B1441" s="17" t="s">
        <v>2498</v>
      </c>
      <c r="C1441" s="90"/>
      <c r="D1441" s="90"/>
      <c r="E1441" s="90"/>
      <c r="F1441" s="90"/>
      <c r="G1441" s="90"/>
      <c r="H1441" s="90"/>
    </row>
    <row r="1442" spans="1:8">
      <c r="A1442" s="128">
        <v>1441</v>
      </c>
      <c r="B1442" s="17" t="s">
        <v>2501</v>
      </c>
      <c r="C1442" s="90"/>
      <c r="D1442" s="90"/>
      <c r="E1442" s="90"/>
      <c r="F1442" s="90"/>
      <c r="G1442" s="90"/>
      <c r="H1442" s="90"/>
    </row>
    <row r="1443" spans="1:8">
      <c r="A1443" s="128">
        <v>1442</v>
      </c>
      <c r="B1443" s="17" t="s">
        <v>2502</v>
      </c>
      <c r="C1443" s="90"/>
      <c r="D1443" s="90"/>
      <c r="E1443" s="90"/>
      <c r="F1443" s="90"/>
      <c r="G1443" s="90"/>
      <c r="H1443" s="90"/>
    </row>
    <row r="1444" spans="1:8">
      <c r="A1444" s="128">
        <v>1443</v>
      </c>
      <c r="B1444" s="17" t="s">
        <v>2505</v>
      </c>
      <c r="C1444" s="90"/>
      <c r="D1444" s="90"/>
      <c r="E1444" s="90"/>
      <c r="F1444" s="90"/>
      <c r="G1444" s="90"/>
      <c r="H1444" s="90"/>
    </row>
    <row r="1445" spans="1:8">
      <c r="A1445" s="128">
        <v>1444</v>
      </c>
      <c r="B1445" s="17" t="s">
        <v>2506</v>
      </c>
      <c r="C1445" s="90"/>
      <c r="D1445" s="90"/>
      <c r="E1445" s="90"/>
      <c r="F1445" s="90"/>
      <c r="G1445" s="90"/>
      <c r="H1445" s="90"/>
    </row>
    <row r="1446" spans="1:8">
      <c r="A1446" s="128">
        <v>1445</v>
      </c>
      <c r="B1446" s="17" t="s">
        <v>2509</v>
      </c>
      <c r="C1446" s="90"/>
      <c r="D1446" s="90"/>
      <c r="E1446" s="90"/>
      <c r="F1446" s="90"/>
      <c r="G1446" s="90"/>
      <c r="H1446" s="90"/>
    </row>
    <row r="1447" spans="1:8">
      <c r="A1447" s="128">
        <v>1446</v>
      </c>
      <c r="B1447" s="17" t="s">
        <v>2512</v>
      </c>
      <c r="C1447" s="90"/>
      <c r="D1447" s="90"/>
      <c r="E1447" s="90"/>
      <c r="F1447" s="90"/>
      <c r="G1447" s="90"/>
      <c r="H1447" s="90"/>
    </row>
    <row r="1448" spans="1:8">
      <c r="A1448" s="128">
        <v>1447</v>
      </c>
      <c r="B1448" s="17" t="s">
        <v>2513</v>
      </c>
      <c r="C1448" s="90"/>
      <c r="D1448" s="90"/>
      <c r="E1448" s="90"/>
      <c r="F1448" s="90"/>
      <c r="G1448" s="90"/>
      <c r="H1448" s="90"/>
    </row>
    <row r="1449" spans="1:8">
      <c r="A1449" s="128">
        <v>1448</v>
      </c>
      <c r="B1449" s="17" t="s">
        <v>2514</v>
      </c>
      <c r="C1449" s="90"/>
      <c r="D1449" s="90"/>
      <c r="E1449" s="90"/>
      <c r="F1449" s="90"/>
      <c r="G1449" s="90"/>
      <c r="H1449" s="90"/>
    </row>
    <row r="1450" spans="1:8">
      <c r="A1450" s="128">
        <v>1449</v>
      </c>
      <c r="B1450" s="17" t="s">
        <v>2515</v>
      </c>
      <c r="C1450" s="90"/>
      <c r="D1450" s="90"/>
      <c r="E1450" s="90"/>
      <c r="F1450" s="90"/>
      <c r="G1450" s="90"/>
      <c r="H1450" s="90"/>
    </row>
    <row r="1451" spans="1:8">
      <c r="A1451" s="128">
        <v>1450</v>
      </c>
      <c r="B1451" s="17" t="s">
        <v>2516</v>
      </c>
      <c r="C1451" s="90"/>
      <c r="D1451" s="90"/>
      <c r="E1451" s="90"/>
      <c r="F1451" s="90"/>
      <c r="G1451" s="90"/>
      <c r="H1451" s="90"/>
    </row>
    <row r="1452" spans="1:8">
      <c r="A1452" s="128">
        <v>1451</v>
      </c>
      <c r="B1452" s="17" t="s">
        <v>2519</v>
      </c>
      <c r="C1452" s="90"/>
      <c r="D1452" s="90"/>
      <c r="E1452" s="90"/>
      <c r="F1452" s="90"/>
      <c r="G1452" s="90"/>
      <c r="H1452" s="90"/>
    </row>
    <row r="1453" spans="1:8">
      <c r="A1453" s="128">
        <v>1452</v>
      </c>
      <c r="B1453" s="17" t="s">
        <v>2520</v>
      </c>
      <c r="C1453" s="90"/>
      <c r="D1453" s="90"/>
      <c r="E1453" s="90"/>
      <c r="F1453" s="90"/>
      <c r="G1453" s="90"/>
      <c r="H1453" s="90"/>
    </row>
    <row r="1454" spans="1:8">
      <c r="A1454" s="128">
        <v>1453</v>
      </c>
      <c r="B1454" s="17" t="s">
        <v>2522</v>
      </c>
      <c r="C1454" s="90"/>
      <c r="D1454" s="90"/>
      <c r="E1454" s="90"/>
      <c r="F1454" s="90"/>
      <c r="G1454" s="90"/>
      <c r="H1454" s="90"/>
    </row>
    <row r="1455" spans="1:8">
      <c r="A1455" s="128">
        <v>1454</v>
      </c>
      <c r="B1455" s="17" t="s">
        <v>2523</v>
      </c>
      <c r="C1455" s="90"/>
      <c r="D1455" s="90"/>
      <c r="E1455" s="90"/>
      <c r="F1455" s="90"/>
      <c r="G1455" s="90"/>
      <c r="H1455" s="90"/>
    </row>
    <row r="1456" spans="1:8">
      <c r="A1456" s="128">
        <v>1455</v>
      </c>
      <c r="B1456" s="17" t="s">
        <v>2524</v>
      </c>
      <c r="C1456" s="90"/>
      <c r="D1456" s="90"/>
      <c r="E1456" s="90"/>
      <c r="F1456" s="90"/>
      <c r="G1456" s="90"/>
      <c r="H1456" s="90"/>
    </row>
    <row r="1457" spans="1:8">
      <c r="A1457" s="128">
        <v>1456</v>
      </c>
      <c r="B1457" s="17" t="s">
        <v>2525</v>
      </c>
      <c r="C1457" s="90"/>
      <c r="D1457" s="90"/>
      <c r="E1457" s="90"/>
      <c r="F1457" s="90"/>
      <c r="G1457" s="90"/>
      <c r="H1457" s="90"/>
    </row>
    <row r="1458" spans="1:8">
      <c r="A1458" s="128">
        <v>1457</v>
      </c>
      <c r="B1458" s="17" t="s">
        <v>2526</v>
      </c>
      <c r="C1458" s="90"/>
      <c r="D1458" s="90"/>
      <c r="E1458" s="90"/>
      <c r="F1458" s="90"/>
      <c r="G1458" s="90"/>
      <c r="H1458" s="90"/>
    </row>
    <row r="1459" spans="1:8">
      <c r="A1459" s="128">
        <v>1458</v>
      </c>
      <c r="B1459" s="17" t="s">
        <v>2529</v>
      </c>
      <c r="C1459" s="90"/>
      <c r="D1459" s="90"/>
      <c r="E1459" s="90"/>
      <c r="F1459" s="90"/>
      <c r="G1459" s="90"/>
      <c r="H1459" s="90"/>
    </row>
    <row r="1460" spans="1:8">
      <c r="A1460" s="128">
        <v>1459</v>
      </c>
      <c r="B1460" s="17" t="s">
        <v>2530</v>
      </c>
      <c r="C1460" s="90"/>
      <c r="D1460" s="90"/>
      <c r="E1460" s="90"/>
      <c r="F1460" s="90"/>
      <c r="G1460" s="90"/>
      <c r="H1460" s="90"/>
    </row>
    <row r="1461" spans="1:8">
      <c r="A1461" s="128">
        <v>1460</v>
      </c>
      <c r="B1461" s="17" t="s">
        <v>2531</v>
      </c>
      <c r="C1461" s="90"/>
      <c r="D1461" s="90"/>
      <c r="E1461" s="90"/>
      <c r="F1461" s="90"/>
      <c r="G1461" s="90"/>
      <c r="H1461" s="90"/>
    </row>
    <row r="1462" spans="1:8">
      <c r="A1462" s="128">
        <v>1461</v>
      </c>
      <c r="B1462" s="17" t="s">
        <v>2534</v>
      </c>
      <c r="C1462" s="90"/>
      <c r="D1462" s="90"/>
      <c r="E1462" s="90"/>
      <c r="F1462" s="90"/>
      <c r="G1462" s="90"/>
      <c r="H1462" s="90"/>
    </row>
    <row r="1463" spans="1:8">
      <c r="A1463" s="128">
        <v>1462</v>
      </c>
      <c r="B1463" s="17" t="s">
        <v>2535</v>
      </c>
      <c r="C1463" s="90"/>
      <c r="D1463" s="90"/>
      <c r="E1463" s="90"/>
      <c r="F1463" s="90"/>
      <c r="G1463" s="90"/>
      <c r="H1463" s="90"/>
    </row>
    <row r="1464" spans="1:8">
      <c r="A1464" s="128">
        <v>1463</v>
      </c>
      <c r="B1464" s="17" t="s">
        <v>2536</v>
      </c>
      <c r="C1464" s="90"/>
      <c r="D1464" s="90"/>
      <c r="E1464" s="90"/>
      <c r="F1464" s="90"/>
      <c r="G1464" s="90"/>
      <c r="H1464" s="90"/>
    </row>
    <row r="1465" spans="1:8">
      <c r="A1465" s="128">
        <v>1464</v>
      </c>
      <c r="B1465" s="17" t="s">
        <v>2537</v>
      </c>
      <c r="C1465" s="90"/>
      <c r="D1465" s="90"/>
      <c r="E1465" s="90"/>
      <c r="F1465" s="90"/>
      <c r="G1465" s="90"/>
      <c r="H1465" s="90"/>
    </row>
    <row r="1466" spans="1:8">
      <c r="A1466" s="128">
        <v>1465</v>
      </c>
      <c r="B1466" s="17" t="s">
        <v>2538</v>
      </c>
      <c r="C1466" s="90"/>
      <c r="D1466" s="90"/>
      <c r="E1466" s="90"/>
      <c r="F1466" s="90"/>
      <c r="G1466" s="90"/>
      <c r="H1466" s="90"/>
    </row>
    <row r="1467" spans="1:8">
      <c r="A1467" s="128">
        <v>1466</v>
      </c>
      <c r="B1467" s="17" t="s">
        <v>2539</v>
      </c>
      <c r="C1467" s="90"/>
      <c r="D1467" s="90"/>
      <c r="E1467" s="90"/>
      <c r="F1467" s="90"/>
      <c r="G1467" s="90"/>
      <c r="H1467" s="90"/>
    </row>
    <row r="1468" spans="1:8">
      <c r="A1468" s="128">
        <v>1467</v>
      </c>
      <c r="B1468" s="17" t="s">
        <v>2542</v>
      </c>
      <c r="C1468" s="90"/>
      <c r="D1468" s="90"/>
      <c r="E1468" s="90"/>
      <c r="F1468" s="90"/>
      <c r="G1468" s="90"/>
      <c r="H1468" s="90"/>
    </row>
    <row r="1469" spans="1:8">
      <c r="A1469" s="128">
        <v>1468</v>
      </c>
      <c r="B1469" s="17" t="s">
        <v>2543</v>
      </c>
      <c r="C1469" s="90"/>
      <c r="D1469" s="90"/>
      <c r="E1469" s="90"/>
      <c r="F1469" s="90"/>
      <c r="G1469" s="90"/>
      <c r="H1469" s="90"/>
    </row>
    <row r="1470" spans="1:8">
      <c r="A1470" s="128">
        <v>1469</v>
      </c>
      <c r="B1470" s="17" t="s">
        <v>2544</v>
      </c>
      <c r="C1470" s="90"/>
      <c r="D1470" s="90"/>
      <c r="E1470" s="90"/>
      <c r="F1470" s="90"/>
      <c r="G1470" s="90"/>
      <c r="H1470" s="90"/>
    </row>
    <row r="1471" spans="1:8">
      <c r="A1471" s="128">
        <v>1470</v>
      </c>
      <c r="B1471" s="17" t="s">
        <v>2545</v>
      </c>
      <c r="C1471" s="90"/>
      <c r="D1471" s="90"/>
      <c r="E1471" s="90"/>
      <c r="F1471" s="90"/>
      <c r="G1471" s="90"/>
      <c r="H1471" s="90"/>
    </row>
    <row r="1472" spans="1:8">
      <c r="A1472" s="128">
        <v>1471</v>
      </c>
      <c r="B1472" s="17" t="s">
        <v>2546</v>
      </c>
      <c r="C1472" s="90"/>
      <c r="D1472" s="90"/>
      <c r="E1472" s="90"/>
      <c r="F1472" s="90"/>
      <c r="G1472" s="90"/>
      <c r="H1472" s="90"/>
    </row>
    <row r="1473" spans="1:8">
      <c r="A1473" s="128">
        <v>1472</v>
      </c>
      <c r="B1473" s="17" t="s">
        <v>2547</v>
      </c>
      <c r="C1473" s="90"/>
      <c r="D1473" s="90"/>
      <c r="E1473" s="90"/>
      <c r="F1473" s="90"/>
      <c r="G1473" s="90"/>
      <c r="H1473" s="90"/>
    </row>
    <row r="1474" spans="1:8">
      <c r="A1474" s="128">
        <v>1473</v>
      </c>
      <c r="B1474" s="17" t="s">
        <v>2548</v>
      </c>
      <c r="C1474" s="90"/>
      <c r="D1474" s="90"/>
      <c r="E1474" s="90"/>
      <c r="F1474" s="90"/>
      <c r="G1474" s="90"/>
      <c r="H1474" s="90"/>
    </row>
    <row r="1475" spans="1:8">
      <c r="A1475" s="128">
        <v>1474</v>
      </c>
      <c r="B1475" s="17" t="s">
        <v>2551</v>
      </c>
      <c r="C1475" s="90"/>
      <c r="D1475" s="90"/>
      <c r="E1475" s="90"/>
      <c r="F1475" s="90"/>
      <c r="G1475" s="90"/>
      <c r="H1475" s="90"/>
    </row>
    <row r="1476" spans="1:8">
      <c r="A1476" s="128">
        <v>1475</v>
      </c>
      <c r="B1476" s="17" t="s">
        <v>2552</v>
      </c>
      <c r="C1476" s="90"/>
      <c r="D1476" s="90"/>
      <c r="E1476" s="90"/>
      <c r="F1476" s="90"/>
      <c r="G1476" s="90"/>
      <c r="H1476" s="90"/>
    </row>
    <row r="1477" spans="1:8">
      <c r="A1477" s="128">
        <v>1476</v>
      </c>
      <c r="B1477" s="17" t="s">
        <v>2553</v>
      </c>
    </row>
    <row r="1478" spans="1:8">
      <c r="A1478" s="128">
        <v>1477</v>
      </c>
      <c r="B1478" s="17" t="s">
        <v>2554</v>
      </c>
    </row>
    <row r="1479" spans="1:8">
      <c r="A1479" s="128">
        <v>1478</v>
      </c>
      <c r="B1479" s="17" t="s">
        <v>2555</v>
      </c>
    </row>
    <row r="1480" spans="1:8">
      <c r="A1480" s="128">
        <v>1479</v>
      </c>
      <c r="B1480" s="17" t="s">
        <v>2556</v>
      </c>
    </row>
    <row r="1481" spans="1:8">
      <c r="A1481" s="128">
        <v>1480</v>
      </c>
      <c r="B1481" s="17" t="s">
        <v>2559</v>
      </c>
    </row>
    <row r="1482" spans="1:8">
      <c r="A1482" s="128">
        <v>1481</v>
      </c>
      <c r="B1482" s="17" t="s">
        <v>2562</v>
      </c>
    </row>
    <row r="1483" spans="1:8">
      <c r="A1483" s="128">
        <v>1482</v>
      </c>
      <c r="B1483" s="17" t="s">
        <v>2565</v>
      </c>
    </row>
    <row r="1484" spans="1:8">
      <c r="A1484" s="128">
        <v>1483</v>
      </c>
      <c r="B1484" s="17" t="s">
        <v>2566</v>
      </c>
    </row>
    <row r="1485" spans="1:8">
      <c r="A1485" s="128">
        <v>1484</v>
      </c>
      <c r="B1485" s="17" t="s">
        <v>2567</v>
      </c>
    </row>
    <row r="1486" spans="1:8">
      <c r="A1486" s="128">
        <v>1485</v>
      </c>
      <c r="B1486" s="17" t="s">
        <v>2568</v>
      </c>
    </row>
    <row r="1487" spans="1:8">
      <c r="A1487" s="128">
        <v>1486</v>
      </c>
      <c r="B1487" s="17" t="s">
        <v>2569</v>
      </c>
    </row>
    <row r="1488" spans="1:8">
      <c r="A1488" s="128">
        <v>1487</v>
      </c>
      <c r="B1488" s="17" t="s">
        <v>2570</v>
      </c>
    </row>
    <row r="1489" spans="1:2">
      <c r="A1489" s="128">
        <v>1488</v>
      </c>
      <c r="B1489" s="17" t="s">
        <v>2571</v>
      </c>
    </row>
    <row r="1490" spans="1:2">
      <c r="A1490" s="128">
        <v>1489</v>
      </c>
      <c r="B1490" s="17" t="s">
        <v>2574</v>
      </c>
    </row>
    <row r="1491" spans="1:2">
      <c r="A1491" s="128">
        <v>1490</v>
      </c>
      <c r="B1491" s="17" t="s">
        <v>2576</v>
      </c>
    </row>
    <row r="1492" spans="1:2">
      <c r="A1492" s="128">
        <v>1491</v>
      </c>
      <c r="B1492" s="17" t="s">
        <v>2579</v>
      </c>
    </row>
    <row r="1493" spans="1:2">
      <c r="A1493" s="128">
        <v>1492</v>
      </c>
      <c r="B1493" s="17" t="s">
        <v>2582</v>
      </c>
    </row>
    <row r="1494" spans="1:2">
      <c r="A1494" s="128">
        <v>1493</v>
      </c>
      <c r="B1494" s="17" t="s">
        <v>2585</v>
      </c>
    </row>
    <row r="1495" spans="1:2">
      <c r="A1495" s="128">
        <v>1494</v>
      </c>
      <c r="B1495" s="17" t="s">
        <v>2586</v>
      </c>
    </row>
    <row r="1496" spans="1:2">
      <c r="A1496" s="128">
        <v>1495</v>
      </c>
      <c r="B1496" s="17" t="s">
        <v>2589</v>
      </c>
    </row>
    <row r="1497" spans="1:2">
      <c r="A1497" s="128">
        <v>1496</v>
      </c>
      <c r="B1497" s="17" t="s">
        <v>2590</v>
      </c>
    </row>
    <row r="1498" spans="1:2">
      <c r="A1498" s="128">
        <v>1497</v>
      </c>
      <c r="B1498" s="17" t="s">
        <v>2591</v>
      </c>
    </row>
    <row r="1499" spans="1:2">
      <c r="A1499" s="128">
        <v>1498</v>
      </c>
      <c r="B1499" s="17" t="s">
        <v>2592</v>
      </c>
    </row>
    <row r="1500" spans="1:2">
      <c r="A1500" s="128">
        <v>1499</v>
      </c>
      <c r="B1500" s="17" t="s">
        <v>2593</v>
      </c>
    </row>
    <row r="1501" spans="1:2">
      <c r="A1501" s="128">
        <v>1500</v>
      </c>
      <c r="B1501" s="17" t="s">
        <v>2594</v>
      </c>
    </row>
    <row r="1502" spans="1:2">
      <c r="A1502" s="128">
        <v>1501</v>
      </c>
      <c r="B1502" s="17" t="s">
        <v>2595</v>
      </c>
    </row>
    <row r="1503" spans="1:2">
      <c r="A1503" s="128">
        <v>1502</v>
      </c>
      <c r="B1503" s="17" t="s">
        <v>2598</v>
      </c>
    </row>
    <row r="1504" spans="1:2">
      <c r="A1504" s="128">
        <v>1503</v>
      </c>
      <c r="B1504" s="17" t="s">
        <v>2601</v>
      </c>
    </row>
    <row r="1505" spans="1:7">
      <c r="A1505" s="128">
        <v>1504</v>
      </c>
      <c r="B1505" s="17" t="s">
        <v>2602</v>
      </c>
    </row>
    <row r="1506" spans="1:7">
      <c r="A1506" s="128">
        <v>1505</v>
      </c>
      <c r="B1506" s="17" t="s">
        <v>2603</v>
      </c>
      <c r="E1506" s="90"/>
    </row>
    <row r="1507" spans="1:7">
      <c r="A1507" s="128">
        <v>1506</v>
      </c>
      <c r="B1507" s="17" t="s">
        <v>2604</v>
      </c>
      <c r="E1507" s="90"/>
    </row>
    <row r="1508" spans="1:7">
      <c r="A1508" s="128">
        <v>1507</v>
      </c>
      <c r="B1508" s="17" t="s">
        <v>2605</v>
      </c>
      <c r="E1508" s="90"/>
    </row>
    <row r="1509" spans="1:7">
      <c r="A1509" s="128">
        <v>1508</v>
      </c>
      <c r="B1509" s="17" t="s">
        <v>2606</v>
      </c>
      <c r="E1509" s="90"/>
    </row>
    <row r="1510" spans="1:7">
      <c r="A1510" s="128">
        <v>1509</v>
      </c>
      <c r="B1510" s="17" t="s">
        <v>2607</v>
      </c>
      <c r="E1510" s="90"/>
    </row>
    <row r="1511" spans="1:7">
      <c r="A1511" s="128">
        <v>1510</v>
      </c>
      <c r="B1511" s="17" t="s">
        <v>2610</v>
      </c>
      <c r="E1511" s="90"/>
    </row>
    <row r="1512" spans="1:7">
      <c r="A1512" s="128">
        <v>1511</v>
      </c>
      <c r="B1512" s="17" t="s">
        <v>2612</v>
      </c>
      <c r="G1512" s="90"/>
    </row>
    <row r="1513" spans="1:7">
      <c r="A1513" s="128">
        <v>1512</v>
      </c>
      <c r="B1513" s="17" t="s">
        <v>2615</v>
      </c>
    </row>
    <row r="1514" spans="1:7">
      <c r="A1514" s="128">
        <v>1513</v>
      </c>
      <c r="B1514" s="17" t="s">
        <v>2618</v>
      </c>
    </row>
    <row r="1515" spans="1:7">
      <c r="A1515" s="128">
        <v>1514</v>
      </c>
      <c r="B1515" s="17" t="s">
        <v>2619</v>
      </c>
    </row>
    <row r="1516" spans="1:7">
      <c r="A1516" s="128">
        <v>1515</v>
      </c>
      <c r="B1516" s="17" t="s">
        <v>2620</v>
      </c>
    </row>
    <row r="1517" spans="1:7">
      <c r="A1517" s="128">
        <v>1516</v>
      </c>
      <c r="B1517" s="17" t="s">
        <v>2621</v>
      </c>
    </row>
    <row r="1518" spans="1:7">
      <c r="A1518" s="128">
        <v>1517</v>
      </c>
      <c r="B1518" s="17" t="s">
        <v>2624</v>
      </c>
    </row>
    <row r="1519" spans="1:7">
      <c r="A1519" s="128">
        <v>1518</v>
      </c>
      <c r="B1519" s="17" t="s">
        <v>2625</v>
      </c>
    </row>
    <row r="1520" spans="1:7">
      <c r="A1520" s="128">
        <v>1519</v>
      </c>
      <c r="B1520" s="17" t="s">
        <v>2627</v>
      </c>
    </row>
    <row r="1521" spans="1:8">
      <c r="A1521" s="128">
        <v>1520</v>
      </c>
      <c r="B1521" s="17" t="s">
        <v>2630</v>
      </c>
    </row>
    <row r="1522" spans="1:8">
      <c r="A1522" s="128">
        <v>1521</v>
      </c>
      <c r="B1522" s="17" t="s">
        <v>2632</v>
      </c>
    </row>
    <row r="1523" spans="1:8">
      <c r="A1523" s="128">
        <v>1522</v>
      </c>
      <c r="B1523" s="17" t="s">
        <v>2633</v>
      </c>
    </row>
    <row r="1524" spans="1:8">
      <c r="A1524" s="128">
        <v>1523</v>
      </c>
      <c r="B1524" s="17" t="s">
        <v>2634</v>
      </c>
    </row>
    <row r="1525" spans="1:8">
      <c r="A1525" s="128">
        <v>1524</v>
      </c>
      <c r="B1525" s="17" t="s">
        <v>2635</v>
      </c>
    </row>
    <row r="1526" spans="1:8">
      <c r="A1526" s="128">
        <v>1525</v>
      </c>
      <c r="B1526" s="17" t="s">
        <v>2636</v>
      </c>
    </row>
    <row r="1527" spans="1:8">
      <c r="A1527" s="128">
        <v>1526</v>
      </c>
      <c r="B1527" s="17" t="s">
        <v>2639</v>
      </c>
    </row>
    <row r="1528" spans="1:8">
      <c r="A1528" s="128">
        <v>1527</v>
      </c>
      <c r="B1528" s="17" t="s">
        <v>2640</v>
      </c>
    </row>
    <row r="1529" spans="1:8">
      <c r="A1529" s="128">
        <v>1528</v>
      </c>
      <c r="B1529" s="17" t="s">
        <v>2643</v>
      </c>
    </row>
    <row r="1530" spans="1:8">
      <c r="A1530" s="128">
        <v>1529</v>
      </c>
      <c r="B1530" s="17" t="s">
        <v>2644</v>
      </c>
    </row>
    <row r="1531" spans="1:8">
      <c r="A1531" s="128">
        <v>1530</v>
      </c>
      <c r="B1531" s="17" t="s">
        <v>2645</v>
      </c>
      <c r="H1531" s="56"/>
    </row>
    <row r="1532" spans="1:8">
      <c r="A1532" s="128">
        <v>1531</v>
      </c>
      <c r="B1532" s="17" t="s">
        <v>2646</v>
      </c>
    </row>
    <row r="1533" spans="1:8">
      <c r="A1533" s="128">
        <v>1532</v>
      </c>
      <c r="B1533" s="17" t="s">
        <v>2647</v>
      </c>
    </row>
    <row r="1534" spans="1:8">
      <c r="A1534" s="128">
        <v>1533</v>
      </c>
      <c r="B1534" s="17" t="s">
        <v>2648</v>
      </c>
    </row>
    <row r="1535" spans="1:8">
      <c r="A1535" s="128">
        <v>1534</v>
      </c>
      <c r="B1535" s="17" t="s">
        <v>2649</v>
      </c>
    </row>
    <row r="1536" spans="1:8">
      <c r="A1536" s="128">
        <v>1535</v>
      </c>
      <c r="B1536" s="17" t="s">
        <v>2650</v>
      </c>
    </row>
    <row r="1537" spans="1:8">
      <c r="A1537" s="128">
        <v>1536</v>
      </c>
      <c r="B1537" s="17" t="s">
        <v>2653</v>
      </c>
    </row>
    <row r="1538" spans="1:8">
      <c r="A1538" s="128">
        <v>1537</v>
      </c>
      <c r="B1538" s="17" t="s">
        <v>2654</v>
      </c>
    </row>
    <row r="1539" spans="1:8">
      <c r="A1539" s="128">
        <v>1538</v>
      </c>
      <c r="B1539" s="17" t="s">
        <v>2655</v>
      </c>
    </row>
    <row r="1540" spans="1:8">
      <c r="A1540" s="128">
        <v>1539</v>
      </c>
      <c r="B1540" s="17" t="s">
        <v>2658</v>
      </c>
    </row>
    <row r="1541" spans="1:8">
      <c r="A1541" s="128">
        <v>1540</v>
      </c>
      <c r="B1541" s="17" t="s">
        <v>2659</v>
      </c>
    </row>
    <row r="1542" spans="1:8">
      <c r="A1542" s="128">
        <v>1541</v>
      </c>
      <c r="B1542" s="17" t="s">
        <v>2660</v>
      </c>
    </row>
    <row r="1543" spans="1:8">
      <c r="A1543" s="128">
        <v>1542</v>
      </c>
      <c r="B1543" s="17" t="s">
        <v>2661</v>
      </c>
    </row>
    <row r="1544" spans="1:8">
      <c r="A1544" s="128">
        <v>1543</v>
      </c>
      <c r="B1544" s="17" t="s">
        <v>2662</v>
      </c>
    </row>
    <row r="1545" spans="1:8">
      <c r="A1545" s="128">
        <v>1544</v>
      </c>
      <c r="B1545" s="17" t="s">
        <v>2663</v>
      </c>
    </row>
    <row r="1546" spans="1:8">
      <c r="A1546" s="128">
        <v>1545</v>
      </c>
      <c r="B1546" s="17" t="s">
        <v>2664</v>
      </c>
    </row>
    <row r="1547" spans="1:8">
      <c r="A1547" s="128">
        <v>1546</v>
      </c>
      <c r="B1547" s="17" t="s">
        <v>2665</v>
      </c>
    </row>
    <row r="1548" spans="1:8">
      <c r="A1548" s="128">
        <v>1547</v>
      </c>
      <c r="B1548" s="17" t="s">
        <v>2667</v>
      </c>
      <c r="H1548" s="56"/>
    </row>
    <row r="1549" spans="1:8">
      <c r="A1549" s="128">
        <v>1548</v>
      </c>
      <c r="B1549" s="17" t="s">
        <v>2668</v>
      </c>
      <c r="H1549" s="56"/>
    </row>
    <row r="1550" spans="1:8">
      <c r="A1550" s="128">
        <v>1549</v>
      </c>
      <c r="B1550" s="17" t="s">
        <v>2669</v>
      </c>
      <c r="H1550" s="56"/>
    </row>
    <row r="1551" spans="1:8">
      <c r="A1551" s="128">
        <v>1550</v>
      </c>
      <c r="B1551" s="17" t="s">
        <v>2670</v>
      </c>
      <c r="H1551" s="56"/>
    </row>
    <row r="1552" spans="1:8">
      <c r="A1552" s="128">
        <v>1551</v>
      </c>
      <c r="B1552" s="17" t="s">
        <v>2673</v>
      </c>
      <c r="H1552" s="56"/>
    </row>
    <row r="1553" spans="1:8">
      <c r="A1553" s="128">
        <v>1552</v>
      </c>
      <c r="B1553" s="17" t="s">
        <v>2674</v>
      </c>
    </row>
    <row r="1554" spans="1:8">
      <c r="A1554" s="128">
        <v>1553</v>
      </c>
      <c r="B1554" s="17" t="s">
        <v>2675</v>
      </c>
      <c r="H1554" s="56"/>
    </row>
    <row r="1555" spans="1:8">
      <c r="A1555" s="128">
        <v>1554</v>
      </c>
      <c r="B1555" s="17" t="s">
        <v>2676</v>
      </c>
      <c r="H1555" s="56"/>
    </row>
    <row r="1556" spans="1:8">
      <c r="A1556" s="128">
        <v>1555</v>
      </c>
      <c r="B1556" s="17" t="s">
        <v>2677</v>
      </c>
      <c r="H1556" s="56"/>
    </row>
    <row r="1557" spans="1:8">
      <c r="A1557" s="128">
        <v>1556</v>
      </c>
      <c r="B1557" s="17" t="s">
        <v>2678</v>
      </c>
      <c r="H1557" s="56"/>
    </row>
    <row r="1558" spans="1:8">
      <c r="A1558" s="128">
        <v>1557</v>
      </c>
      <c r="B1558" s="17" t="s">
        <v>2679</v>
      </c>
      <c r="H1558" s="56"/>
    </row>
    <row r="1559" spans="1:8">
      <c r="A1559" s="128">
        <v>1558</v>
      </c>
      <c r="B1559" s="17" t="s">
        <v>2680</v>
      </c>
      <c r="H1559" s="56"/>
    </row>
    <row r="1560" spans="1:8">
      <c r="A1560" s="128">
        <v>1559</v>
      </c>
      <c r="B1560" s="17" t="s">
        <v>2681</v>
      </c>
      <c r="H1560" s="56"/>
    </row>
    <row r="1561" spans="1:8">
      <c r="A1561" s="128">
        <v>1560</v>
      </c>
      <c r="B1561" s="17" t="s">
        <v>2682</v>
      </c>
      <c r="H1561" s="56"/>
    </row>
    <row r="1562" spans="1:8">
      <c r="A1562" s="128">
        <v>1561</v>
      </c>
      <c r="B1562" s="17" t="s">
        <v>2683</v>
      </c>
    </row>
    <row r="1563" spans="1:8">
      <c r="A1563" s="128">
        <v>1562</v>
      </c>
      <c r="B1563" s="17" t="s">
        <v>2684</v>
      </c>
      <c r="G1563" s="90" t="s">
        <v>364</v>
      </c>
    </row>
    <row r="1564" spans="1:8">
      <c r="A1564" s="128">
        <v>1563</v>
      </c>
      <c r="B1564" s="17" t="s">
        <v>2685</v>
      </c>
      <c r="G1564" s="90" t="s">
        <v>3420</v>
      </c>
    </row>
    <row r="1565" spans="1:8">
      <c r="A1565" s="128">
        <v>1564</v>
      </c>
      <c r="B1565" s="17" t="s">
        <v>2686</v>
      </c>
      <c r="G1565" s="90" t="s">
        <v>3420</v>
      </c>
    </row>
    <row r="1566" spans="1:8">
      <c r="A1566" s="128">
        <v>1565</v>
      </c>
      <c r="B1566" s="17" t="s">
        <v>2687</v>
      </c>
      <c r="G1566" s="90" t="s">
        <v>305</v>
      </c>
    </row>
    <row r="1567" spans="1:8">
      <c r="A1567" s="128">
        <v>1566</v>
      </c>
      <c r="B1567" s="17" t="s">
        <v>2688</v>
      </c>
      <c r="G1567" s="90" t="s">
        <v>262</v>
      </c>
    </row>
    <row r="1568" spans="1:8">
      <c r="A1568" s="128">
        <v>1567</v>
      </c>
      <c r="B1568" s="17" t="s">
        <v>2689</v>
      </c>
      <c r="G1568" s="90" t="s">
        <v>280</v>
      </c>
    </row>
    <row r="1569" spans="1:2">
      <c r="A1569" s="128">
        <v>1568</v>
      </c>
      <c r="B1569" s="17" t="s">
        <v>2690</v>
      </c>
    </row>
    <row r="1570" spans="1:2">
      <c r="A1570" s="128">
        <v>1569</v>
      </c>
      <c r="B1570" s="17" t="s">
        <v>2691</v>
      </c>
    </row>
    <row r="1571" spans="1:2">
      <c r="A1571" s="128">
        <v>1570</v>
      </c>
      <c r="B1571" s="17" t="s">
        <v>2692</v>
      </c>
    </row>
    <row r="1572" spans="1:2">
      <c r="A1572" s="128">
        <v>1571</v>
      </c>
      <c r="B1572" s="17" t="s">
        <v>2693</v>
      </c>
    </row>
    <row r="1573" spans="1:2">
      <c r="A1573" s="128">
        <v>1572</v>
      </c>
      <c r="B1573" s="17" t="s">
        <v>2694</v>
      </c>
    </row>
    <row r="1574" spans="1:2">
      <c r="A1574" s="128">
        <v>1573</v>
      </c>
      <c r="B1574" s="17" t="s">
        <v>2695</v>
      </c>
    </row>
    <row r="1575" spans="1:2">
      <c r="A1575" s="128">
        <v>1574</v>
      </c>
      <c r="B1575" s="17" t="s">
        <v>2696</v>
      </c>
    </row>
    <row r="1576" spans="1:2">
      <c r="A1576" s="128">
        <v>1575</v>
      </c>
      <c r="B1576" s="17" t="s">
        <v>2697</v>
      </c>
    </row>
    <row r="1577" spans="1:2">
      <c r="A1577" s="128">
        <v>1576</v>
      </c>
      <c r="B1577" s="17" t="s">
        <v>2698</v>
      </c>
    </row>
    <row r="1578" spans="1:2">
      <c r="A1578" s="128">
        <v>1577</v>
      </c>
      <c r="B1578" s="17" t="s">
        <v>2699</v>
      </c>
    </row>
    <row r="1579" spans="1:2">
      <c r="A1579" s="128">
        <v>1578</v>
      </c>
      <c r="B1579" s="17" t="s">
        <v>2700</v>
      </c>
    </row>
    <row r="1580" spans="1:2">
      <c r="A1580" s="128">
        <v>1579</v>
      </c>
      <c r="B1580" s="17" t="s">
        <v>2701</v>
      </c>
    </row>
    <row r="1581" spans="1:2">
      <c r="A1581" s="128">
        <v>1580</v>
      </c>
      <c r="B1581" s="17" t="s">
        <v>2702</v>
      </c>
    </row>
    <row r="1582" spans="1:2">
      <c r="A1582" s="128">
        <v>1581</v>
      </c>
      <c r="B1582" s="17" t="s">
        <v>2703</v>
      </c>
    </row>
    <row r="1583" spans="1:2">
      <c r="A1583" s="128">
        <v>1582</v>
      </c>
      <c r="B1583" s="17" t="s">
        <v>2704</v>
      </c>
    </row>
    <row r="1584" spans="1:2">
      <c r="A1584" s="128">
        <v>1583</v>
      </c>
      <c r="B1584" s="17" t="s">
        <v>2705</v>
      </c>
    </row>
    <row r="1585" spans="1:2">
      <c r="A1585" s="128">
        <v>1584</v>
      </c>
      <c r="B1585" s="17" t="s">
        <v>2706</v>
      </c>
    </row>
    <row r="1586" spans="1:2">
      <c r="A1586" s="128">
        <v>1585</v>
      </c>
      <c r="B1586" s="17" t="s">
        <v>2707</v>
      </c>
    </row>
    <row r="1587" spans="1:2">
      <c r="A1587" s="128">
        <v>1586</v>
      </c>
      <c r="B1587" s="17" t="s">
        <v>2708</v>
      </c>
    </row>
    <row r="1588" spans="1:2">
      <c r="A1588" s="128">
        <v>1587</v>
      </c>
      <c r="B1588" s="17" t="s">
        <v>2709</v>
      </c>
    </row>
    <row r="1589" spans="1:2">
      <c r="A1589" s="128">
        <v>1588</v>
      </c>
      <c r="B1589" s="17" t="s">
        <v>2710</v>
      </c>
    </row>
    <row r="1590" spans="1:2">
      <c r="A1590" s="128">
        <v>1589</v>
      </c>
      <c r="B1590" s="17" t="s">
        <v>2711</v>
      </c>
    </row>
    <row r="1591" spans="1:2">
      <c r="A1591" s="128">
        <v>1590</v>
      </c>
      <c r="B1591" s="17" t="s">
        <v>2712</v>
      </c>
    </row>
    <row r="1592" spans="1:2">
      <c r="A1592" s="128">
        <v>1591</v>
      </c>
      <c r="B1592" s="17" t="s">
        <v>2713</v>
      </c>
    </row>
    <row r="1593" spans="1:2">
      <c r="A1593" s="128">
        <v>1592</v>
      </c>
      <c r="B1593" s="17" t="s">
        <v>2714</v>
      </c>
    </row>
    <row r="1594" spans="1:2">
      <c r="A1594" s="128">
        <v>1593</v>
      </c>
      <c r="B1594" s="17" t="s">
        <v>2715</v>
      </c>
    </row>
    <row r="1595" spans="1:2">
      <c r="A1595" s="128">
        <v>1594</v>
      </c>
      <c r="B1595" s="17" t="s">
        <v>2716</v>
      </c>
    </row>
    <row r="1596" spans="1:2">
      <c r="A1596" s="128">
        <v>1595</v>
      </c>
      <c r="B1596" s="17" t="s">
        <v>2717</v>
      </c>
    </row>
    <row r="1597" spans="1:2">
      <c r="A1597" s="128">
        <v>1596</v>
      </c>
      <c r="B1597" s="17" t="s">
        <v>2718</v>
      </c>
    </row>
    <row r="1598" spans="1:2">
      <c r="A1598" s="128">
        <v>1597</v>
      </c>
      <c r="B1598" s="17" t="s">
        <v>2719</v>
      </c>
    </row>
    <row r="1599" spans="1:2">
      <c r="A1599" s="128">
        <v>1598</v>
      </c>
      <c r="B1599" s="17" t="s">
        <v>2720</v>
      </c>
    </row>
    <row r="1600" spans="1:2">
      <c r="A1600" s="128">
        <v>1599</v>
      </c>
      <c r="B1600" s="17" t="s">
        <v>2721</v>
      </c>
    </row>
    <row r="1601" spans="1:2">
      <c r="A1601" s="128">
        <v>1600</v>
      </c>
      <c r="B1601" s="17" t="s">
        <v>2722</v>
      </c>
    </row>
    <row r="1602" spans="1:2">
      <c r="A1602" s="128">
        <v>1601</v>
      </c>
      <c r="B1602" s="17" t="s">
        <v>2723</v>
      </c>
    </row>
    <row r="1603" spans="1:2">
      <c r="A1603" s="128">
        <v>1602</v>
      </c>
      <c r="B1603" s="17" t="s">
        <v>2724</v>
      </c>
    </row>
    <row r="1604" spans="1:2">
      <c r="A1604" s="128">
        <v>1603</v>
      </c>
      <c r="B1604" s="17" t="s">
        <v>2725</v>
      </c>
    </row>
    <row r="1605" spans="1:2">
      <c r="A1605" s="128">
        <v>1604</v>
      </c>
      <c r="B1605" s="17" t="s">
        <v>2726</v>
      </c>
    </row>
    <row r="1606" spans="1:2">
      <c r="A1606" s="128">
        <v>1605</v>
      </c>
      <c r="B1606" s="17" t="s">
        <v>2727</v>
      </c>
    </row>
    <row r="1607" spans="1:2">
      <c r="A1607" s="128">
        <v>1606</v>
      </c>
      <c r="B1607" s="17" t="s">
        <v>2728</v>
      </c>
    </row>
    <row r="1608" spans="1:2">
      <c r="A1608" s="128">
        <v>1607</v>
      </c>
      <c r="B1608" s="17" t="s">
        <v>2729</v>
      </c>
    </row>
    <row r="1609" spans="1:2">
      <c r="A1609" s="128">
        <v>1608</v>
      </c>
      <c r="B1609" s="17" t="s">
        <v>2730</v>
      </c>
    </row>
    <row r="1610" spans="1:2">
      <c r="A1610" s="128">
        <v>1609</v>
      </c>
      <c r="B1610" s="17" t="s">
        <v>2731</v>
      </c>
    </row>
    <row r="1611" spans="1:2">
      <c r="A1611" s="128">
        <v>1610</v>
      </c>
      <c r="B1611" s="17" t="s">
        <v>2732</v>
      </c>
    </row>
    <row r="1612" spans="1:2">
      <c r="A1612" s="128">
        <v>1611</v>
      </c>
      <c r="B1612" s="17" t="s">
        <v>2733</v>
      </c>
    </row>
    <row r="1613" spans="1:2">
      <c r="A1613" s="128">
        <v>1612</v>
      </c>
      <c r="B1613" s="17" t="s">
        <v>2734</v>
      </c>
    </row>
    <row r="1614" spans="1:2">
      <c r="A1614" s="128">
        <v>1613</v>
      </c>
      <c r="B1614" s="17" t="s">
        <v>2735</v>
      </c>
    </row>
    <row r="1615" spans="1:2">
      <c r="A1615" s="128">
        <v>1614</v>
      </c>
      <c r="B1615" s="17" t="s">
        <v>2736</v>
      </c>
    </row>
    <row r="1616" spans="1:2">
      <c r="A1616" s="128">
        <v>1615</v>
      </c>
      <c r="B1616" s="17" t="s">
        <v>2737</v>
      </c>
    </row>
    <row r="1617" spans="1:2">
      <c r="A1617" s="128">
        <v>1616</v>
      </c>
      <c r="B1617" s="17" t="s">
        <v>2738</v>
      </c>
    </row>
    <row r="1618" spans="1:2">
      <c r="A1618" s="128">
        <v>1617</v>
      </c>
      <c r="B1618" s="17" t="s">
        <v>2739</v>
      </c>
    </row>
    <row r="1619" spans="1:2">
      <c r="A1619" s="128">
        <v>1618</v>
      </c>
      <c r="B1619" s="17" t="s">
        <v>2740</v>
      </c>
    </row>
    <row r="1620" spans="1:2">
      <c r="A1620" s="128">
        <v>1619</v>
      </c>
      <c r="B1620" s="17" t="s">
        <v>2741</v>
      </c>
    </row>
    <row r="1621" spans="1:2">
      <c r="A1621" s="128">
        <v>1620</v>
      </c>
      <c r="B1621" s="17" t="s">
        <v>2742</v>
      </c>
    </row>
    <row r="1622" spans="1:2">
      <c r="A1622" s="128">
        <v>1621</v>
      </c>
      <c r="B1622" s="17" t="s">
        <v>2743</v>
      </c>
    </row>
    <row r="1623" spans="1:2">
      <c r="A1623" s="128">
        <v>1622</v>
      </c>
      <c r="B1623" s="17" t="s">
        <v>2744</v>
      </c>
    </row>
    <row r="1624" spans="1:2">
      <c r="A1624" s="128">
        <v>1623</v>
      </c>
      <c r="B1624" s="17" t="s">
        <v>2745</v>
      </c>
    </row>
    <row r="1625" spans="1:2">
      <c r="A1625" s="128">
        <v>1624</v>
      </c>
      <c r="B1625" s="17" t="s">
        <v>2746</v>
      </c>
    </row>
    <row r="1626" spans="1:2">
      <c r="A1626" s="128">
        <v>1625</v>
      </c>
      <c r="B1626" s="17" t="s">
        <v>2747</v>
      </c>
    </row>
    <row r="1627" spans="1:2">
      <c r="A1627" s="128">
        <v>1626</v>
      </c>
      <c r="B1627" s="17" t="s">
        <v>2748</v>
      </c>
    </row>
    <row r="1628" spans="1:2">
      <c r="A1628" s="128">
        <v>1627</v>
      </c>
      <c r="B1628" s="17" t="s">
        <v>2749</v>
      </c>
    </row>
    <row r="1629" spans="1:2">
      <c r="A1629" s="128">
        <v>1628</v>
      </c>
      <c r="B1629" s="17" t="s">
        <v>2750</v>
      </c>
    </row>
    <row r="1630" spans="1:2">
      <c r="A1630" s="128">
        <v>1629</v>
      </c>
      <c r="B1630" s="17" t="s">
        <v>2751</v>
      </c>
    </row>
    <row r="1631" spans="1:2">
      <c r="A1631" s="128">
        <v>1630</v>
      </c>
      <c r="B1631" s="17" t="s">
        <v>2752</v>
      </c>
    </row>
    <row r="1632" spans="1:2">
      <c r="A1632" s="128">
        <v>1631</v>
      </c>
      <c r="B1632" s="17" t="s">
        <v>2753</v>
      </c>
    </row>
    <row r="1633" spans="1:2">
      <c r="A1633" s="128">
        <v>1632</v>
      </c>
      <c r="B1633" s="17" t="s">
        <v>2754</v>
      </c>
    </row>
    <row r="1634" spans="1:2">
      <c r="A1634" s="128">
        <v>1633</v>
      </c>
      <c r="B1634" s="17" t="s">
        <v>2755</v>
      </c>
    </row>
    <row r="1635" spans="1:2">
      <c r="A1635" s="128">
        <v>1634</v>
      </c>
      <c r="B1635" s="17" t="s">
        <v>2756</v>
      </c>
    </row>
    <row r="1636" spans="1:2">
      <c r="A1636" s="128">
        <v>1635</v>
      </c>
      <c r="B1636" s="17" t="s">
        <v>2757</v>
      </c>
    </row>
    <row r="1637" spans="1:2">
      <c r="A1637" s="128">
        <v>1636</v>
      </c>
      <c r="B1637" s="17" t="s">
        <v>2758</v>
      </c>
    </row>
    <row r="1638" spans="1:2">
      <c r="A1638" s="128">
        <v>1637</v>
      </c>
      <c r="B1638" s="17" t="s">
        <v>2759</v>
      </c>
    </row>
    <row r="1639" spans="1:2">
      <c r="A1639" s="128">
        <v>1638</v>
      </c>
      <c r="B1639" s="17" t="s">
        <v>2760</v>
      </c>
    </row>
    <row r="1640" spans="1:2">
      <c r="A1640" s="128">
        <v>1639</v>
      </c>
      <c r="B1640" s="17" t="s">
        <v>2761</v>
      </c>
    </row>
    <row r="1641" spans="1:2">
      <c r="A1641" s="128">
        <v>1640</v>
      </c>
      <c r="B1641" s="17" t="s">
        <v>2762</v>
      </c>
    </row>
    <row r="1642" spans="1:2">
      <c r="A1642" s="128">
        <v>1641</v>
      </c>
      <c r="B1642" s="17" t="s">
        <v>2763</v>
      </c>
    </row>
    <row r="1643" spans="1:2">
      <c r="A1643" s="128">
        <v>1642</v>
      </c>
      <c r="B1643" s="17" t="s">
        <v>2764</v>
      </c>
    </row>
    <row r="1644" spans="1:2">
      <c r="A1644" s="128">
        <v>1643</v>
      </c>
      <c r="B1644" s="17" t="s">
        <v>2765</v>
      </c>
    </row>
    <row r="1645" spans="1:2">
      <c r="A1645" s="128">
        <v>1644</v>
      </c>
      <c r="B1645" s="17" t="s">
        <v>2766</v>
      </c>
    </row>
    <row r="1646" spans="1:2">
      <c r="A1646" s="128">
        <v>1645</v>
      </c>
      <c r="B1646" s="17" t="s">
        <v>2767</v>
      </c>
    </row>
    <row r="1647" spans="1:2">
      <c r="A1647" s="128">
        <v>1646</v>
      </c>
      <c r="B1647" s="17" t="s">
        <v>2768</v>
      </c>
    </row>
    <row r="1648" spans="1:2">
      <c r="A1648" s="128">
        <v>1647</v>
      </c>
      <c r="B1648" s="17" t="s">
        <v>2769</v>
      </c>
    </row>
    <row r="1649" spans="1:2">
      <c r="A1649" s="128">
        <v>1648</v>
      </c>
      <c r="B1649" s="17" t="s">
        <v>2770</v>
      </c>
    </row>
    <row r="1650" spans="1:2">
      <c r="A1650" s="128">
        <v>1649</v>
      </c>
      <c r="B1650" s="17" t="s">
        <v>2771</v>
      </c>
    </row>
    <row r="1651" spans="1:2">
      <c r="A1651" s="128">
        <v>1650</v>
      </c>
      <c r="B1651" s="17" t="s">
        <v>2772</v>
      </c>
    </row>
    <row r="1652" spans="1:2">
      <c r="A1652" s="128">
        <v>1651</v>
      </c>
      <c r="B1652" s="17" t="s">
        <v>2773</v>
      </c>
    </row>
    <row r="1653" spans="1:2">
      <c r="A1653" s="128">
        <v>1652</v>
      </c>
      <c r="B1653" s="17" t="s">
        <v>2774</v>
      </c>
    </row>
    <row r="1654" spans="1:2">
      <c r="A1654" s="128">
        <v>1653</v>
      </c>
      <c r="B1654" s="17" t="s">
        <v>2775</v>
      </c>
    </row>
    <row r="1655" spans="1:2">
      <c r="A1655" s="128">
        <v>1654</v>
      </c>
      <c r="B1655" s="17" t="s">
        <v>2776</v>
      </c>
    </row>
    <row r="1656" spans="1:2">
      <c r="A1656" s="128">
        <v>1655</v>
      </c>
      <c r="B1656" s="17" t="s">
        <v>2777</v>
      </c>
    </row>
    <row r="1657" spans="1:2">
      <c r="A1657" s="128">
        <v>1656</v>
      </c>
      <c r="B1657" s="17" t="s">
        <v>2778</v>
      </c>
    </row>
    <row r="1658" spans="1:2">
      <c r="A1658" s="128">
        <v>1657</v>
      </c>
      <c r="B1658" s="17" t="s">
        <v>2779</v>
      </c>
    </row>
    <row r="1659" spans="1:2">
      <c r="A1659" s="128">
        <v>1658</v>
      </c>
      <c r="B1659" s="17" t="s">
        <v>2780</v>
      </c>
    </row>
    <row r="1660" spans="1:2">
      <c r="A1660" s="128">
        <v>1659</v>
      </c>
      <c r="B1660" s="17" t="s">
        <v>2781</v>
      </c>
    </row>
    <row r="1661" spans="1:2">
      <c r="A1661" s="128">
        <v>1660</v>
      </c>
      <c r="B1661" s="17" t="s">
        <v>2782</v>
      </c>
    </row>
    <row r="1662" spans="1:2">
      <c r="A1662" s="128">
        <v>1661</v>
      </c>
      <c r="B1662" s="17" t="s">
        <v>2783</v>
      </c>
    </row>
    <row r="1663" spans="1:2">
      <c r="A1663" s="128">
        <v>1662</v>
      </c>
      <c r="B1663" s="17" t="s">
        <v>2784</v>
      </c>
    </row>
    <row r="1664" spans="1:2">
      <c r="A1664" s="128">
        <v>1663</v>
      </c>
      <c r="B1664" s="17" t="s">
        <v>2785</v>
      </c>
    </row>
    <row r="1665" spans="1:2">
      <c r="A1665" s="128">
        <v>1664</v>
      </c>
      <c r="B1665" s="17" t="s">
        <v>2786</v>
      </c>
    </row>
    <row r="1666" spans="1:2">
      <c r="A1666" s="128">
        <v>1665</v>
      </c>
      <c r="B1666" s="17" t="s">
        <v>2787</v>
      </c>
    </row>
    <row r="1667" spans="1:2">
      <c r="A1667" s="128">
        <v>1666</v>
      </c>
      <c r="B1667" s="17" t="s">
        <v>2788</v>
      </c>
    </row>
    <row r="1668" spans="1:2">
      <c r="A1668" s="128">
        <v>1667</v>
      </c>
      <c r="B1668" s="17" t="s">
        <v>2789</v>
      </c>
    </row>
    <row r="1669" spans="1:2">
      <c r="A1669" s="128">
        <v>1668</v>
      </c>
      <c r="B1669" s="17" t="s">
        <v>2790</v>
      </c>
    </row>
    <row r="1670" spans="1:2">
      <c r="A1670" s="128">
        <v>1669</v>
      </c>
      <c r="B1670" s="17" t="s">
        <v>2791</v>
      </c>
    </row>
    <row r="1671" spans="1:2">
      <c r="A1671" s="128">
        <v>1670</v>
      </c>
      <c r="B1671" s="17" t="s">
        <v>2792</v>
      </c>
    </row>
    <row r="1672" spans="1:2">
      <c r="A1672" s="128">
        <v>1671</v>
      </c>
      <c r="B1672" s="17" t="s">
        <v>2793</v>
      </c>
    </row>
    <row r="1673" spans="1:2">
      <c r="A1673" s="128">
        <v>1672</v>
      </c>
      <c r="B1673" s="17" t="s">
        <v>2794</v>
      </c>
    </row>
    <row r="1674" spans="1:2">
      <c r="A1674" s="128">
        <v>1673</v>
      </c>
      <c r="B1674" s="17" t="s">
        <v>2795</v>
      </c>
    </row>
    <row r="1675" spans="1:2">
      <c r="A1675" s="128">
        <v>1674</v>
      </c>
      <c r="B1675" s="17" t="s">
        <v>2796</v>
      </c>
    </row>
    <row r="1676" spans="1:2">
      <c r="A1676" s="128">
        <v>1675</v>
      </c>
      <c r="B1676" s="17" t="s">
        <v>2797</v>
      </c>
    </row>
    <row r="1677" spans="1:2">
      <c r="A1677" s="128">
        <v>1676</v>
      </c>
      <c r="B1677" s="17" t="s">
        <v>2798</v>
      </c>
    </row>
    <row r="1678" spans="1:2">
      <c r="A1678" s="128">
        <v>1677</v>
      </c>
      <c r="B1678" s="17" t="s">
        <v>2799</v>
      </c>
    </row>
    <row r="1679" spans="1:2">
      <c r="A1679" s="128">
        <v>1678</v>
      </c>
      <c r="B1679" s="17" t="s">
        <v>2800</v>
      </c>
    </row>
    <row r="1680" spans="1:2">
      <c r="A1680" s="128">
        <v>1679</v>
      </c>
      <c r="B1680" s="17" t="s">
        <v>2801</v>
      </c>
    </row>
    <row r="1681" spans="1:2">
      <c r="A1681" s="128">
        <v>1680</v>
      </c>
      <c r="B1681" s="17" t="s">
        <v>2802</v>
      </c>
    </row>
    <row r="1682" spans="1:2">
      <c r="A1682" s="128">
        <v>1681</v>
      </c>
      <c r="B1682" s="17" t="s">
        <v>2803</v>
      </c>
    </row>
    <row r="1683" spans="1:2">
      <c r="A1683" s="128">
        <v>1682</v>
      </c>
      <c r="B1683" s="17" t="s">
        <v>2804</v>
      </c>
    </row>
    <row r="1684" spans="1:2">
      <c r="A1684" s="128">
        <v>1683</v>
      </c>
      <c r="B1684" s="17" t="s">
        <v>2805</v>
      </c>
    </row>
    <row r="1685" spans="1:2">
      <c r="A1685" s="128">
        <v>1684</v>
      </c>
      <c r="B1685" s="17" t="s">
        <v>2806</v>
      </c>
    </row>
    <row r="1686" spans="1:2">
      <c r="A1686" s="128">
        <v>1685</v>
      </c>
      <c r="B1686" s="17" t="s">
        <v>2807</v>
      </c>
    </row>
    <row r="1687" spans="1:2">
      <c r="A1687" s="128">
        <v>1686</v>
      </c>
      <c r="B1687" s="17" t="s">
        <v>2808</v>
      </c>
    </row>
    <row r="1688" spans="1:2">
      <c r="A1688" s="128">
        <v>1687</v>
      </c>
      <c r="B1688" s="17" t="s">
        <v>2809</v>
      </c>
    </row>
    <row r="1689" spans="1:2">
      <c r="A1689" s="128">
        <v>1688</v>
      </c>
      <c r="B1689" s="17" t="s">
        <v>2810</v>
      </c>
    </row>
    <row r="1690" spans="1:2">
      <c r="A1690" s="128">
        <v>1689</v>
      </c>
      <c r="B1690" s="17" t="s">
        <v>2811</v>
      </c>
    </row>
    <row r="1691" spans="1:2">
      <c r="A1691" s="128">
        <v>1690</v>
      </c>
      <c r="B1691" s="17" t="s">
        <v>2812</v>
      </c>
    </row>
    <row r="1692" spans="1:2">
      <c r="A1692" s="128">
        <v>1691</v>
      </c>
      <c r="B1692" s="17" t="s">
        <v>2813</v>
      </c>
    </row>
    <row r="1693" spans="1:2">
      <c r="A1693" s="128">
        <v>1692</v>
      </c>
      <c r="B1693" s="17" t="s">
        <v>2814</v>
      </c>
    </row>
    <row r="1694" spans="1:2">
      <c r="A1694" s="128">
        <v>1693</v>
      </c>
      <c r="B1694" s="17" t="s">
        <v>2815</v>
      </c>
    </row>
    <row r="1695" spans="1:2">
      <c r="A1695" s="128">
        <v>1694</v>
      </c>
      <c r="B1695" s="17" t="s">
        <v>2816</v>
      </c>
    </row>
    <row r="1696" spans="1:2">
      <c r="A1696" s="128">
        <v>1695</v>
      </c>
      <c r="B1696" s="17" t="s">
        <v>2817</v>
      </c>
    </row>
    <row r="1697" spans="1:2">
      <c r="A1697" s="128">
        <v>1696</v>
      </c>
      <c r="B1697" s="17" t="s">
        <v>2818</v>
      </c>
    </row>
    <row r="1698" spans="1:2">
      <c r="A1698" s="128">
        <v>1697</v>
      </c>
      <c r="B1698" s="17" t="s">
        <v>2819</v>
      </c>
    </row>
    <row r="1699" spans="1:2">
      <c r="A1699" s="128">
        <v>1698</v>
      </c>
      <c r="B1699" s="17" t="s">
        <v>2820</v>
      </c>
    </row>
    <row r="1700" spans="1:2">
      <c r="A1700" s="128">
        <v>1699</v>
      </c>
      <c r="B1700" s="17" t="s">
        <v>2821</v>
      </c>
    </row>
    <row r="1701" spans="1:2">
      <c r="A1701" s="128">
        <v>1700</v>
      </c>
      <c r="B1701" s="17" t="s">
        <v>2822</v>
      </c>
    </row>
    <row r="1702" spans="1:2">
      <c r="A1702" s="128">
        <v>1701</v>
      </c>
      <c r="B1702" s="17" t="s">
        <v>2823</v>
      </c>
    </row>
    <row r="1703" spans="1:2">
      <c r="A1703" s="128">
        <v>1702</v>
      </c>
      <c r="B1703" s="17" t="s">
        <v>2824</v>
      </c>
    </row>
    <row r="1704" spans="1:2">
      <c r="A1704" s="128">
        <v>1703</v>
      </c>
      <c r="B1704" s="17" t="s">
        <v>2825</v>
      </c>
    </row>
    <row r="1705" spans="1:2">
      <c r="A1705" s="128">
        <v>1704</v>
      </c>
      <c r="B1705" s="17" t="s">
        <v>2826</v>
      </c>
    </row>
    <row r="1706" spans="1:2">
      <c r="A1706" s="128">
        <v>1705</v>
      </c>
      <c r="B1706" s="17" t="s">
        <v>2827</v>
      </c>
    </row>
    <row r="1707" spans="1:2">
      <c r="A1707" s="128">
        <v>1706</v>
      </c>
      <c r="B1707" s="17" t="s">
        <v>2828</v>
      </c>
    </row>
    <row r="1708" spans="1:2">
      <c r="A1708" s="128">
        <v>1707</v>
      </c>
      <c r="B1708" s="17" t="s">
        <v>2829</v>
      </c>
    </row>
    <row r="1709" spans="1:2">
      <c r="A1709" s="128">
        <v>1708</v>
      </c>
      <c r="B1709" s="17" t="s">
        <v>2830</v>
      </c>
    </row>
    <row r="1710" spans="1:2">
      <c r="A1710" s="128">
        <v>1709</v>
      </c>
      <c r="B1710" s="17" t="s">
        <v>2831</v>
      </c>
    </row>
    <row r="1711" spans="1:2">
      <c r="A1711" s="128">
        <v>1710</v>
      </c>
      <c r="B1711" s="17" t="s">
        <v>2832</v>
      </c>
    </row>
    <row r="1712" spans="1:2">
      <c r="A1712" s="128">
        <v>1711</v>
      </c>
      <c r="B1712" s="17" t="s">
        <v>2833</v>
      </c>
    </row>
    <row r="1713" spans="1:2">
      <c r="A1713" s="128">
        <v>1712</v>
      </c>
      <c r="B1713" s="17" t="s">
        <v>2834</v>
      </c>
    </row>
    <row r="1714" spans="1:2">
      <c r="A1714" s="128">
        <v>1713</v>
      </c>
      <c r="B1714" s="17" t="s">
        <v>2835</v>
      </c>
    </row>
    <row r="1715" spans="1:2">
      <c r="A1715" s="128">
        <v>1714</v>
      </c>
      <c r="B1715" s="17" t="s">
        <v>2836</v>
      </c>
    </row>
    <row r="1716" spans="1:2">
      <c r="A1716" s="128">
        <v>1715</v>
      </c>
      <c r="B1716" s="17" t="s">
        <v>2837</v>
      </c>
    </row>
    <row r="1717" spans="1:2">
      <c r="A1717" s="128">
        <v>1716</v>
      </c>
      <c r="B1717" s="17" t="s">
        <v>2838</v>
      </c>
    </row>
    <row r="1718" spans="1:2">
      <c r="A1718" s="128">
        <v>1717</v>
      </c>
      <c r="B1718" s="17" t="s">
        <v>2839</v>
      </c>
    </row>
    <row r="1719" spans="1:2">
      <c r="A1719" s="128">
        <v>1718</v>
      </c>
      <c r="B1719" s="17" t="s">
        <v>2840</v>
      </c>
    </row>
    <row r="1720" spans="1:2">
      <c r="A1720" s="128">
        <v>1719</v>
      </c>
      <c r="B1720" s="17" t="s">
        <v>2841</v>
      </c>
    </row>
    <row r="1721" spans="1:2">
      <c r="A1721" s="128">
        <v>1720</v>
      </c>
      <c r="B1721" s="17" t="s">
        <v>2842</v>
      </c>
    </row>
    <row r="1722" spans="1:2">
      <c r="A1722" s="128">
        <v>1721</v>
      </c>
      <c r="B1722" s="17" t="s">
        <v>2843</v>
      </c>
    </row>
    <row r="1723" spans="1:2">
      <c r="A1723" s="128">
        <v>1722</v>
      </c>
      <c r="B1723" s="17" t="s">
        <v>2844</v>
      </c>
    </row>
    <row r="1724" spans="1:2">
      <c r="A1724" s="128">
        <v>1723</v>
      </c>
      <c r="B1724" s="17" t="s">
        <v>2845</v>
      </c>
    </row>
    <row r="1725" spans="1:2">
      <c r="A1725" s="128">
        <v>1724</v>
      </c>
      <c r="B1725" s="17" t="s">
        <v>2846</v>
      </c>
    </row>
    <row r="1726" spans="1:2">
      <c r="A1726" s="128">
        <v>1725</v>
      </c>
      <c r="B1726" s="17" t="s">
        <v>2847</v>
      </c>
    </row>
    <row r="1727" spans="1:2">
      <c r="A1727" s="128">
        <v>1726</v>
      </c>
      <c r="B1727" s="17" t="s">
        <v>2848</v>
      </c>
    </row>
    <row r="1728" spans="1:2">
      <c r="A1728" s="128">
        <v>1727</v>
      </c>
      <c r="B1728" s="17" t="s">
        <v>2849</v>
      </c>
    </row>
    <row r="1729" spans="1:2">
      <c r="A1729" s="128">
        <v>1728</v>
      </c>
      <c r="B1729" s="17" t="s">
        <v>2850</v>
      </c>
    </row>
    <row r="1730" spans="1:2">
      <c r="A1730" s="128">
        <v>1729</v>
      </c>
      <c r="B1730" s="17" t="s">
        <v>2851</v>
      </c>
    </row>
    <row r="1731" spans="1:2">
      <c r="A1731" s="128">
        <v>1730</v>
      </c>
      <c r="B1731" s="17" t="s">
        <v>2852</v>
      </c>
    </row>
    <row r="1732" spans="1:2">
      <c r="A1732" s="128">
        <v>1731</v>
      </c>
      <c r="B1732" s="17" t="s">
        <v>2853</v>
      </c>
    </row>
    <row r="1733" spans="1:2">
      <c r="A1733" s="128">
        <v>1732</v>
      </c>
      <c r="B1733" s="17" t="s">
        <v>2854</v>
      </c>
    </row>
    <row r="1734" spans="1:2">
      <c r="A1734" s="128">
        <v>1733</v>
      </c>
      <c r="B1734" s="17" t="s">
        <v>2855</v>
      </c>
    </row>
    <row r="1735" spans="1:2">
      <c r="A1735" s="128">
        <v>1734</v>
      </c>
      <c r="B1735" s="17" t="s">
        <v>2856</v>
      </c>
    </row>
    <row r="1736" spans="1:2">
      <c r="A1736" s="128">
        <v>1735</v>
      </c>
      <c r="B1736" s="17" t="s">
        <v>2857</v>
      </c>
    </row>
    <row r="1737" spans="1:2">
      <c r="A1737" s="128">
        <v>1736</v>
      </c>
      <c r="B1737" s="17" t="s">
        <v>2858</v>
      </c>
    </row>
    <row r="1738" spans="1:2">
      <c r="A1738" s="128">
        <v>1737</v>
      </c>
      <c r="B1738" s="17" t="s">
        <v>2859</v>
      </c>
    </row>
    <row r="1739" spans="1:2">
      <c r="A1739" s="128">
        <v>1738</v>
      </c>
      <c r="B1739" s="17" t="s">
        <v>2860</v>
      </c>
    </row>
    <row r="1740" spans="1:2">
      <c r="A1740" s="128">
        <v>1739</v>
      </c>
      <c r="B1740" s="17" t="s">
        <v>2861</v>
      </c>
    </row>
    <row r="1741" spans="1:2">
      <c r="A1741" s="128">
        <v>1740</v>
      </c>
      <c r="B1741" s="17" t="s">
        <v>2862</v>
      </c>
    </row>
    <row r="1742" spans="1:2">
      <c r="A1742" s="128">
        <v>1741</v>
      </c>
      <c r="B1742" s="17" t="s">
        <v>2863</v>
      </c>
    </row>
    <row r="1743" spans="1:2">
      <c r="A1743" s="128">
        <v>1742</v>
      </c>
      <c r="B1743" s="17" t="s">
        <v>2864</v>
      </c>
    </row>
    <row r="1744" spans="1:2">
      <c r="A1744" s="128">
        <v>1743</v>
      </c>
      <c r="B1744" s="17" t="s">
        <v>2865</v>
      </c>
    </row>
    <row r="1745" spans="1:2">
      <c r="A1745" s="128">
        <v>1744</v>
      </c>
      <c r="B1745" s="17" t="s">
        <v>2866</v>
      </c>
    </row>
    <row r="1746" spans="1:2">
      <c r="A1746" s="128">
        <v>1745</v>
      </c>
      <c r="B1746" s="17" t="s">
        <v>2867</v>
      </c>
    </row>
    <row r="1747" spans="1:2">
      <c r="A1747" s="128">
        <v>1746</v>
      </c>
      <c r="B1747" s="17" t="s">
        <v>2868</v>
      </c>
    </row>
    <row r="1748" spans="1:2">
      <c r="A1748" s="128">
        <v>1747</v>
      </c>
      <c r="B1748" s="17" t="s">
        <v>2869</v>
      </c>
    </row>
    <row r="1749" spans="1:2">
      <c r="A1749" s="128">
        <v>1748</v>
      </c>
      <c r="B1749" s="17" t="s">
        <v>2870</v>
      </c>
    </row>
    <row r="1750" spans="1:2">
      <c r="A1750" s="128">
        <v>1749</v>
      </c>
      <c r="B1750" s="17" t="s">
        <v>2871</v>
      </c>
    </row>
    <row r="1751" spans="1:2">
      <c r="A1751" s="128">
        <v>1750</v>
      </c>
      <c r="B1751" s="17" t="s">
        <v>2872</v>
      </c>
    </row>
    <row r="1752" spans="1:2">
      <c r="A1752" s="128">
        <v>1751</v>
      </c>
      <c r="B1752" s="17" t="s">
        <v>2873</v>
      </c>
    </row>
    <row r="1753" spans="1:2">
      <c r="A1753" s="128">
        <v>1752</v>
      </c>
      <c r="B1753" s="17" t="s">
        <v>2874</v>
      </c>
    </row>
    <row r="1754" spans="1:2">
      <c r="A1754" s="128">
        <v>1753</v>
      </c>
      <c r="B1754" s="17" t="s">
        <v>2875</v>
      </c>
    </row>
    <row r="1755" spans="1:2">
      <c r="A1755" s="128">
        <v>1754</v>
      </c>
      <c r="B1755" s="17" t="s">
        <v>2876</v>
      </c>
    </row>
    <row r="1756" spans="1:2">
      <c r="A1756" s="128">
        <v>1755</v>
      </c>
      <c r="B1756" s="17" t="s">
        <v>2877</v>
      </c>
    </row>
    <row r="1757" spans="1:2">
      <c r="A1757" s="128">
        <v>1756</v>
      </c>
      <c r="B1757" s="17" t="s">
        <v>2878</v>
      </c>
    </row>
    <row r="1758" spans="1:2">
      <c r="A1758" s="128">
        <v>1757</v>
      </c>
      <c r="B1758" s="17" t="s">
        <v>2879</v>
      </c>
    </row>
    <row r="1759" spans="1:2">
      <c r="A1759" s="128">
        <v>1758</v>
      </c>
      <c r="B1759" s="17" t="s">
        <v>2880</v>
      </c>
    </row>
    <row r="1760" spans="1:2">
      <c r="A1760" s="128">
        <v>1759</v>
      </c>
      <c r="B1760" s="17" t="s">
        <v>2881</v>
      </c>
    </row>
    <row r="1761" spans="1:2">
      <c r="A1761" s="128">
        <v>1760</v>
      </c>
      <c r="B1761" s="17" t="s">
        <v>2882</v>
      </c>
    </row>
    <row r="1762" spans="1:2">
      <c r="A1762" s="128">
        <v>1761</v>
      </c>
      <c r="B1762" s="17" t="s">
        <v>2883</v>
      </c>
    </row>
    <row r="1763" spans="1:2">
      <c r="A1763" s="128">
        <v>1762</v>
      </c>
      <c r="B1763" s="17" t="s">
        <v>2884</v>
      </c>
    </row>
    <row r="1764" spans="1:2">
      <c r="A1764" s="128">
        <v>1763</v>
      </c>
      <c r="B1764" s="17" t="s">
        <v>2885</v>
      </c>
    </row>
    <row r="1765" spans="1:2">
      <c r="A1765" s="128">
        <v>1764</v>
      </c>
      <c r="B1765" s="17" t="s">
        <v>2886</v>
      </c>
    </row>
    <row r="1766" spans="1:2">
      <c r="A1766" s="128">
        <v>1765</v>
      </c>
      <c r="B1766" s="17" t="s">
        <v>2887</v>
      </c>
    </row>
    <row r="1767" spans="1:2">
      <c r="A1767" s="128">
        <v>1766</v>
      </c>
      <c r="B1767" s="17" t="s">
        <v>2888</v>
      </c>
    </row>
    <row r="1768" spans="1:2">
      <c r="A1768" s="128">
        <v>1767</v>
      </c>
      <c r="B1768" s="17" t="s">
        <v>2889</v>
      </c>
    </row>
    <row r="1769" spans="1:2">
      <c r="A1769" s="128">
        <v>1768</v>
      </c>
      <c r="B1769" s="17" t="s">
        <v>2890</v>
      </c>
    </row>
    <row r="1770" spans="1:2">
      <c r="A1770" s="128">
        <v>1769</v>
      </c>
      <c r="B1770" s="17" t="s">
        <v>2891</v>
      </c>
    </row>
    <row r="1771" spans="1:2">
      <c r="A1771" s="128">
        <v>1770</v>
      </c>
      <c r="B1771" s="17" t="s">
        <v>2892</v>
      </c>
    </row>
    <row r="1772" spans="1:2">
      <c r="A1772" s="128">
        <v>1771</v>
      </c>
      <c r="B1772" s="17" t="s">
        <v>2893</v>
      </c>
    </row>
    <row r="1773" spans="1:2">
      <c r="A1773" s="128">
        <v>1772</v>
      </c>
      <c r="B1773" s="17" t="s">
        <v>2894</v>
      </c>
    </row>
    <row r="1774" spans="1:2">
      <c r="A1774" s="128">
        <v>1773</v>
      </c>
      <c r="B1774" s="17" t="s">
        <v>2895</v>
      </c>
    </row>
    <row r="1775" spans="1:2">
      <c r="A1775" s="128">
        <v>1774</v>
      </c>
      <c r="B1775" s="17" t="s">
        <v>2896</v>
      </c>
    </row>
    <row r="1776" spans="1:2">
      <c r="A1776" s="128">
        <v>1775</v>
      </c>
      <c r="B1776" s="17" t="s">
        <v>2897</v>
      </c>
    </row>
    <row r="1777" spans="1:2">
      <c r="A1777" s="128">
        <v>1776</v>
      </c>
      <c r="B1777" s="17" t="s">
        <v>2898</v>
      </c>
    </row>
    <row r="1778" spans="1:2">
      <c r="A1778" s="128">
        <v>1777</v>
      </c>
      <c r="B1778" s="17" t="s">
        <v>2899</v>
      </c>
    </row>
    <row r="1779" spans="1:2">
      <c r="A1779" s="128">
        <v>1778</v>
      </c>
      <c r="B1779" s="17" t="s">
        <v>2900</v>
      </c>
    </row>
    <row r="1780" spans="1:2">
      <c r="A1780" s="128">
        <v>1779</v>
      </c>
      <c r="B1780" s="17" t="s">
        <v>2901</v>
      </c>
    </row>
    <row r="1781" spans="1:2">
      <c r="A1781" s="128">
        <v>1780</v>
      </c>
      <c r="B1781" s="17" t="s">
        <v>2902</v>
      </c>
    </row>
    <row r="1782" spans="1:2">
      <c r="A1782" s="128">
        <v>1781</v>
      </c>
      <c r="B1782" s="17" t="s">
        <v>2903</v>
      </c>
    </row>
    <row r="1783" spans="1:2">
      <c r="A1783" s="128">
        <v>1782</v>
      </c>
      <c r="B1783" s="17" t="s">
        <v>2904</v>
      </c>
    </row>
    <row r="1784" spans="1:2">
      <c r="A1784" s="128">
        <v>1783</v>
      </c>
      <c r="B1784" s="17" t="s">
        <v>2905</v>
      </c>
    </row>
    <row r="1785" spans="1:2">
      <c r="A1785" s="128">
        <v>1784</v>
      </c>
      <c r="B1785" s="17" t="s">
        <v>2906</v>
      </c>
    </row>
    <row r="1786" spans="1:2">
      <c r="A1786" s="128">
        <v>1785</v>
      </c>
      <c r="B1786" s="17" t="s">
        <v>2907</v>
      </c>
    </row>
    <row r="1787" spans="1:2">
      <c r="A1787" s="128">
        <v>1786</v>
      </c>
      <c r="B1787" s="17" t="s">
        <v>2908</v>
      </c>
    </row>
    <row r="1788" spans="1:2">
      <c r="A1788" s="128">
        <v>1787</v>
      </c>
      <c r="B1788" s="17" t="s">
        <v>2909</v>
      </c>
    </row>
    <row r="1789" spans="1:2">
      <c r="A1789" s="128">
        <v>1788</v>
      </c>
      <c r="B1789" s="17" t="s">
        <v>2910</v>
      </c>
    </row>
    <row r="1790" spans="1:2">
      <c r="A1790" s="128">
        <v>1789</v>
      </c>
      <c r="B1790" s="17" t="s">
        <v>2911</v>
      </c>
    </row>
    <row r="1791" spans="1:2">
      <c r="A1791" s="128">
        <v>1790</v>
      </c>
      <c r="B1791" s="17" t="s">
        <v>2912</v>
      </c>
    </row>
    <row r="1792" spans="1:2">
      <c r="A1792" s="128">
        <v>1791</v>
      </c>
      <c r="B1792" s="17" t="s">
        <v>2913</v>
      </c>
    </row>
    <row r="1793" spans="1:2">
      <c r="A1793" s="128">
        <v>1792</v>
      </c>
      <c r="B1793" s="17" t="s">
        <v>2914</v>
      </c>
    </row>
    <row r="1794" spans="1:2">
      <c r="A1794" s="128">
        <v>1793</v>
      </c>
      <c r="B1794" s="17" t="s">
        <v>2915</v>
      </c>
    </row>
    <row r="1795" spans="1:2">
      <c r="A1795" s="128">
        <v>1794</v>
      </c>
      <c r="B1795" s="17" t="s">
        <v>2916</v>
      </c>
    </row>
    <row r="1796" spans="1:2">
      <c r="A1796" s="128">
        <v>1795</v>
      </c>
      <c r="B1796" s="17" t="s">
        <v>2917</v>
      </c>
    </row>
    <row r="1797" spans="1:2">
      <c r="A1797" s="128">
        <v>1796</v>
      </c>
      <c r="B1797" s="17" t="s">
        <v>2918</v>
      </c>
    </row>
    <row r="1798" spans="1:2">
      <c r="A1798" s="128">
        <v>1797</v>
      </c>
      <c r="B1798" s="17" t="s">
        <v>2919</v>
      </c>
    </row>
    <row r="1799" spans="1:2">
      <c r="A1799" s="128">
        <v>1798</v>
      </c>
      <c r="B1799" s="17" t="s">
        <v>2920</v>
      </c>
    </row>
    <row r="1800" spans="1:2">
      <c r="A1800" s="128">
        <v>1799</v>
      </c>
      <c r="B1800" s="17" t="s">
        <v>2921</v>
      </c>
    </row>
    <row r="1801" spans="1:2">
      <c r="A1801" s="128">
        <v>1800</v>
      </c>
      <c r="B1801" s="17" t="s">
        <v>2922</v>
      </c>
    </row>
    <row r="1802" spans="1:2">
      <c r="A1802" s="128">
        <v>1801</v>
      </c>
      <c r="B1802" s="17" t="s">
        <v>2923</v>
      </c>
    </row>
    <row r="1803" spans="1:2">
      <c r="A1803" s="128">
        <v>1802</v>
      </c>
      <c r="B1803" s="17" t="s">
        <v>2924</v>
      </c>
    </row>
    <row r="1804" spans="1:2">
      <c r="A1804" s="128">
        <v>1803</v>
      </c>
      <c r="B1804" s="17" t="s">
        <v>2925</v>
      </c>
    </row>
    <row r="1805" spans="1:2">
      <c r="A1805" s="128">
        <v>1804</v>
      </c>
      <c r="B1805" s="17" t="s">
        <v>2926</v>
      </c>
    </row>
    <row r="1806" spans="1:2">
      <c r="A1806" s="128">
        <v>1805</v>
      </c>
      <c r="B1806" s="17" t="s">
        <v>2927</v>
      </c>
    </row>
    <row r="1807" spans="1:2">
      <c r="A1807" s="128">
        <v>1806</v>
      </c>
      <c r="B1807" s="17" t="s">
        <v>2928</v>
      </c>
    </row>
    <row r="1808" spans="1:2">
      <c r="A1808" s="128">
        <v>1807</v>
      </c>
      <c r="B1808" s="17" t="s">
        <v>2929</v>
      </c>
    </row>
    <row r="1809" spans="1:2">
      <c r="A1809" s="128">
        <v>1808</v>
      </c>
      <c r="B1809" s="17" t="s">
        <v>2930</v>
      </c>
    </row>
    <row r="1810" spans="1:2">
      <c r="A1810" s="128">
        <v>1809</v>
      </c>
      <c r="B1810" s="17" t="s">
        <v>2931</v>
      </c>
    </row>
    <row r="1811" spans="1:2">
      <c r="A1811" s="128">
        <v>1810</v>
      </c>
      <c r="B1811" s="17" t="s">
        <v>2932</v>
      </c>
    </row>
    <row r="1812" spans="1:2">
      <c r="A1812" s="128">
        <v>1811</v>
      </c>
      <c r="B1812" s="17" t="s">
        <v>2933</v>
      </c>
    </row>
    <row r="1813" spans="1:2">
      <c r="A1813" s="128">
        <v>1812</v>
      </c>
      <c r="B1813" s="17" t="s">
        <v>2934</v>
      </c>
    </row>
    <row r="1814" spans="1:2">
      <c r="A1814" s="128">
        <v>1813</v>
      </c>
      <c r="B1814" s="17" t="s">
        <v>2935</v>
      </c>
    </row>
    <row r="1815" spans="1:2">
      <c r="A1815" s="128">
        <v>1814</v>
      </c>
      <c r="B1815" s="17" t="s">
        <v>2936</v>
      </c>
    </row>
    <row r="1816" spans="1:2">
      <c r="A1816" s="128">
        <v>1815</v>
      </c>
      <c r="B1816" s="17" t="s">
        <v>2937</v>
      </c>
    </row>
    <row r="1817" spans="1:2">
      <c r="A1817" s="128">
        <v>1816</v>
      </c>
      <c r="B1817" s="17" t="s">
        <v>2938</v>
      </c>
    </row>
    <row r="1818" spans="1:2">
      <c r="A1818" s="128">
        <v>1817</v>
      </c>
      <c r="B1818" s="17" t="s">
        <v>2939</v>
      </c>
    </row>
    <row r="1819" spans="1:2">
      <c r="A1819" s="128">
        <v>1818</v>
      </c>
      <c r="B1819" s="17" t="s">
        <v>2940</v>
      </c>
    </row>
    <row r="1820" spans="1:2">
      <c r="A1820" s="128">
        <v>1819</v>
      </c>
      <c r="B1820" s="17" t="s">
        <v>2941</v>
      </c>
    </row>
    <row r="1821" spans="1:2">
      <c r="A1821" s="128">
        <v>1820</v>
      </c>
      <c r="B1821" s="17" t="s">
        <v>2942</v>
      </c>
    </row>
    <row r="1822" spans="1:2">
      <c r="A1822" s="128">
        <v>1821</v>
      </c>
      <c r="B1822" s="17" t="s">
        <v>2943</v>
      </c>
    </row>
    <row r="1823" spans="1:2">
      <c r="A1823" s="128">
        <v>1822</v>
      </c>
      <c r="B1823" s="17" t="s">
        <v>2944</v>
      </c>
    </row>
    <row r="1824" spans="1:2">
      <c r="A1824" s="128">
        <v>1823</v>
      </c>
      <c r="B1824" s="17" t="s">
        <v>2945</v>
      </c>
    </row>
    <row r="1825" spans="1:2">
      <c r="A1825" s="128">
        <v>1824</v>
      </c>
      <c r="B1825" s="17" t="s">
        <v>2946</v>
      </c>
    </row>
    <row r="1826" spans="1:2">
      <c r="A1826" s="128">
        <v>1825</v>
      </c>
      <c r="B1826" s="17" t="s">
        <v>2947</v>
      </c>
    </row>
    <row r="1827" spans="1:2">
      <c r="A1827" s="128">
        <v>1826</v>
      </c>
      <c r="B1827" s="17" t="s">
        <v>2948</v>
      </c>
    </row>
    <row r="1828" spans="1:2">
      <c r="A1828" s="128">
        <v>1827</v>
      </c>
      <c r="B1828" s="17" t="s">
        <v>2949</v>
      </c>
    </row>
    <row r="1829" spans="1:2">
      <c r="A1829" s="128">
        <v>1828</v>
      </c>
      <c r="B1829" s="17" t="s">
        <v>2950</v>
      </c>
    </row>
    <row r="1830" spans="1:2">
      <c r="A1830" s="128">
        <v>1829</v>
      </c>
      <c r="B1830" s="17" t="s">
        <v>2951</v>
      </c>
    </row>
    <row r="1831" spans="1:2">
      <c r="A1831" s="128">
        <v>1830</v>
      </c>
      <c r="B1831" s="17" t="s">
        <v>2952</v>
      </c>
    </row>
    <row r="1832" spans="1:2">
      <c r="A1832" s="128">
        <v>1831</v>
      </c>
      <c r="B1832" s="17" t="s">
        <v>2953</v>
      </c>
    </row>
    <row r="1833" spans="1:2">
      <c r="A1833" s="128">
        <v>1832</v>
      </c>
      <c r="B1833" s="17" t="s">
        <v>2954</v>
      </c>
    </row>
    <row r="1834" spans="1:2">
      <c r="A1834" s="128">
        <v>1833</v>
      </c>
      <c r="B1834" s="17" t="s">
        <v>2955</v>
      </c>
    </row>
    <row r="1835" spans="1:2">
      <c r="A1835" s="128">
        <v>1834</v>
      </c>
      <c r="B1835" s="17" t="s">
        <v>2956</v>
      </c>
    </row>
    <row r="1836" spans="1:2">
      <c r="A1836" s="128">
        <v>1835</v>
      </c>
      <c r="B1836" s="17" t="s">
        <v>2957</v>
      </c>
    </row>
    <row r="1837" spans="1:2">
      <c r="A1837" s="128">
        <v>1836</v>
      </c>
      <c r="B1837" s="17" t="s">
        <v>2958</v>
      </c>
    </row>
    <row r="1838" spans="1:2">
      <c r="A1838" s="128">
        <v>1837</v>
      </c>
      <c r="B1838" s="17" t="s">
        <v>2959</v>
      </c>
    </row>
    <row r="1839" spans="1:2">
      <c r="A1839" s="128">
        <v>1838</v>
      </c>
      <c r="B1839" s="17" t="s">
        <v>2960</v>
      </c>
    </row>
    <row r="1840" spans="1:2">
      <c r="A1840" s="128">
        <v>1839</v>
      </c>
      <c r="B1840" s="17" t="s">
        <v>2961</v>
      </c>
    </row>
    <row r="1841" spans="1:2">
      <c r="A1841" s="128">
        <v>1840</v>
      </c>
      <c r="B1841" s="17" t="s">
        <v>2962</v>
      </c>
    </row>
    <row r="1842" spans="1:2">
      <c r="A1842" s="128">
        <v>1841</v>
      </c>
      <c r="B1842" s="17" t="s">
        <v>2963</v>
      </c>
    </row>
    <row r="1843" spans="1:2">
      <c r="A1843" s="128">
        <v>1842</v>
      </c>
      <c r="B1843" s="17" t="s">
        <v>2964</v>
      </c>
    </row>
    <row r="1844" spans="1:2">
      <c r="A1844" s="128">
        <v>1843</v>
      </c>
      <c r="B1844" s="17" t="s">
        <v>2965</v>
      </c>
    </row>
    <row r="1845" spans="1:2">
      <c r="A1845" s="128">
        <v>1844</v>
      </c>
      <c r="B1845" s="17" t="s">
        <v>2966</v>
      </c>
    </row>
    <row r="1846" spans="1:2">
      <c r="A1846" s="128">
        <v>1845</v>
      </c>
      <c r="B1846" s="17" t="s">
        <v>2967</v>
      </c>
    </row>
    <row r="1847" spans="1:2">
      <c r="A1847" s="128">
        <v>1846</v>
      </c>
      <c r="B1847" s="17" t="s">
        <v>2968</v>
      </c>
    </row>
    <row r="1848" spans="1:2">
      <c r="A1848" s="128">
        <v>1847</v>
      </c>
      <c r="B1848" s="17" t="s">
        <v>2969</v>
      </c>
    </row>
    <row r="1849" spans="1:2">
      <c r="A1849" s="128">
        <v>1848</v>
      </c>
      <c r="B1849" s="17" t="s">
        <v>2970</v>
      </c>
    </row>
    <row r="1850" spans="1:2">
      <c r="A1850" s="128">
        <v>1849</v>
      </c>
      <c r="B1850" s="17" t="s">
        <v>2971</v>
      </c>
    </row>
    <row r="1851" spans="1:2">
      <c r="A1851" s="128">
        <v>1850</v>
      </c>
      <c r="B1851" s="17" t="s">
        <v>2972</v>
      </c>
    </row>
    <row r="1852" spans="1:2">
      <c r="A1852" s="128">
        <v>1851</v>
      </c>
      <c r="B1852" s="17" t="s">
        <v>2973</v>
      </c>
    </row>
    <row r="1853" spans="1:2">
      <c r="A1853" s="128">
        <v>1852</v>
      </c>
      <c r="B1853" s="17" t="s">
        <v>2974</v>
      </c>
    </row>
    <row r="1854" spans="1:2">
      <c r="A1854" s="128">
        <v>1853</v>
      </c>
      <c r="B1854" s="17" t="s">
        <v>2975</v>
      </c>
    </row>
    <row r="1855" spans="1:2">
      <c r="A1855" s="128">
        <v>1854</v>
      </c>
      <c r="B1855" s="17" t="s">
        <v>2976</v>
      </c>
    </row>
    <row r="1856" spans="1:2">
      <c r="A1856" s="128">
        <v>1855</v>
      </c>
      <c r="B1856" s="17" t="s">
        <v>2977</v>
      </c>
    </row>
    <row r="1857" spans="1:2">
      <c r="A1857" s="128">
        <v>1856</v>
      </c>
      <c r="B1857" s="17" t="s">
        <v>2978</v>
      </c>
    </row>
    <row r="1858" spans="1:2">
      <c r="A1858" s="128">
        <v>1857</v>
      </c>
      <c r="B1858" s="17" t="s">
        <v>2979</v>
      </c>
    </row>
    <row r="1859" spans="1:2">
      <c r="A1859" s="128">
        <v>1858</v>
      </c>
      <c r="B1859" s="17" t="s">
        <v>2980</v>
      </c>
    </row>
    <row r="1860" spans="1:2">
      <c r="A1860" s="128">
        <v>1859</v>
      </c>
      <c r="B1860" s="17" t="s">
        <v>2981</v>
      </c>
    </row>
    <row r="1861" spans="1:2">
      <c r="A1861" s="128">
        <v>1860</v>
      </c>
      <c r="B1861" s="17" t="s">
        <v>2982</v>
      </c>
    </row>
    <row r="1862" spans="1:2">
      <c r="A1862" s="128">
        <v>1861</v>
      </c>
      <c r="B1862" s="17" t="s">
        <v>2983</v>
      </c>
    </row>
    <row r="1863" spans="1:2">
      <c r="A1863" s="128">
        <v>1862</v>
      </c>
      <c r="B1863" s="17" t="s">
        <v>2984</v>
      </c>
    </row>
    <row r="1864" spans="1:2">
      <c r="A1864" s="128">
        <v>1863</v>
      </c>
      <c r="B1864" s="17" t="s">
        <v>2985</v>
      </c>
    </row>
    <row r="1865" spans="1:2">
      <c r="A1865" s="128">
        <v>1864</v>
      </c>
      <c r="B1865" s="17" t="s">
        <v>2986</v>
      </c>
    </row>
    <row r="1866" spans="1:2">
      <c r="A1866" s="128">
        <v>1865</v>
      </c>
      <c r="B1866" s="17" t="s">
        <v>2987</v>
      </c>
    </row>
    <row r="1867" spans="1:2">
      <c r="A1867" s="128">
        <v>1866</v>
      </c>
      <c r="B1867" s="17" t="s">
        <v>2988</v>
      </c>
    </row>
    <row r="1868" spans="1:2">
      <c r="A1868" s="128">
        <v>1867</v>
      </c>
      <c r="B1868" s="17" t="s">
        <v>2989</v>
      </c>
    </row>
    <row r="1869" spans="1:2">
      <c r="A1869" s="128">
        <v>1868</v>
      </c>
      <c r="B1869" s="17" t="s">
        <v>2990</v>
      </c>
    </row>
    <row r="1870" spans="1:2">
      <c r="A1870" s="128">
        <v>1869</v>
      </c>
      <c r="B1870" s="17" t="s">
        <v>2991</v>
      </c>
    </row>
    <row r="1871" spans="1:2">
      <c r="A1871" s="128">
        <v>1870</v>
      </c>
      <c r="B1871" s="17" t="s">
        <v>2992</v>
      </c>
    </row>
    <row r="1872" spans="1:2">
      <c r="A1872" s="128">
        <v>1871</v>
      </c>
      <c r="B1872" s="17" t="s">
        <v>2993</v>
      </c>
    </row>
    <row r="1873" spans="1:2">
      <c r="A1873" s="128">
        <v>1872</v>
      </c>
      <c r="B1873" s="17" t="s">
        <v>2994</v>
      </c>
    </row>
    <row r="1874" spans="1:2">
      <c r="A1874" s="128">
        <v>1873</v>
      </c>
      <c r="B1874" s="17" t="s">
        <v>2995</v>
      </c>
    </row>
    <row r="1875" spans="1:2">
      <c r="A1875" s="128">
        <v>1874</v>
      </c>
      <c r="B1875" s="17" t="s">
        <v>2996</v>
      </c>
    </row>
    <row r="1876" spans="1:2">
      <c r="A1876" s="128">
        <v>1875</v>
      </c>
      <c r="B1876" s="17" t="s">
        <v>2997</v>
      </c>
    </row>
    <row r="1877" spans="1:2">
      <c r="A1877" s="128">
        <v>1876</v>
      </c>
      <c r="B1877" s="17" t="s">
        <v>2998</v>
      </c>
    </row>
    <row r="1878" spans="1:2">
      <c r="A1878" s="128">
        <v>1877</v>
      </c>
      <c r="B1878" s="17" t="s">
        <v>2999</v>
      </c>
    </row>
    <row r="1879" spans="1:2">
      <c r="A1879" s="128">
        <v>1878</v>
      </c>
      <c r="B1879" s="17" t="s">
        <v>3000</v>
      </c>
    </row>
    <row r="1880" spans="1:2">
      <c r="A1880" s="128">
        <v>1879</v>
      </c>
      <c r="B1880" s="17" t="s">
        <v>3001</v>
      </c>
    </row>
    <row r="1881" spans="1:2">
      <c r="A1881" s="128">
        <v>1880</v>
      </c>
      <c r="B1881" s="17" t="s">
        <v>3002</v>
      </c>
    </row>
    <row r="1882" spans="1:2">
      <c r="A1882" s="128">
        <v>1881</v>
      </c>
      <c r="B1882" s="17" t="s">
        <v>3003</v>
      </c>
    </row>
    <row r="1883" spans="1:2">
      <c r="A1883" s="128">
        <v>1882</v>
      </c>
      <c r="B1883" s="17" t="s">
        <v>3004</v>
      </c>
    </row>
    <row r="1884" spans="1:2">
      <c r="A1884" s="128">
        <v>1883</v>
      </c>
      <c r="B1884" s="17" t="s">
        <v>3005</v>
      </c>
    </row>
    <row r="1885" spans="1:2">
      <c r="A1885" s="128">
        <v>1884</v>
      </c>
      <c r="B1885" s="17" t="s">
        <v>3006</v>
      </c>
    </row>
    <row r="1886" spans="1:2">
      <c r="A1886" s="128">
        <v>1885</v>
      </c>
      <c r="B1886" s="17" t="s">
        <v>3007</v>
      </c>
    </row>
    <row r="1887" spans="1:2">
      <c r="A1887" s="128">
        <v>1886</v>
      </c>
      <c r="B1887" s="17" t="s">
        <v>3008</v>
      </c>
    </row>
    <row r="1888" spans="1:2">
      <c r="A1888" s="128">
        <v>1887</v>
      </c>
      <c r="B1888" s="17" t="s">
        <v>3009</v>
      </c>
    </row>
    <row r="1889" spans="1:2">
      <c r="A1889" s="128">
        <v>1888</v>
      </c>
      <c r="B1889" s="17" t="s">
        <v>3010</v>
      </c>
    </row>
    <row r="1890" spans="1:2">
      <c r="A1890" s="128">
        <v>1889</v>
      </c>
      <c r="B1890" s="17" t="s">
        <v>3011</v>
      </c>
    </row>
    <row r="1891" spans="1:2">
      <c r="A1891" s="128">
        <v>1890</v>
      </c>
      <c r="B1891" s="17" t="s">
        <v>3012</v>
      </c>
    </row>
    <row r="1892" spans="1:2">
      <c r="A1892" s="128">
        <v>1891</v>
      </c>
      <c r="B1892" s="17" t="s">
        <v>3013</v>
      </c>
    </row>
    <row r="1893" spans="1:2">
      <c r="A1893" s="128">
        <v>1892</v>
      </c>
      <c r="B1893" s="17" t="s">
        <v>3014</v>
      </c>
    </row>
    <row r="1894" spans="1:2">
      <c r="A1894" s="128">
        <v>1893</v>
      </c>
      <c r="B1894" s="17" t="s">
        <v>3015</v>
      </c>
    </row>
    <row r="1895" spans="1:2">
      <c r="A1895" s="128">
        <v>1894</v>
      </c>
      <c r="B1895" s="17" t="s">
        <v>3016</v>
      </c>
    </row>
    <row r="1896" spans="1:2">
      <c r="A1896" s="128">
        <v>1895</v>
      </c>
      <c r="B1896" s="17" t="s">
        <v>3017</v>
      </c>
    </row>
    <row r="1897" spans="1:2">
      <c r="A1897" s="128">
        <v>1896</v>
      </c>
      <c r="B1897" s="17" t="s">
        <v>3018</v>
      </c>
    </row>
    <row r="1898" spans="1:2">
      <c r="A1898" s="128">
        <v>1897</v>
      </c>
      <c r="B1898" s="17" t="s">
        <v>3019</v>
      </c>
    </row>
    <row r="1899" spans="1:2">
      <c r="A1899" s="128">
        <v>1898</v>
      </c>
      <c r="B1899" s="17" t="s">
        <v>3020</v>
      </c>
    </row>
    <row r="1900" spans="1:2">
      <c r="A1900" s="128">
        <v>1899</v>
      </c>
      <c r="B1900" s="17" t="s">
        <v>3021</v>
      </c>
    </row>
    <row r="1901" spans="1:2">
      <c r="A1901" s="128">
        <v>1900</v>
      </c>
      <c r="B1901" s="17" t="s">
        <v>3022</v>
      </c>
    </row>
    <row r="1902" spans="1:2">
      <c r="A1902" s="128">
        <v>1901</v>
      </c>
      <c r="B1902" s="17" t="s">
        <v>3023</v>
      </c>
    </row>
    <row r="1903" spans="1:2">
      <c r="A1903" s="128">
        <v>1902</v>
      </c>
      <c r="B1903" s="17" t="s">
        <v>3024</v>
      </c>
    </row>
    <row r="1904" spans="1:2">
      <c r="A1904" s="128">
        <v>1903</v>
      </c>
      <c r="B1904" s="17" t="s">
        <v>3025</v>
      </c>
    </row>
    <row r="1905" spans="1:2">
      <c r="A1905" s="128">
        <v>1904</v>
      </c>
      <c r="B1905" s="17" t="s">
        <v>3026</v>
      </c>
    </row>
    <row r="1906" spans="1:2">
      <c r="A1906" s="128">
        <v>1905</v>
      </c>
      <c r="B1906" s="17" t="s">
        <v>3027</v>
      </c>
    </row>
    <row r="1907" spans="1:2">
      <c r="A1907" s="128">
        <v>1906</v>
      </c>
      <c r="B1907" s="17" t="s">
        <v>3028</v>
      </c>
    </row>
    <row r="1908" spans="1:2">
      <c r="A1908" s="128">
        <v>1907</v>
      </c>
      <c r="B1908" s="17" t="s">
        <v>3029</v>
      </c>
    </row>
    <row r="1909" spans="1:2">
      <c r="A1909" s="128">
        <v>1908</v>
      </c>
      <c r="B1909" s="17" t="s">
        <v>3030</v>
      </c>
    </row>
    <row r="1910" spans="1:2">
      <c r="A1910" s="128">
        <v>1909</v>
      </c>
      <c r="B1910" s="17" t="s">
        <v>3031</v>
      </c>
    </row>
    <row r="1911" spans="1:2">
      <c r="A1911" s="128">
        <v>1910</v>
      </c>
      <c r="B1911" s="17" t="s">
        <v>3032</v>
      </c>
    </row>
    <row r="1912" spans="1:2">
      <c r="A1912" s="128">
        <v>1911</v>
      </c>
      <c r="B1912" s="17" t="s">
        <v>3033</v>
      </c>
    </row>
    <row r="1913" spans="1:2">
      <c r="A1913" s="128">
        <v>1912</v>
      </c>
      <c r="B1913" s="17" t="s">
        <v>3034</v>
      </c>
    </row>
    <row r="1914" spans="1:2">
      <c r="A1914" s="128">
        <v>1913</v>
      </c>
      <c r="B1914" s="17" t="s">
        <v>3035</v>
      </c>
    </row>
    <row r="1915" spans="1:2">
      <c r="A1915" s="128">
        <v>1914</v>
      </c>
      <c r="B1915" s="17" t="s">
        <v>3036</v>
      </c>
    </row>
    <row r="1916" spans="1:2">
      <c r="A1916" s="128">
        <v>1915</v>
      </c>
      <c r="B1916" s="17" t="s">
        <v>3037</v>
      </c>
    </row>
    <row r="1917" spans="1:2">
      <c r="A1917" s="128">
        <v>1916</v>
      </c>
      <c r="B1917" s="17" t="s">
        <v>3038</v>
      </c>
    </row>
    <row r="1918" spans="1:2">
      <c r="A1918" s="128">
        <v>1917</v>
      </c>
      <c r="B1918" s="17" t="s">
        <v>3039</v>
      </c>
    </row>
    <row r="1919" spans="1:2">
      <c r="A1919" s="128">
        <v>1918</v>
      </c>
      <c r="B1919" s="17" t="s">
        <v>3040</v>
      </c>
    </row>
    <row r="1920" spans="1:2">
      <c r="A1920" s="128">
        <v>1919</v>
      </c>
      <c r="B1920" s="17" t="s">
        <v>3041</v>
      </c>
    </row>
    <row r="1921" spans="1:2">
      <c r="A1921" s="128">
        <v>1920</v>
      </c>
      <c r="B1921" s="17" t="s">
        <v>3042</v>
      </c>
    </row>
    <row r="1922" spans="1:2">
      <c r="A1922" s="128">
        <v>1921</v>
      </c>
      <c r="B1922" s="17" t="s">
        <v>3043</v>
      </c>
    </row>
    <row r="1923" spans="1:2">
      <c r="A1923" s="128">
        <v>1922</v>
      </c>
      <c r="B1923" s="17" t="s">
        <v>3044</v>
      </c>
    </row>
    <row r="1924" spans="1:2">
      <c r="A1924" s="128">
        <v>1923</v>
      </c>
      <c r="B1924" s="17" t="s">
        <v>3045</v>
      </c>
    </row>
    <row r="1925" spans="1:2">
      <c r="A1925" s="128">
        <v>1924</v>
      </c>
      <c r="B1925" s="17" t="s">
        <v>3046</v>
      </c>
    </row>
    <row r="1926" spans="1:2">
      <c r="A1926" s="128">
        <v>1925</v>
      </c>
      <c r="B1926" s="17" t="s">
        <v>3047</v>
      </c>
    </row>
    <row r="1927" spans="1:2">
      <c r="A1927" s="128">
        <v>1926</v>
      </c>
      <c r="B1927" s="17" t="s">
        <v>3048</v>
      </c>
    </row>
    <row r="1928" spans="1:2">
      <c r="A1928" s="128">
        <v>1927</v>
      </c>
      <c r="B1928" s="17" t="s">
        <v>3049</v>
      </c>
    </row>
    <row r="1929" spans="1:2">
      <c r="A1929" s="128">
        <v>1928</v>
      </c>
      <c r="B1929" s="17" t="s">
        <v>3050</v>
      </c>
    </row>
    <row r="1930" spans="1:2">
      <c r="A1930" s="128">
        <v>1929</v>
      </c>
      <c r="B1930" s="17" t="s">
        <v>3051</v>
      </c>
    </row>
    <row r="1931" spans="1:2">
      <c r="A1931" s="128">
        <v>1930</v>
      </c>
      <c r="B1931" s="17" t="s">
        <v>3052</v>
      </c>
    </row>
    <row r="1932" spans="1:2">
      <c r="A1932" s="128">
        <v>1931</v>
      </c>
      <c r="B1932" s="17" t="s">
        <v>3053</v>
      </c>
    </row>
    <row r="1933" spans="1:2">
      <c r="A1933" s="128">
        <v>1932</v>
      </c>
      <c r="B1933" s="17" t="s">
        <v>3054</v>
      </c>
    </row>
    <row r="1934" spans="1:2">
      <c r="A1934" s="128">
        <v>1933</v>
      </c>
      <c r="B1934" s="17" t="s">
        <v>3055</v>
      </c>
    </row>
    <row r="1935" spans="1:2">
      <c r="A1935" s="128">
        <v>1934</v>
      </c>
      <c r="B1935" s="17" t="s">
        <v>3056</v>
      </c>
    </row>
    <row r="1936" spans="1:2">
      <c r="A1936" s="128">
        <v>1935</v>
      </c>
      <c r="B1936" s="17" t="s">
        <v>3057</v>
      </c>
    </row>
    <row r="1937" spans="1:2">
      <c r="A1937" s="128">
        <v>1936</v>
      </c>
      <c r="B1937" s="17" t="s">
        <v>3058</v>
      </c>
    </row>
    <row r="1938" spans="1:2">
      <c r="A1938" s="128">
        <v>1937</v>
      </c>
      <c r="B1938" s="17" t="s">
        <v>3059</v>
      </c>
    </row>
    <row r="1939" spans="1:2">
      <c r="A1939" s="128">
        <v>1938</v>
      </c>
      <c r="B1939" s="17" t="s">
        <v>3060</v>
      </c>
    </row>
    <row r="1940" spans="1:2">
      <c r="A1940" s="128">
        <v>1939</v>
      </c>
      <c r="B1940" s="17" t="s">
        <v>3061</v>
      </c>
    </row>
    <row r="1941" spans="1:2">
      <c r="A1941" s="128">
        <v>1940</v>
      </c>
      <c r="B1941" s="17" t="s">
        <v>3062</v>
      </c>
    </row>
    <row r="1942" spans="1:2">
      <c r="A1942" s="128">
        <v>1941</v>
      </c>
      <c r="B1942" s="17" t="s">
        <v>3063</v>
      </c>
    </row>
    <row r="1943" spans="1:2">
      <c r="A1943" s="128">
        <v>1942</v>
      </c>
      <c r="B1943" s="17" t="s">
        <v>3064</v>
      </c>
    </row>
    <row r="1944" spans="1:2">
      <c r="A1944" s="128">
        <v>1943</v>
      </c>
      <c r="B1944" s="17" t="s">
        <v>3065</v>
      </c>
    </row>
    <row r="1945" spans="1:2">
      <c r="A1945" s="128">
        <v>1944</v>
      </c>
      <c r="B1945" s="17" t="s">
        <v>3066</v>
      </c>
    </row>
    <row r="1946" spans="1:2">
      <c r="A1946" s="128">
        <v>1945</v>
      </c>
      <c r="B1946" s="17" t="s">
        <v>3067</v>
      </c>
    </row>
    <row r="1947" spans="1:2">
      <c r="A1947" s="128">
        <v>1946</v>
      </c>
      <c r="B1947" s="17" t="s">
        <v>3068</v>
      </c>
    </row>
    <row r="1948" spans="1:2">
      <c r="A1948" s="128">
        <v>1947</v>
      </c>
      <c r="B1948" s="17" t="s">
        <v>3069</v>
      </c>
    </row>
    <row r="1949" spans="1:2">
      <c r="A1949" s="128">
        <v>1948</v>
      </c>
      <c r="B1949" s="17" t="s">
        <v>3070</v>
      </c>
    </row>
    <row r="1950" spans="1:2">
      <c r="A1950" s="128">
        <v>1949</v>
      </c>
      <c r="B1950" s="17" t="s">
        <v>3071</v>
      </c>
    </row>
    <row r="1951" spans="1:2">
      <c r="A1951" s="128">
        <v>1950</v>
      </c>
      <c r="B1951" s="17" t="s">
        <v>3072</v>
      </c>
    </row>
    <row r="1952" spans="1:2">
      <c r="A1952" s="128">
        <v>1951</v>
      </c>
      <c r="B1952" s="17" t="s">
        <v>3073</v>
      </c>
    </row>
    <row r="1953" spans="1:2">
      <c r="A1953" s="128">
        <v>1952</v>
      </c>
      <c r="B1953" s="17" t="s">
        <v>3074</v>
      </c>
    </row>
    <row r="1954" spans="1:2">
      <c r="A1954" s="128">
        <v>1953</v>
      </c>
      <c r="B1954" s="17" t="s">
        <v>3075</v>
      </c>
    </row>
    <row r="1955" spans="1:2">
      <c r="A1955" s="128">
        <v>1954</v>
      </c>
      <c r="B1955" s="17" t="s">
        <v>3076</v>
      </c>
    </row>
    <row r="1956" spans="1:2">
      <c r="A1956" s="128">
        <v>1955</v>
      </c>
      <c r="B1956" s="17" t="s">
        <v>3077</v>
      </c>
    </row>
    <row r="1957" spans="1:2">
      <c r="A1957" s="128">
        <v>1956</v>
      </c>
      <c r="B1957" s="17" t="s">
        <v>3078</v>
      </c>
    </row>
    <row r="1958" spans="1:2">
      <c r="A1958" s="128">
        <v>1957</v>
      </c>
      <c r="B1958" s="17" t="s">
        <v>3079</v>
      </c>
    </row>
    <row r="1959" spans="1:2">
      <c r="A1959" s="128">
        <v>1958</v>
      </c>
      <c r="B1959" s="17" t="s">
        <v>3080</v>
      </c>
    </row>
    <row r="1960" spans="1:2">
      <c r="A1960" s="128">
        <v>1959</v>
      </c>
      <c r="B1960" s="17" t="s">
        <v>3081</v>
      </c>
    </row>
    <row r="1961" spans="1:2">
      <c r="A1961" s="128">
        <v>1960</v>
      </c>
      <c r="B1961" s="17" t="s">
        <v>3082</v>
      </c>
    </row>
    <row r="1962" spans="1:2">
      <c r="A1962" s="128">
        <v>1961</v>
      </c>
      <c r="B1962" s="17" t="s">
        <v>3083</v>
      </c>
    </row>
    <row r="1963" spans="1:2">
      <c r="A1963" s="128">
        <v>1962</v>
      </c>
      <c r="B1963" s="17" t="s">
        <v>3084</v>
      </c>
    </row>
    <row r="1964" spans="1:2">
      <c r="A1964" s="128">
        <v>1963</v>
      </c>
      <c r="B1964" s="17" t="s">
        <v>3085</v>
      </c>
    </row>
    <row r="1965" spans="1:2">
      <c r="A1965" s="128">
        <v>1964</v>
      </c>
      <c r="B1965" s="17" t="s">
        <v>3086</v>
      </c>
    </row>
    <row r="1966" spans="1:2">
      <c r="A1966" s="128">
        <v>1965</v>
      </c>
      <c r="B1966" s="17" t="s">
        <v>3087</v>
      </c>
    </row>
    <row r="1967" spans="1:2">
      <c r="A1967" s="128">
        <v>1966</v>
      </c>
      <c r="B1967" s="17" t="s">
        <v>3088</v>
      </c>
    </row>
    <row r="1968" spans="1:2">
      <c r="A1968" s="128">
        <v>1967</v>
      </c>
      <c r="B1968" s="17" t="s">
        <v>3089</v>
      </c>
    </row>
    <row r="1969" spans="1:2">
      <c r="A1969" s="128">
        <v>1968</v>
      </c>
      <c r="B1969" s="17" t="s">
        <v>3090</v>
      </c>
    </row>
    <row r="1970" spans="1:2">
      <c r="A1970" s="128">
        <v>1969</v>
      </c>
      <c r="B1970" s="17" t="s">
        <v>3091</v>
      </c>
    </row>
    <row r="1971" spans="1:2">
      <c r="A1971" s="128">
        <v>1970</v>
      </c>
      <c r="B1971" s="17" t="s">
        <v>3092</v>
      </c>
    </row>
    <row r="1972" spans="1:2">
      <c r="A1972" s="128">
        <v>1971</v>
      </c>
      <c r="B1972" s="17" t="s">
        <v>3093</v>
      </c>
    </row>
    <row r="1973" spans="1:2">
      <c r="A1973" s="128">
        <v>1972</v>
      </c>
      <c r="B1973" s="17" t="s">
        <v>3094</v>
      </c>
    </row>
    <row r="1974" spans="1:2">
      <c r="A1974" s="128">
        <v>1973</v>
      </c>
      <c r="B1974" s="17" t="s">
        <v>3095</v>
      </c>
    </row>
    <row r="1975" spans="1:2">
      <c r="A1975" s="128">
        <v>1974</v>
      </c>
      <c r="B1975" s="17" t="s">
        <v>3096</v>
      </c>
    </row>
    <row r="1976" spans="1:2">
      <c r="A1976" s="128">
        <v>1975</v>
      </c>
      <c r="B1976" s="17" t="s">
        <v>3097</v>
      </c>
    </row>
    <row r="1977" spans="1:2">
      <c r="A1977" s="128">
        <v>1976</v>
      </c>
      <c r="B1977" s="17" t="s">
        <v>3098</v>
      </c>
    </row>
    <row r="1978" spans="1:2">
      <c r="A1978" s="128">
        <v>1977</v>
      </c>
      <c r="B1978" s="17" t="s">
        <v>3099</v>
      </c>
    </row>
    <row r="1979" spans="1:2">
      <c r="A1979" s="128">
        <v>1978</v>
      </c>
      <c r="B1979" s="17" t="s">
        <v>3100</v>
      </c>
    </row>
    <row r="1980" spans="1:2">
      <c r="A1980" s="128">
        <v>1979</v>
      </c>
      <c r="B1980" s="17" t="s">
        <v>3101</v>
      </c>
    </row>
    <row r="1981" spans="1:2">
      <c r="A1981" s="128">
        <v>1980</v>
      </c>
      <c r="B1981" s="17" t="s">
        <v>3102</v>
      </c>
    </row>
    <row r="1982" spans="1:2">
      <c r="A1982" s="128">
        <v>1981</v>
      </c>
      <c r="B1982" s="17" t="s">
        <v>3103</v>
      </c>
    </row>
    <row r="1983" spans="1:2">
      <c r="A1983" s="128">
        <v>1982</v>
      </c>
      <c r="B1983" s="17" t="s">
        <v>3104</v>
      </c>
    </row>
    <row r="1984" spans="1:2">
      <c r="A1984" s="128">
        <v>1983</v>
      </c>
      <c r="B1984" s="17" t="s">
        <v>3105</v>
      </c>
    </row>
    <row r="1985" spans="1:2">
      <c r="A1985" s="128">
        <v>1984</v>
      </c>
      <c r="B1985" s="17" t="s">
        <v>3106</v>
      </c>
    </row>
    <row r="1986" spans="1:2">
      <c r="A1986" s="128">
        <v>1985</v>
      </c>
      <c r="B1986" s="17" t="s">
        <v>3107</v>
      </c>
    </row>
    <row r="1987" spans="1:2">
      <c r="A1987" s="128">
        <v>1986</v>
      </c>
      <c r="B1987" s="17" t="s">
        <v>3108</v>
      </c>
    </row>
    <row r="1988" spans="1:2">
      <c r="A1988" s="128">
        <v>1987</v>
      </c>
      <c r="B1988" s="17" t="s">
        <v>3109</v>
      </c>
    </row>
    <row r="1989" spans="1:2">
      <c r="A1989" s="128">
        <v>1988</v>
      </c>
      <c r="B1989" s="17" t="s">
        <v>3110</v>
      </c>
    </row>
    <row r="1990" spans="1:2">
      <c r="A1990" s="128">
        <v>1989</v>
      </c>
      <c r="B1990" s="17" t="s">
        <v>3111</v>
      </c>
    </row>
    <row r="1991" spans="1:2">
      <c r="A1991" s="128">
        <v>1990</v>
      </c>
      <c r="B1991" s="17" t="s">
        <v>3112</v>
      </c>
    </row>
    <row r="1992" spans="1:2">
      <c r="A1992" s="128">
        <v>1991</v>
      </c>
      <c r="B1992" s="17" t="s">
        <v>3113</v>
      </c>
    </row>
    <row r="1993" spans="1:2">
      <c r="A1993" s="128">
        <v>1992</v>
      </c>
      <c r="B1993" s="17" t="s">
        <v>3114</v>
      </c>
    </row>
    <row r="1994" spans="1:2">
      <c r="A1994" s="128">
        <v>1993</v>
      </c>
      <c r="B1994" s="17" t="s">
        <v>3115</v>
      </c>
    </row>
    <row r="1995" spans="1:2">
      <c r="A1995" s="128">
        <v>1994</v>
      </c>
      <c r="B1995" s="17" t="s">
        <v>3116</v>
      </c>
    </row>
    <row r="1996" spans="1:2">
      <c r="A1996" s="128">
        <v>1995</v>
      </c>
      <c r="B1996" s="17" t="s">
        <v>3117</v>
      </c>
    </row>
    <row r="1997" spans="1:2">
      <c r="A1997" s="128">
        <v>1996</v>
      </c>
      <c r="B1997" s="17" t="s">
        <v>3118</v>
      </c>
    </row>
    <row r="1998" spans="1:2">
      <c r="A1998" s="128">
        <v>1997</v>
      </c>
      <c r="B1998" s="17" t="s">
        <v>3119</v>
      </c>
    </row>
    <row r="1999" spans="1:2">
      <c r="A1999" s="128">
        <v>1998</v>
      </c>
      <c r="B1999" s="17" t="s">
        <v>3120</v>
      </c>
    </row>
  </sheetData>
  <phoneticPr fontId="1"/>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dimension ref="A1:P601"/>
  <sheetViews>
    <sheetView zoomScale="90" zoomScaleNormal="90" workbookViewId="0">
      <pane ySplit="1" topLeftCell="A2" activePane="bottomLeft" state="frozen"/>
      <selection pane="bottomLeft" activeCell="D449" sqref="D449"/>
    </sheetView>
  </sheetViews>
  <sheetFormatPr defaultRowHeight="13.5"/>
  <cols>
    <col min="1" max="1" width="9.375" style="34" customWidth="1"/>
    <col min="2" max="2" width="10.5" style="35" customWidth="1"/>
    <col min="3" max="3" width="16.125" style="35" customWidth="1"/>
    <col min="4" max="4" width="15" style="35" customWidth="1"/>
    <col min="5" max="5" width="9.5" style="35" customWidth="1"/>
    <col min="6" max="6" width="9.75" style="35" customWidth="1"/>
    <col min="7" max="7" width="22.75" style="35" bestFit="1" customWidth="1"/>
    <col min="8" max="8" width="9" style="35" customWidth="1"/>
    <col min="9" max="11" width="9" style="34" customWidth="1"/>
    <col min="12" max="12" width="11.625" style="34" customWidth="1"/>
    <col min="13" max="14" width="9" style="34" customWidth="1"/>
    <col min="15" max="15" width="9" customWidth="1"/>
  </cols>
  <sheetData>
    <row r="1" spans="1:16">
      <c r="A1" s="33" t="s">
        <v>121</v>
      </c>
      <c r="B1" s="38" t="s">
        <v>62</v>
      </c>
      <c r="C1" s="38" t="s">
        <v>472</v>
      </c>
      <c r="D1" s="38" t="s">
        <v>473</v>
      </c>
      <c r="E1" s="38" t="s">
        <v>474</v>
      </c>
      <c r="F1" s="162" t="s">
        <v>475</v>
      </c>
      <c r="G1" s="38" t="s">
        <v>476</v>
      </c>
      <c r="H1" s="163" t="s">
        <v>64</v>
      </c>
      <c r="L1" s="35"/>
      <c r="M1" s="35"/>
    </row>
    <row r="2" spans="1:16">
      <c r="A2" s="39">
        <v>2001</v>
      </c>
      <c r="B2" s="17" t="s">
        <v>479</v>
      </c>
      <c r="C2" s="211" t="s">
        <v>3313</v>
      </c>
      <c r="D2" s="211" t="s">
        <v>3314</v>
      </c>
      <c r="E2" s="211" t="s">
        <v>580</v>
      </c>
      <c r="F2" s="211">
        <v>34</v>
      </c>
      <c r="G2" s="211" t="s">
        <v>319</v>
      </c>
      <c r="H2" s="211" t="s">
        <v>3895</v>
      </c>
      <c r="I2" s="35"/>
      <c r="J2" s="35" t="s">
        <v>3121</v>
      </c>
      <c r="K2" s="36" t="s">
        <v>3122</v>
      </c>
      <c r="L2" s="35" t="s">
        <v>3121</v>
      </c>
      <c r="M2" s="36" t="s">
        <v>3122</v>
      </c>
      <c r="N2" s="34" t="s">
        <v>483</v>
      </c>
      <c r="O2" t="s">
        <v>157</v>
      </c>
      <c r="P2">
        <v>47</v>
      </c>
    </row>
    <row r="3" spans="1:16">
      <c r="A3" s="39">
        <v>2002</v>
      </c>
      <c r="B3" s="17" t="s">
        <v>485</v>
      </c>
      <c r="C3" s="211" t="s">
        <v>4130</v>
      </c>
      <c r="D3" s="211" t="s">
        <v>4182</v>
      </c>
      <c r="E3" s="211" t="s">
        <v>480</v>
      </c>
      <c r="F3" s="211">
        <v>23</v>
      </c>
      <c r="G3" s="211" t="s">
        <v>319</v>
      </c>
      <c r="H3" s="211" t="s">
        <v>3896</v>
      </c>
      <c r="I3" s="35"/>
      <c r="J3" s="35" t="s">
        <v>3125</v>
      </c>
      <c r="K3" s="36" t="s">
        <v>3126</v>
      </c>
      <c r="L3" s="35" t="s">
        <v>3127</v>
      </c>
      <c r="M3" s="36" t="s">
        <v>3128</v>
      </c>
      <c r="O3" t="s">
        <v>156</v>
      </c>
      <c r="P3">
        <v>46</v>
      </c>
    </row>
    <row r="4" spans="1:16">
      <c r="A4" s="39">
        <v>2003</v>
      </c>
      <c r="B4" s="17" t="s">
        <v>490</v>
      </c>
      <c r="C4" s="211" t="s">
        <v>4289</v>
      </c>
      <c r="D4" s="211" t="s">
        <v>4290</v>
      </c>
      <c r="E4" s="211" t="s">
        <v>480</v>
      </c>
      <c r="F4" s="211">
        <v>23</v>
      </c>
      <c r="G4" s="211" t="s">
        <v>319</v>
      </c>
      <c r="H4" s="211" t="s">
        <v>4018</v>
      </c>
      <c r="I4" s="35"/>
      <c r="J4" s="35" t="s">
        <v>3129</v>
      </c>
      <c r="K4" s="36" t="s">
        <v>3130</v>
      </c>
      <c r="L4" s="35" t="s">
        <v>3125</v>
      </c>
      <c r="M4" s="36" t="s">
        <v>3126</v>
      </c>
      <c r="O4" t="s">
        <v>155</v>
      </c>
      <c r="P4">
        <v>45</v>
      </c>
    </row>
    <row r="5" spans="1:16">
      <c r="A5" s="39">
        <v>2004</v>
      </c>
      <c r="B5" s="17" t="s">
        <v>496</v>
      </c>
      <c r="C5" s="211" t="s">
        <v>3246</v>
      </c>
      <c r="D5" s="211" t="s">
        <v>3247</v>
      </c>
      <c r="E5" s="211" t="s">
        <v>480</v>
      </c>
      <c r="F5" s="211">
        <v>23</v>
      </c>
      <c r="G5" s="211" t="s">
        <v>319</v>
      </c>
      <c r="H5" s="211" t="s">
        <v>3895</v>
      </c>
      <c r="I5" s="35"/>
      <c r="J5" s="35" t="s">
        <v>3131</v>
      </c>
      <c r="K5" s="36" t="s">
        <v>3132</v>
      </c>
      <c r="L5" s="35" t="s">
        <v>3133</v>
      </c>
      <c r="M5" s="36" t="s">
        <v>3134</v>
      </c>
      <c r="O5" t="s">
        <v>153</v>
      </c>
      <c r="P5">
        <v>44</v>
      </c>
    </row>
    <row r="6" spans="1:16">
      <c r="A6" s="39">
        <v>2005</v>
      </c>
      <c r="B6" s="17" t="s">
        <v>500</v>
      </c>
      <c r="C6" s="211" t="s">
        <v>4183</v>
      </c>
      <c r="D6" s="211" t="s">
        <v>3315</v>
      </c>
      <c r="E6" s="211" t="s">
        <v>486</v>
      </c>
      <c r="F6" s="211">
        <v>25</v>
      </c>
      <c r="G6" s="211" t="s">
        <v>319</v>
      </c>
      <c r="H6" s="211" t="s">
        <v>3895</v>
      </c>
      <c r="I6" s="35"/>
      <c r="J6" s="35" t="s">
        <v>3135</v>
      </c>
      <c r="K6" s="36" t="s">
        <v>3136</v>
      </c>
      <c r="L6" s="35" t="s">
        <v>3129</v>
      </c>
      <c r="M6" s="36" t="s">
        <v>3130</v>
      </c>
      <c r="O6" t="s">
        <v>151</v>
      </c>
      <c r="P6">
        <v>43</v>
      </c>
    </row>
    <row r="7" spans="1:16">
      <c r="A7" s="39">
        <v>2006</v>
      </c>
      <c r="B7" s="17" t="s">
        <v>505</v>
      </c>
      <c r="C7" s="211" t="s">
        <v>3258</v>
      </c>
      <c r="D7" s="211" t="s">
        <v>3259</v>
      </c>
      <c r="E7" s="211" t="s">
        <v>480</v>
      </c>
      <c r="F7" s="211">
        <v>23</v>
      </c>
      <c r="G7" s="211" t="s">
        <v>319</v>
      </c>
      <c r="H7" s="211" t="s">
        <v>3895</v>
      </c>
      <c r="I7" s="35"/>
      <c r="J7" s="35" t="s">
        <v>3137</v>
      </c>
      <c r="K7" s="36" t="s">
        <v>3138</v>
      </c>
      <c r="L7" s="35" t="s">
        <v>3139</v>
      </c>
      <c r="M7" s="36" t="s">
        <v>3140</v>
      </c>
      <c r="O7" t="s">
        <v>150</v>
      </c>
      <c r="P7">
        <v>42</v>
      </c>
    </row>
    <row r="8" spans="1:16">
      <c r="A8" s="39">
        <v>2007</v>
      </c>
      <c r="B8" s="17" t="s">
        <v>510</v>
      </c>
      <c r="C8" s="211" t="s">
        <v>3272</v>
      </c>
      <c r="D8" s="211" t="s">
        <v>3273</v>
      </c>
      <c r="E8" s="211" t="s">
        <v>480</v>
      </c>
      <c r="F8" s="211">
        <v>23</v>
      </c>
      <c r="G8" s="211" t="s">
        <v>319</v>
      </c>
      <c r="H8" s="211" t="s">
        <v>3895</v>
      </c>
      <c r="I8" s="35"/>
      <c r="J8" s="35" t="s">
        <v>3141</v>
      </c>
      <c r="K8" s="36" t="s">
        <v>3142</v>
      </c>
      <c r="L8" s="35" t="s">
        <v>3131</v>
      </c>
      <c r="M8" s="36" t="s">
        <v>3132</v>
      </c>
      <c r="O8" t="s">
        <v>147</v>
      </c>
      <c r="P8">
        <v>41</v>
      </c>
    </row>
    <row r="9" spans="1:16">
      <c r="A9" s="39">
        <v>2008</v>
      </c>
      <c r="B9" s="17" t="s">
        <v>515</v>
      </c>
      <c r="C9" s="211" t="s">
        <v>3268</v>
      </c>
      <c r="D9" s="211" t="s">
        <v>3269</v>
      </c>
      <c r="E9" s="211" t="s">
        <v>480</v>
      </c>
      <c r="F9" s="211">
        <v>23</v>
      </c>
      <c r="G9" s="211" t="s">
        <v>319</v>
      </c>
      <c r="H9" s="211" t="s">
        <v>3895</v>
      </c>
      <c r="I9" s="35"/>
      <c r="J9" s="35" t="s">
        <v>3143</v>
      </c>
      <c r="K9" s="36" t="s">
        <v>3144</v>
      </c>
      <c r="L9" s="35" t="s">
        <v>3145</v>
      </c>
      <c r="M9" s="36" t="s">
        <v>3146</v>
      </c>
      <c r="O9" t="s">
        <v>146</v>
      </c>
      <c r="P9">
        <v>40</v>
      </c>
    </row>
    <row r="10" spans="1:16">
      <c r="A10" s="39">
        <v>2009</v>
      </c>
      <c r="B10" s="17" t="s">
        <v>519</v>
      </c>
      <c r="C10" s="211" t="s">
        <v>3248</v>
      </c>
      <c r="D10" s="211" t="s">
        <v>3249</v>
      </c>
      <c r="E10" s="211" t="s">
        <v>480</v>
      </c>
      <c r="F10" s="211">
        <v>23</v>
      </c>
      <c r="G10" s="211" t="s">
        <v>319</v>
      </c>
      <c r="H10" s="211" t="s">
        <v>3895</v>
      </c>
      <c r="I10" s="35"/>
      <c r="J10" s="35" t="s">
        <v>3147</v>
      </c>
      <c r="K10" s="36" t="s">
        <v>3148</v>
      </c>
      <c r="L10" s="35" t="s">
        <v>3135</v>
      </c>
      <c r="M10" s="36" t="s">
        <v>3136</v>
      </c>
      <c r="O10" t="s">
        <v>145</v>
      </c>
      <c r="P10">
        <v>39</v>
      </c>
    </row>
    <row r="11" spans="1:16">
      <c r="A11" s="39">
        <v>2010</v>
      </c>
      <c r="B11" s="17" t="s">
        <v>523</v>
      </c>
      <c r="C11" s="211" t="s">
        <v>3274</v>
      </c>
      <c r="D11" s="211" t="s">
        <v>3275</v>
      </c>
      <c r="E11" s="211" t="s">
        <v>526</v>
      </c>
      <c r="F11" s="211">
        <v>22</v>
      </c>
      <c r="G11" s="211" t="s">
        <v>319</v>
      </c>
      <c r="H11" s="211" t="s">
        <v>3895</v>
      </c>
      <c r="I11" s="35"/>
      <c r="J11" s="35" t="s">
        <v>3149</v>
      </c>
      <c r="K11" s="36" t="s">
        <v>3150</v>
      </c>
      <c r="L11" s="35" t="s">
        <v>3151</v>
      </c>
      <c r="M11" s="36" t="s">
        <v>3152</v>
      </c>
      <c r="O11" t="s">
        <v>144</v>
      </c>
      <c r="P11">
        <v>38</v>
      </c>
    </row>
    <row r="12" spans="1:16">
      <c r="A12" s="39">
        <v>2011</v>
      </c>
      <c r="B12" s="17" t="s">
        <v>530</v>
      </c>
      <c r="C12" s="211" t="s">
        <v>3254</v>
      </c>
      <c r="D12" s="211" t="s">
        <v>3255</v>
      </c>
      <c r="E12" s="211" t="s">
        <v>480</v>
      </c>
      <c r="F12" s="211">
        <v>23</v>
      </c>
      <c r="G12" s="211" t="s">
        <v>319</v>
      </c>
      <c r="H12" s="211" t="s">
        <v>3895</v>
      </c>
      <c r="I12" s="35"/>
      <c r="J12" s="35" t="s">
        <v>3153</v>
      </c>
      <c r="K12" s="36" t="s">
        <v>3154</v>
      </c>
      <c r="L12" s="35" t="s">
        <v>3137</v>
      </c>
      <c r="M12" s="36" t="s">
        <v>3138</v>
      </c>
      <c r="O12" t="s">
        <v>143</v>
      </c>
      <c r="P12">
        <v>37</v>
      </c>
    </row>
    <row r="13" spans="1:16">
      <c r="A13" s="39">
        <v>2012</v>
      </c>
      <c r="B13" s="17" t="s">
        <v>534</v>
      </c>
      <c r="C13" s="211" t="s">
        <v>3262</v>
      </c>
      <c r="D13" s="211" t="s">
        <v>3263</v>
      </c>
      <c r="E13" s="211" t="s">
        <v>480</v>
      </c>
      <c r="F13" s="211">
        <v>23</v>
      </c>
      <c r="G13" s="211" t="s">
        <v>319</v>
      </c>
      <c r="H13" s="211" t="s">
        <v>3895</v>
      </c>
      <c r="I13" s="35"/>
      <c r="J13" s="35" t="s">
        <v>536</v>
      </c>
      <c r="K13" s="36" t="s">
        <v>3157</v>
      </c>
      <c r="L13" s="35" t="s">
        <v>3158</v>
      </c>
      <c r="M13" s="36" t="s">
        <v>3159</v>
      </c>
      <c r="O13" t="s">
        <v>142</v>
      </c>
      <c r="P13">
        <v>36</v>
      </c>
    </row>
    <row r="14" spans="1:16">
      <c r="A14" s="39">
        <v>2013</v>
      </c>
      <c r="B14" s="17" t="s">
        <v>539</v>
      </c>
      <c r="C14" s="211" t="s">
        <v>3260</v>
      </c>
      <c r="D14" s="211" t="s">
        <v>3261</v>
      </c>
      <c r="E14" s="211" t="s">
        <v>480</v>
      </c>
      <c r="F14" s="211">
        <v>23</v>
      </c>
      <c r="G14" s="211" t="s">
        <v>319</v>
      </c>
      <c r="H14" s="211" t="s">
        <v>3895</v>
      </c>
      <c r="I14" s="35"/>
      <c r="J14" s="35" t="s">
        <v>540</v>
      </c>
      <c r="K14" s="36" t="s">
        <v>3160</v>
      </c>
      <c r="L14" s="35" t="s">
        <v>3141</v>
      </c>
      <c r="M14" s="36" t="s">
        <v>3142</v>
      </c>
      <c r="O14" t="s">
        <v>141</v>
      </c>
      <c r="P14">
        <v>35</v>
      </c>
    </row>
    <row r="15" spans="1:16">
      <c r="A15" s="39">
        <v>2014</v>
      </c>
      <c r="B15" s="17" t="s">
        <v>543</v>
      </c>
      <c r="C15" s="211" t="s">
        <v>3250</v>
      </c>
      <c r="D15" s="211" t="s">
        <v>3251</v>
      </c>
      <c r="E15" s="211" t="s">
        <v>486</v>
      </c>
      <c r="F15" s="211">
        <v>25</v>
      </c>
      <c r="G15" s="211" t="s">
        <v>319</v>
      </c>
      <c r="H15" s="211" t="s">
        <v>3895</v>
      </c>
      <c r="I15" s="35"/>
      <c r="J15" s="35" t="s">
        <v>545</v>
      </c>
      <c r="K15" s="36" t="s">
        <v>3163</v>
      </c>
      <c r="L15" s="35" t="s">
        <v>3164</v>
      </c>
      <c r="M15" s="36" t="s">
        <v>3165</v>
      </c>
      <c r="O15" t="s">
        <v>140</v>
      </c>
      <c r="P15">
        <v>34</v>
      </c>
    </row>
    <row r="16" spans="1:16">
      <c r="A16" s="39">
        <v>2015</v>
      </c>
      <c r="B16" s="17" t="s">
        <v>548</v>
      </c>
      <c r="C16" s="211" t="s">
        <v>3282</v>
      </c>
      <c r="D16" s="211" t="s">
        <v>3283</v>
      </c>
      <c r="E16" s="211" t="s">
        <v>511</v>
      </c>
      <c r="F16" s="211">
        <v>24</v>
      </c>
      <c r="G16" s="211" t="s">
        <v>319</v>
      </c>
      <c r="H16" s="211" t="s">
        <v>3895</v>
      </c>
      <c r="I16" s="35"/>
      <c r="J16" s="35" t="s">
        <v>549</v>
      </c>
      <c r="K16" s="36" t="s">
        <v>3166</v>
      </c>
      <c r="L16" s="35" t="s">
        <v>3143</v>
      </c>
      <c r="M16" s="36" t="s">
        <v>3144</v>
      </c>
      <c r="O16" t="s">
        <v>139</v>
      </c>
      <c r="P16">
        <v>33</v>
      </c>
    </row>
    <row r="17" spans="1:16">
      <c r="A17" s="39">
        <v>2016</v>
      </c>
      <c r="B17" s="17" t="s">
        <v>553</v>
      </c>
      <c r="C17" s="211" t="s">
        <v>3311</v>
      </c>
      <c r="D17" s="211" t="s">
        <v>3312</v>
      </c>
      <c r="E17" s="211" t="s">
        <v>1062</v>
      </c>
      <c r="F17" s="211">
        <v>42</v>
      </c>
      <c r="G17" s="211" t="s">
        <v>319</v>
      </c>
      <c r="H17" s="211" t="s">
        <v>3895</v>
      </c>
      <c r="I17" s="35"/>
      <c r="J17" s="35" t="s">
        <v>554</v>
      </c>
      <c r="K17" s="36" t="s">
        <v>3167</v>
      </c>
      <c r="L17" s="35" t="s">
        <v>3168</v>
      </c>
      <c r="M17" s="36" t="s">
        <v>3169</v>
      </c>
      <c r="O17" t="s">
        <v>138</v>
      </c>
      <c r="P17">
        <v>32</v>
      </c>
    </row>
    <row r="18" spans="1:16">
      <c r="A18" s="39">
        <v>2017</v>
      </c>
      <c r="B18" s="17" t="s">
        <v>557</v>
      </c>
      <c r="C18" s="211" t="s">
        <v>3284</v>
      </c>
      <c r="D18" s="211" t="s">
        <v>3285</v>
      </c>
      <c r="E18" s="211" t="s">
        <v>686</v>
      </c>
      <c r="F18" s="211">
        <v>28</v>
      </c>
      <c r="G18" s="211" t="s">
        <v>319</v>
      </c>
      <c r="H18" s="211" t="s">
        <v>3895</v>
      </c>
      <c r="I18" s="35"/>
      <c r="J18" s="35" t="s">
        <v>558</v>
      </c>
      <c r="K18" s="36" t="s">
        <v>3170</v>
      </c>
      <c r="L18" s="35" t="s">
        <v>3147</v>
      </c>
      <c r="M18" s="36" t="s">
        <v>3148</v>
      </c>
      <c r="O18" t="s">
        <v>137</v>
      </c>
      <c r="P18">
        <v>31</v>
      </c>
    </row>
    <row r="19" spans="1:16">
      <c r="A19" s="39">
        <v>2018</v>
      </c>
      <c r="B19" s="17" t="s">
        <v>561</v>
      </c>
      <c r="C19" s="211" t="s">
        <v>3270</v>
      </c>
      <c r="D19" s="211" t="s">
        <v>3271</v>
      </c>
      <c r="E19" s="211" t="s">
        <v>936</v>
      </c>
      <c r="F19" s="211">
        <v>43</v>
      </c>
      <c r="G19" s="211" t="s">
        <v>319</v>
      </c>
      <c r="H19" s="211" t="s">
        <v>3895</v>
      </c>
      <c r="I19" s="35"/>
      <c r="J19" s="35" t="s">
        <v>562</v>
      </c>
      <c r="K19" s="36" t="s">
        <v>3171</v>
      </c>
      <c r="L19" s="35" t="s">
        <v>3172</v>
      </c>
      <c r="M19" s="36" t="s">
        <v>3173</v>
      </c>
      <c r="O19" t="s">
        <v>136</v>
      </c>
      <c r="P19">
        <v>30</v>
      </c>
    </row>
    <row r="20" spans="1:16">
      <c r="A20" s="39">
        <v>2019</v>
      </c>
      <c r="B20" s="17" t="s">
        <v>565</v>
      </c>
      <c r="C20" s="211" t="s">
        <v>3252</v>
      </c>
      <c r="D20" s="211" t="s">
        <v>3253</v>
      </c>
      <c r="E20" s="211" t="s">
        <v>526</v>
      </c>
      <c r="F20" s="211">
        <v>22</v>
      </c>
      <c r="G20" s="211" t="s">
        <v>319</v>
      </c>
      <c r="H20" s="211" t="s">
        <v>3895</v>
      </c>
      <c r="I20" s="35"/>
      <c r="J20" s="35" t="s">
        <v>566</v>
      </c>
      <c r="K20" s="36" t="s">
        <v>3174</v>
      </c>
      <c r="L20" s="35" t="s">
        <v>3149</v>
      </c>
      <c r="M20" s="36" t="s">
        <v>3150</v>
      </c>
      <c r="O20" t="s">
        <v>135</v>
      </c>
      <c r="P20">
        <v>29</v>
      </c>
    </row>
    <row r="21" spans="1:16">
      <c r="A21" s="39">
        <v>2020</v>
      </c>
      <c r="B21" s="17" t="s">
        <v>569</v>
      </c>
      <c r="C21" s="211" t="s">
        <v>3256</v>
      </c>
      <c r="D21" s="211" t="s">
        <v>3257</v>
      </c>
      <c r="E21" s="211" t="s">
        <v>480</v>
      </c>
      <c r="F21" s="211">
        <v>23</v>
      </c>
      <c r="G21" s="211" t="s">
        <v>319</v>
      </c>
      <c r="H21" s="211" t="s">
        <v>3895</v>
      </c>
      <c r="I21" s="35"/>
      <c r="J21" s="35" t="s">
        <v>3175</v>
      </c>
      <c r="K21" s="36" t="s">
        <v>3176</v>
      </c>
      <c r="L21" s="35" t="s">
        <v>3177</v>
      </c>
      <c r="M21" s="36" t="s">
        <v>3178</v>
      </c>
      <c r="O21" t="s">
        <v>134</v>
      </c>
      <c r="P21">
        <v>28</v>
      </c>
    </row>
    <row r="22" spans="1:16">
      <c r="A22" s="39">
        <v>2021</v>
      </c>
      <c r="B22" s="17" t="s">
        <v>573</v>
      </c>
      <c r="C22" s="211" t="s">
        <v>3266</v>
      </c>
      <c r="D22" s="211" t="s">
        <v>3267</v>
      </c>
      <c r="E22" s="211" t="s">
        <v>544</v>
      </c>
      <c r="F22" s="211">
        <v>21</v>
      </c>
      <c r="G22" s="211" t="s">
        <v>319</v>
      </c>
      <c r="H22" s="211" t="s">
        <v>3895</v>
      </c>
      <c r="I22" s="35"/>
      <c r="L22" s="35" t="s">
        <v>3179</v>
      </c>
      <c r="M22" s="36" t="s">
        <v>3180</v>
      </c>
      <c r="O22" t="s">
        <v>133</v>
      </c>
      <c r="P22">
        <v>27</v>
      </c>
    </row>
    <row r="23" spans="1:16">
      <c r="A23" s="39">
        <v>2022</v>
      </c>
      <c r="B23" s="17" t="s">
        <v>574</v>
      </c>
      <c r="C23" s="211" t="s">
        <v>3359</v>
      </c>
      <c r="D23" s="211" t="s">
        <v>3360</v>
      </c>
      <c r="E23" s="211" t="s">
        <v>480</v>
      </c>
      <c r="F23" s="211">
        <v>23</v>
      </c>
      <c r="G23" s="211" t="s">
        <v>319</v>
      </c>
      <c r="H23" s="211" t="s">
        <v>3895</v>
      </c>
      <c r="I23" s="35"/>
      <c r="J23" s="35"/>
      <c r="K23" s="36"/>
      <c r="L23" s="35" t="s">
        <v>3183</v>
      </c>
      <c r="M23" s="36" t="s">
        <v>3184</v>
      </c>
      <c r="O23" t="s">
        <v>132</v>
      </c>
      <c r="P23">
        <v>26</v>
      </c>
    </row>
    <row r="24" spans="1:16">
      <c r="A24" s="39">
        <v>2023</v>
      </c>
      <c r="B24" s="17" t="s">
        <v>575</v>
      </c>
      <c r="C24" s="211" t="s">
        <v>4066</v>
      </c>
      <c r="D24" s="211" t="s">
        <v>4067</v>
      </c>
      <c r="E24" s="211" t="s">
        <v>526</v>
      </c>
      <c r="F24" s="211">
        <v>22</v>
      </c>
      <c r="G24" s="211" t="s">
        <v>319</v>
      </c>
      <c r="H24" s="211" t="s">
        <v>3896</v>
      </c>
      <c r="I24" s="35"/>
      <c r="L24" s="35" t="s">
        <v>536</v>
      </c>
      <c r="M24" s="36" t="s">
        <v>3157</v>
      </c>
      <c r="O24" t="s">
        <v>131</v>
      </c>
      <c r="P24">
        <v>25</v>
      </c>
    </row>
    <row r="25" spans="1:16">
      <c r="A25" s="39">
        <v>2024</v>
      </c>
      <c r="B25" s="17" t="s">
        <v>576</v>
      </c>
      <c r="C25" s="211" t="s">
        <v>3977</v>
      </c>
      <c r="D25" s="211" t="s">
        <v>3978</v>
      </c>
      <c r="E25" s="211" t="s">
        <v>480</v>
      </c>
      <c r="F25" s="211">
        <v>23</v>
      </c>
      <c r="G25" s="211" t="s">
        <v>319</v>
      </c>
      <c r="H25" s="211" t="s">
        <v>3896</v>
      </c>
      <c r="I25" s="35"/>
      <c r="K25" s="36"/>
      <c r="L25" s="35" t="s">
        <v>3185</v>
      </c>
      <c r="M25" s="36" t="s">
        <v>3186</v>
      </c>
      <c r="O25" t="s">
        <v>130</v>
      </c>
      <c r="P25">
        <v>24</v>
      </c>
    </row>
    <row r="26" spans="1:16">
      <c r="A26" s="39">
        <v>2025</v>
      </c>
      <c r="B26" s="17" t="s">
        <v>578</v>
      </c>
      <c r="C26" s="211" t="s">
        <v>3987</v>
      </c>
      <c r="D26" s="211" t="s">
        <v>3988</v>
      </c>
      <c r="E26" s="211" t="s">
        <v>480</v>
      </c>
      <c r="F26" s="211">
        <v>23</v>
      </c>
      <c r="G26" s="211" t="s">
        <v>319</v>
      </c>
      <c r="H26" s="211" t="s">
        <v>3896</v>
      </c>
      <c r="I26" s="35"/>
      <c r="L26" s="35" t="s">
        <v>540</v>
      </c>
      <c r="M26" s="36" t="s">
        <v>3160</v>
      </c>
      <c r="O26" t="s">
        <v>129</v>
      </c>
      <c r="P26">
        <v>23</v>
      </c>
    </row>
    <row r="27" spans="1:16">
      <c r="A27" s="39">
        <v>2026</v>
      </c>
      <c r="B27" s="17" t="s">
        <v>579</v>
      </c>
      <c r="C27" s="211" t="s">
        <v>4058</v>
      </c>
      <c r="D27" s="211" t="s">
        <v>4059</v>
      </c>
      <c r="E27" s="211" t="s">
        <v>480</v>
      </c>
      <c r="F27" s="211">
        <v>23</v>
      </c>
      <c r="G27" s="211" t="s">
        <v>319</v>
      </c>
      <c r="H27" s="211" t="s">
        <v>3896</v>
      </c>
      <c r="I27" s="35"/>
      <c r="K27" s="36"/>
      <c r="L27" s="35" t="s">
        <v>3187</v>
      </c>
      <c r="M27" s="36" t="s">
        <v>3188</v>
      </c>
      <c r="O27" t="s">
        <v>128</v>
      </c>
      <c r="P27">
        <v>22</v>
      </c>
    </row>
    <row r="28" spans="1:16">
      <c r="A28" s="39">
        <v>2027</v>
      </c>
      <c r="B28" s="17" t="s">
        <v>581</v>
      </c>
      <c r="C28" s="211" t="s">
        <v>3989</v>
      </c>
      <c r="D28" s="211" t="s">
        <v>3990</v>
      </c>
      <c r="E28" s="211" t="s">
        <v>480</v>
      </c>
      <c r="F28" s="211">
        <v>23</v>
      </c>
      <c r="G28" s="211" t="s">
        <v>319</v>
      </c>
      <c r="H28" s="211" t="s">
        <v>3896</v>
      </c>
      <c r="I28" s="35"/>
      <c r="L28" s="35" t="s">
        <v>545</v>
      </c>
      <c r="M28" s="36" t="s">
        <v>3163</v>
      </c>
      <c r="O28" t="s">
        <v>127</v>
      </c>
      <c r="P28">
        <v>21</v>
      </c>
    </row>
    <row r="29" spans="1:16">
      <c r="A29" s="39">
        <v>2028</v>
      </c>
      <c r="B29" s="17" t="s">
        <v>582</v>
      </c>
      <c r="C29" s="211" t="s">
        <v>3975</v>
      </c>
      <c r="D29" s="211" t="s">
        <v>3976</v>
      </c>
      <c r="E29" s="211" t="s">
        <v>772</v>
      </c>
      <c r="F29" s="211">
        <v>27</v>
      </c>
      <c r="G29" s="211" t="s">
        <v>319</v>
      </c>
      <c r="H29" s="211" t="s">
        <v>3896</v>
      </c>
      <c r="I29" s="35"/>
      <c r="L29" s="35" t="s">
        <v>3189</v>
      </c>
      <c r="M29" s="36" t="s">
        <v>3190</v>
      </c>
      <c r="O29" t="s">
        <v>126</v>
      </c>
      <c r="P29">
        <v>20</v>
      </c>
    </row>
    <row r="30" spans="1:16">
      <c r="A30" s="39">
        <v>2029</v>
      </c>
      <c r="B30" s="17" t="s">
        <v>583</v>
      </c>
      <c r="C30" s="211" t="s">
        <v>4064</v>
      </c>
      <c r="D30" s="211" t="s">
        <v>4065</v>
      </c>
      <c r="E30" s="211" t="s">
        <v>480</v>
      </c>
      <c r="F30" s="211">
        <v>23</v>
      </c>
      <c r="G30" s="211" t="s">
        <v>319</v>
      </c>
      <c r="H30" s="211" t="s">
        <v>3896</v>
      </c>
      <c r="I30" s="35"/>
      <c r="L30" s="35" t="s">
        <v>549</v>
      </c>
      <c r="M30" s="36" t="s">
        <v>3166</v>
      </c>
      <c r="O30" t="s">
        <v>584</v>
      </c>
      <c r="P30">
        <v>19</v>
      </c>
    </row>
    <row r="31" spans="1:16">
      <c r="A31" s="39">
        <v>2030</v>
      </c>
      <c r="B31" s="17" t="s">
        <v>585</v>
      </c>
      <c r="C31" s="211" t="s">
        <v>3993</v>
      </c>
      <c r="D31" s="211" t="s">
        <v>3994</v>
      </c>
      <c r="E31" s="211" t="s">
        <v>480</v>
      </c>
      <c r="F31" s="211">
        <v>23</v>
      </c>
      <c r="G31" s="211" t="s">
        <v>319</v>
      </c>
      <c r="H31" s="211" t="s">
        <v>3896</v>
      </c>
      <c r="I31" s="35"/>
      <c r="L31" s="35" t="s">
        <v>3191</v>
      </c>
      <c r="M31" s="36" t="s">
        <v>3192</v>
      </c>
      <c r="O31" t="s">
        <v>125</v>
      </c>
      <c r="P31">
        <v>18</v>
      </c>
    </row>
    <row r="32" spans="1:16">
      <c r="A32" s="39">
        <v>2031</v>
      </c>
      <c r="B32" s="17" t="s">
        <v>586</v>
      </c>
      <c r="C32" s="211" t="s">
        <v>3971</v>
      </c>
      <c r="D32" s="211" t="s">
        <v>3972</v>
      </c>
      <c r="E32" s="211" t="s">
        <v>526</v>
      </c>
      <c r="F32" s="211">
        <v>22</v>
      </c>
      <c r="G32" s="211" t="s">
        <v>319</v>
      </c>
      <c r="H32" s="211" t="s">
        <v>3896</v>
      </c>
      <c r="I32" s="35"/>
      <c r="L32" s="35" t="s">
        <v>554</v>
      </c>
      <c r="M32" s="36" t="s">
        <v>3167</v>
      </c>
      <c r="O32" t="s">
        <v>119</v>
      </c>
      <c r="P32">
        <v>17</v>
      </c>
    </row>
    <row r="33" spans="1:16">
      <c r="A33" s="39">
        <v>2032</v>
      </c>
      <c r="B33" s="17" t="s">
        <v>588</v>
      </c>
      <c r="C33" s="211" t="s">
        <v>3983</v>
      </c>
      <c r="D33" s="211" t="s">
        <v>3984</v>
      </c>
      <c r="E33" s="211" t="s">
        <v>526</v>
      </c>
      <c r="F33" s="211">
        <v>22</v>
      </c>
      <c r="G33" s="211" t="s">
        <v>319</v>
      </c>
      <c r="H33" s="211" t="s">
        <v>3896</v>
      </c>
      <c r="I33" s="35"/>
      <c r="L33" s="35" t="s">
        <v>3193</v>
      </c>
      <c r="M33" s="36" t="s">
        <v>3194</v>
      </c>
      <c r="O33" t="s">
        <v>590</v>
      </c>
      <c r="P33">
        <v>16</v>
      </c>
    </row>
    <row r="34" spans="1:16">
      <c r="A34" s="39">
        <v>2033</v>
      </c>
      <c r="B34" s="17" t="s">
        <v>591</v>
      </c>
      <c r="C34" s="211" t="s">
        <v>4060</v>
      </c>
      <c r="D34" s="211" t="s">
        <v>4061</v>
      </c>
      <c r="E34" s="211" t="s">
        <v>480</v>
      </c>
      <c r="F34" s="211">
        <v>23</v>
      </c>
      <c r="G34" s="211" t="s">
        <v>319</v>
      </c>
      <c r="H34" s="211" t="s">
        <v>3896</v>
      </c>
      <c r="I34" s="35"/>
      <c r="L34" s="35" t="s">
        <v>558</v>
      </c>
      <c r="M34" s="36" t="s">
        <v>3170</v>
      </c>
      <c r="O34" t="s">
        <v>592</v>
      </c>
      <c r="P34">
        <v>15</v>
      </c>
    </row>
    <row r="35" spans="1:16">
      <c r="A35" s="39">
        <v>2034</v>
      </c>
      <c r="B35" s="17" t="s">
        <v>593</v>
      </c>
      <c r="C35" s="211" t="s">
        <v>3973</v>
      </c>
      <c r="D35" s="211" t="s">
        <v>3974</v>
      </c>
      <c r="E35" s="211" t="s">
        <v>480</v>
      </c>
      <c r="F35" s="211">
        <v>23</v>
      </c>
      <c r="G35" s="211" t="s">
        <v>319</v>
      </c>
      <c r="H35" s="211" t="s">
        <v>3896</v>
      </c>
      <c r="I35" s="35"/>
      <c r="L35" s="35" t="s">
        <v>3195</v>
      </c>
      <c r="M35" s="36" t="s">
        <v>3196</v>
      </c>
      <c r="O35" t="s">
        <v>112</v>
      </c>
      <c r="P35">
        <v>14</v>
      </c>
    </row>
    <row r="36" spans="1:16">
      <c r="A36" s="39">
        <v>2035</v>
      </c>
      <c r="B36" s="17" t="s">
        <v>594</v>
      </c>
      <c r="C36" s="211" t="s">
        <v>3991</v>
      </c>
      <c r="D36" s="211" t="s">
        <v>3992</v>
      </c>
      <c r="E36" s="211" t="s">
        <v>775</v>
      </c>
      <c r="F36" s="211">
        <v>45</v>
      </c>
      <c r="G36" s="211" t="s">
        <v>319</v>
      </c>
      <c r="H36" s="211" t="s">
        <v>3896</v>
      </c>
      <c r="I36" s="35"/>
      <c r="K36" s="36"/>
      <c r="L36" s="35" t="s">
        <v>562</v>
      </c>
      <c r="M36" s="36" t="s">
        <v>3171</v>
      </c>
      <c r="O36" t="s">
        <v>111</v>
      </c>
      <c r="P36">
        <v>13</v>
      </c>
    </row>
    <row r="37" spans="1:16">
      <c r="A37" s="39">
        <v>2036</v>
      </c>
      <c r="B37" s="17" t="s">
        <v>595</v>
      </c>
      <c r="C37" s="211" t="s">
        <v>3981</v>
      </c>
      <c r="D37" s="211" t="s">
        <v>3982</v>
      </c>
      <c r="E37" s="211" t="s">
        <v>480</v>
      </c>
      <c r="F37" s="211">
        <v>23</v>
      </c>
      <c r="G37" s="211" t="s">
        <v>319</v>
      </c>
      <c r="H37" s="211" t="s">
        <v>3896</v>
      </c>
      <c r="I37" s="35"/>
      <c r="L37" s="35" t="s">
        <v>3197</v>
      </c>
      <c r="M37" s="36" t="s">
        <v>3198</v>
      </c>
      <c r="O37" t="s">
        <v>108</v>
      </c>
      <c r="P37">
        <v>12</v>
      </c>
    </row>
    <row r="38" spans="1:16">
      <c r="A38" s="39">
        <v>2037</v>
      </c>
      <c r="B38" s="17" t="s">
        <v>596</v>
      </c>
      <c r="C38" s="211" t="s">
        <v>3979</v>
      </c>
      <c r="D38" s="211" t="s">
        <v>3980</v>
      </c>
      <c r="E38" s="211" t="s">
        <v>511</v>
      </c>
      <c r="F38" s="211">
        <v>24</v>
      </c>
      <c r="G38" s="211" t="s">
        <v>319</v>
      </c>
      <c r="H38" s="211" t="s">
        <v>3896</v>
      </c>
      <c r="I38" s="35"/>
      <c r="L38" s="35" t="s">
        <v>566</v>
      </c>
      <c r="M38" s="36" t="s">
        <v>3174</v>
      </c>
      <c r="O38" t="s">
        <v>103</v>
      </c>
      <c r="P38">
        <v>11</v>
      </c>
    </row>
    <row r="39" spans="1:16">
      <c r="A39" s="39">
        <v>2038</v>
      </c>
      <c r="B39" s="17" t="s">
        <v>598</v>
      </c>
      <c r="C39" s="211" t="s">
        <v>3985</v>
      </c>
      <c r="D39" s="211" t="s">
        <v>3986</v>
      </c>
      <c r="E39" s="211" t="s">
        <v>544</v>
      </c>
      <c r="F39" s="211">
        <v>21</v>
      </c>
      <c r="G39" s="211" t="s">
        <v>319</v>
      </c>
      <c r="H39" s="211" t="s">
        <v>3896</v>
      </c>
      <c r="I39" s="35"/>
      <c r="L39" s="35" t="s">
        <v>3199</v>
      </c>
      <c r="M39" s="36" t="s">
        <v>3200</v>
      </c>
      <c r="O39" t="s">
        <v>102</v>
      </c>
      <c r="P39">
        <v>10</v>
      </c>
    </row>
    <row r="40" spans="1:16">
      <c r="A40" s="39">
        <v>2039</v>
      </c>
      <c r="B40" s="17" t="s">
        <v>599</v>
      </c>
      <c r="C40" s="211" t="s">
        <v>4062</v>
      </c>
      <c r="D40" s="211" t="s">
        <v>4063</v>
      </c>
      <c r="E40" s="211" t="s">
        <v>480</v>
      </c>
      <c r="F40" s="211">
        <v>23</v>
      </c>
      <c r="G40" s="211" t="s">
        <v>319</v>
      </c>
      <c r="H40" s="211" t="s">
        <v>3896</v>
      </c>
      <c r="I40" s="35"/>
      <c r="L40" s="35" t="s">
        <v>3175</v>
      </c>
      <c r="M40" s="36" t="s">
        <v>3176</v>
      </c>
      <c r="O40" t="s">
        <v>101</v>
      </c>
      <c r="P40">
        <v>9</v>
      </c>
    </row>
    <row r="41" spans="1:16">
      <c r="A41" s="39">
        <v>2040</v>
      </c>
      <c r="B41" s="17" t="s">
        <v>600</v>
      </c>
      <c r="C41" s="211" t="s">
        <v>4184</v>
      </c>
      <c r="D41" s="211" t="s">
        <v>4185</v>
      </c>
      <c r="E41" s="211" t="s">
        <v>480</v>
      </c>
      <c r="F41" s="211">
        <v>23</v>
      </c>
      <c r="G41" s="211" t="s">
        <v>319</v>
      </c>
      <c r="H41" s="211" t="s">
        <v>4018</v>
      </c>
      <c r="I41" s="35"/>
      <c r="J41" s="35"/>
      <c r="L41" s="35" t="s">
        <v>3201</v>
      </c>
      <c r="M41" s="36" t="s">
        <v>3202</v>
      </c>
      <c r="O41" t="s">
        <v>99</v>
      </c>
      <c r="P41">
        <v>8</v>
      </c>
    </row>
    <row r="42" spans="1:16">
      <c r="A42" s="39">
        <v>2041</v>
      </c>
      <c r="B42" s="17" t="s">
        <v>601</v>
      </c>
      <c r="C42" s="211" t="s">
        <v>4186</v>
      </c>
      <c r="D42" s="211" t="s">
        <v>4187</v>
      </c>
      <c r="E42" s="211" t="s">
        <v>480</v>
      </c>
      <c r="F42" s="211">
        <v>23</v>
      </c>
      <c r="G42" s="211" t="s">
        <v>319</v>
      </c>
      <c r="H42" s="211" t="s">
        <v>4018</v>
      </c>
      <c r="I42" s="35"/>
      <c r="O42" t="s">
        <v>98</v>
      </c>
      <c r="P42">
        <v>7</v>
      </c>
    </row>
    <row r="43" spans="1:16">
      <c r="A43" s="39">
        <v>2042</v>
      </c>
      <c r="B43" s="17" t="s">
        <v>602</v>
      </c>
      <c r="C43" s="211" t="s">
        <v>4285</v>
      </c>
      <c r="D43" s="211" t="s">
        <v>4286</v>
      </c>
      <c r="E43" s="211" t="s">
        <v>693</v>
      </c>
      <c r="F43" s="211">
        <v>39</v>
      </c>
      <c r="G43" s="211" t="s">
        <v>319</v>
      </c>
      <c r="H43" s="211" t="s">
        <v>4018</v>
      </c>
      <c r="I43" s="35"/>
      <c r="L43" s="34" t="s">
        <v>3203</v>
      </c>
      <c r="O43" t="s">
        <v>97</v>
      </c>
      <c r="P43">
        <v>6</v>
      </c>
    </row>
    <row r="44" spans="1:16">
      <c r="A44" s="39">
        <v>2043</v>
      </c>
      <c r="B44" s="17" t="s">
        <v>603</v>
      </c>
      <c r="C44" s="211" t="s">
        <v>4190</v>
      </c>
      <c r="D44" s="211" t="s">
        <v>4191</v>
      </c>
      <c r="E44" s="211" t="s">
        <v>580</v>
      </c>
      <c r="F44" s="211">
        <v>34</v>
      </c>
      <c r="G44" s="211" t="s">
        <v>319</v>
      </c>
      <c r="H44" s="211" t="s">
        <v>4018</v>
      </c>
      <c r="I44" s="35"/>
      <c r="L44" s="35"/>
      <c r="M44" s="36"/>
      <c r="O44" t="s">
        <v>95</v>
      </c>
      <c r="P44">
        <v>5</v>
      </c>
    </row>
    <row r="45" spans="1:16">
      <c r="A45" s="39">
        <v>2044</v>
      </c>
      <c r="B45" s="17" t="s">
        <v>606</v>
      </c>
      <c r="C45" s="211" t="s">
        <v>4240</v>
      </c>
      <c r="D45" s="211" t="s">
        <v>4241</v>
      </c>
      <c r="E45" s="211" t="s">
        <v>544</v>
      </c>
      <c r="F45" s="211">
        <v>21</v>
      </c>
      <c r="G45" s="211" t="s">
        <v>319</v>
      </c>
      <c r="H45" s="211" t="s">
        <v>4018</v>
      </c>
      <c r="I45" s="35"/>
      <c r="M45" s="37"/>
      <c r="O45" t="s">
        <v>94</v>
      </c>
      <c r="P45">
        <v>4</v>
      </c>
    </row>
    <row r="46" spans="1:16">
      <c r="A46" s="39">
        <v>2045</v>
      </c>
      <c r="B46" s="17" t="s">
        <v>607</v>
      </c>
      <c r="C46" s="211" t="s">
        <v>4196</v>
      </c>
      <c r="D46" s="211" t="s">
        <v>4197</v>
      </c>
      <c r="E46" s="211" t="s">
        <v>480</v>
      </c>
      <c r="F46" s="211">
        <v>23</v>
      </c>
      <c r="G46" s="211" t="s">
        <v>319</v>
      </c>
      <c r="H46" s="211" t="s">
        <v>4018</v>
      </c>
      <c r="I46" s="35"/>
      <c r="M46" s="37"/>
      <c r="O46" t="s">
        <v>92</v>
      </c>
      <c r="P46">
        <v>3</v>
      </c>
    </row>
    <row r="47" spans="1:16">
      <c r="A47" s="39">
        <v>2046</v>
      </c>
      <c r="B47" s="17" t="s">
        <v>608</v>
      </c>
      <c r="C47" s="211" t="s">
        <v>4287</v>
      </c>
      <c r="D47" s="211" t="s">
        <v>4288</v>
      </c>
      <c r="E47" s="211" t="s">
        <v>480</v>
      </c>
      <c r="F47" s="211">
        <v>23</v>
      </c>
      <c r="G47" s="211" t="s">
        <v>319</v>
      </c>
      <c r="H47" s="211" t="s">
        <v>4018</v>
      </c>
      <c r="I47" s="35"/>
      <c r="M47" s="37"/>
      <c r="O47" t="s">
        <v>90</v>
      </c>
      <c r="P47">
        <v>2</v>
      </c>
    </row>
    <row r="48" spans="1:16">
      <c r="A48" s="39">
        <v>2047</v>
      </c>
      <c r="B48" s="17" t="s">
        <v>611</v>
      </c>
      <c r="C48" s="211" t="s">
        <v>4188</v>
      </c>
      <c r="D48" s="211" t="s">
        <v>4189</v>
      </c>
      <c r="E48" s="211" t="s">
        <v>587</v>
      </c>
      <c r="F48" s="211">
        <v>20</v>
      </c>
      <c r="G48" s="211" t="s">
        <v>319</v>
      </c>
      <c r="H48" s="211" t="s">
        <v>4018</v>
      </c>
      <c r="I48" s="35"/>
      <c r="O48" t="s">
        <v>89</v>
      </c>
      <c r="P48">
        <v>1</v>
      </c>
    </row>
    <row r="49" spans="1:9">
      <c r="A49" s="39">
        <v>2048</v>
      </c>
      <c r="B49" s="17" t="s">
        <v>612</v>
      </c>
      <c r="C49" s="211" t="s">
        <v>4192</v>
      </c>
      <c r="D49" s="211" t="s">
        <v>4193</v>
      </c>
      <c r="E49" s="211" t="s">
        <v>480</v>
      </c>
      <c r="F49" s="211">
        <v>23</v>
      </c>
      <c r="G49" s="211" t="s">
        <v>319</v>
      </c>
      <c r="H49" s="211" t="s">
        <v>4018</v>
      </c>
      <c r="I49" s="35"/>
    </row>
    <row r="50" spans="1:9">
      <c r="A50" s="39">
        <v>2049</v>
      </c>
      <c r="B50" s="17" t="s">
        <v>613</v>
      </c>
      <c r="C50" s="211" t="s">
        <v>4204</v>
      </c>
      <c r="D50" s="211" t="s">
        <v>4205</v>
      </c>
      <c r="E50" s="211" t="s">
        <v>526</v>
      </c>
      <c r="F50" s="211">
        <v>22</v>
      </c>
      <c r="G50" s="211" t="s">
        <v>319</v>
      </c>
      <c r="H50" s="211" t="s">
        <v>4018</v>
      </c>
      <c r="I50" s="35"/>
    </row>
    <row r="51" spans="1:9">
      <c r="A51" s="39">
        <v>2050</v>
      </c>
      <c r="B51" s="17" t="s">
        <v>614</v>
      </c>
      <c r="C51" s="211" t="s">
        <v>4293</v>
      </c>
      <c r="D51" s="211" t="s">
        <v>4294</v>
      </c>
      <c r="E51" s="211" t="s">
        <v>511</v>
      </c>
      <c r="F51" s="211">
        <v>24</v>
      </c>
      <c r="G51" s="211" t="s">
        <v>319</v>
      </c>
      <c r="H51" s="211" t="s">
        <v>4018</v>
      </c>
      <c r="I51" s="35"/>
    </row>
    <row r="52" spans="1:9">
      <c r="A52" s="39">
        <v>2051</v>
      </c>
      <c r="B52" s="17" t="s">
        <v>615</v>
      </c>
      <c r="C52" s="211" t="s">
        <v>4291</v>
      </c>
      <c r="D52" s="211" t="s">
        <v>4292</v>
      </c>
      <c r="E52" s="211" t="s">
        <v>480</v>
      </c>
      <c r="F52" s="211">
        <v>23</v>
      </c>
      <c r="G52" s="211" t="s">
        <v>319</v>
      </c>
      <c r="H52" s="211" t="s">
        <v>4018</v>
      </c>
      <c r="I52" s="35"/>
    </row>
    <row r="53" spans="1:9">
      <c r="A53" s="39">
        <v>2052</v>
      </c>
      <c r="B53" s="17" t="s">
        <v>616</v>
      </c>
      <c r="C53" s="211" t="s">
        <v>4226</v>
      </c>
      <c r="D53" s="211" t="s">
        <v>4227</v>
      </c>
      <c r="E53" s="211" t="s">
        <v>480</v>
      </c>
      <c r="F53" s="211">
        <v>23</v>
      </c>
      <c r="G53" s="211" t="s">
        <v>319</v>
      </c>
      <c r="H53" s="211" t="s">
        <v>4018</v>
      </c>
      <c r="I53" s="35"/>
    </row>
    <row r="54" spans="1:9">
      <c r="A54" s="39">
        <v>2053</v>
      </c>
      <c r="B54" s="17" t="s">
        <v>617</v>
      </c>
      <c r="C54" s="211" t="s">
        <v>4194</v>
      </c>
      <c r="D54" s="211" t="s">
        <v>4195</v>
      </c>
      <c r="E54" s="211" t="s">
        <v>772</v>
      </c>
      <c r="F54" s="211">
        <v>27</v>
      </c>
      <c r="G54" s="211" t="s">
        <v>319</v>
      </c>
      <c r="H54" s="211" t="s">
        <v>4018</v>
      </c>
      <c r="I54" s="35"/>
    </row>
    <row r="55" spans="1:9">
      <c r="A55" s="39">
        <v>2054</v>
      </c>
      <c r="B55" s="17" t="s">
        <v>618</v>
      </c>
      <c r="C55" s="211" t="s">
        <v>4198</v>
      </c>
      <c r="D55" s="211" t="s">
        <v>4199</v>
      </c>
      <c r="E55" s="211" t="s">
        <v>772</v>
      </c>
      <c r="F55" s="211">
        <v>27</v>
      </c>
      <c r="G55" s="211" t="s">
        <v>319</v>
      </c>
      <c r="H55" s="211" t="s">
        <v>4018</v>
      </c>
      <c r="I55" s="35"/>
    </row>
    <row r="56" spans="1:9">
      <c r="A56" s="39">
        <v>2055</v>
      </c>
      <c r="B56" s="17" t="s">
        <v>621</v>
      </c>
      <c r="C56" s="211" t="s">
        <v>4200</v>
      </c>
      <c r="D56" s="211" t="s">
        <v>4201</v>
      </c>
      <c r="E56" s="211" t="s">
        <v>686</v>
      </c>
      <c r="F56" s="211">
        <v>28</v>
      </c>
      <c r="G56" s="211" t="s">
        <v>319</v>
      </c>
      <c r="H56" s="211" t="s">
        <v>4018</v>
      </c>
      <c r="I56" s="35"/>
    </row>
    <row r="57" spans="1:9">
      <c r="A57" s="39">
        <v>2056</v>
      </c>
      <c r="B57" s="17" t="s">
        <v>623</v>
      </c>
      <c r="C57" s="211" t="s">
        <v>5242</v>
      </c>
      <c r="D57" s="211" t="s">
        <v>4284</v>
      </c>
      <c r="E57" s="211" t="s">
        <v>486</v>
      </c>
      <c r="F57" s="211">
        <v>25</v>
      </c>
      <c r="G57" s="211" t="s">
        <v>319</v>
      </c>
      <c r="H57" s="211" t="s">
        <v>4018</v>
      </c>
      <c r="I57" s="35"/>
    </row>
    <row r="58" spans="1:9">
      <c r="A58" s="39">
        <v>2057</v>
      </c>
      <c r="B58" s="17" t="s">
        <v>626</v>
      </c>
      <c r="C58" s="211" t="s">
        <v>4202</v>
      </c>
      <c r="D58" s="211" t="s">
        <v>4203</v>
      </c>
      <c r="E58" s="211" t="s">
        <v>772</v>
      </c>
      <c r="F58" s="211">
        <v>27</v>
      </c>
      <c r="G58" s="211" t="s">
        <v>319</v>
      </c>
      <c r="H58" s="211" t="s">
        <v>4018</v>
      </c>
      <c r="I58" s="35"/>
    </row>
    <row r="59" spans="1:9">
      <c r="A59" s="39">
        <v>2058</v>
      </c>
      <c r="B59" s="17" t="s">
        <v>630</v>
      </c>
      <c r="C59" s="211" t="s">
        <v>5243</v>
      </c>
      <c r="D59" s="211" t="s">
        <v>5244</v>
      </c>
      <c r="E59" s="211" t="s">
        <v>1509</v>
      </c>
      <c r="F59" s="211" t="s">
        <v>5239</v>
      </c>
      <c r="G59" s="211" t="s">
        <v>319</v>
      </c>
      <c r="H59" s="211" t="s">
        <v>3887</v>
      </c>
      <c r="I59" s="35"/>
    </row>
    <row r="60" spans="1:9">
      <c r="A60" s="39">
        <v>2059</v>
      </c>
      <c r="B60" s="17" t="s">
        <v>631</v>
      </c>
      <c r="C60" s="211" t="s">
        <v>5245</v>
      </c>
      <c r="D60" s="211" t="s">
        <v>5246</v>
      </c>
      <c r="E60" s="211" t="s">
        <v>772</v>
      </c>
      <c r="F60" s="211">
        <v>27</v>
      </c>
      <c r="G60" s="211" t="s">
        <v>319</v>
      </c>
      <c r="H60" s="211" t="s">
        <v>3887</v>
      </c>
      <c r="I60" s="35"/>
    </row>
    <row r="61" spans="1:9">
      <c r="A61" s="39">
        <v>2060</v>
      </c>
      <c r="B61" s="17" t="s">
        <v>632</v>
      </c>
      <c r="C61" s="211" t="s">
        <v>5247</v>
      </c>
      <c r="D61" s="211" t="s">
        <v>5248</v>
      </c>
      <c r="E61" s="211" t="s">
        <v>480</v>
      </c>
      <c r="F61" s="211">
        <v>23</v>
      </c>
      <c r="G61" s="211" t="s">
        <v>319</v>
      </c>
      <c r="H61" s="211" t="s">
        <v>3887</v>
      </c>
      <c r="I61" s="35"/>
    </row>
    <row r="62" spans="1:9">
      <c r="A62" s="39">
        <v>2061</v>
      </c>
      <c r="B62" s="17" t="s">
        <v>634</v>
      </c>
      <c r="C62" s="211" t="s">
        <v>5249</v>
      </c>
      <c r="D62" s="211" t="s">
        <v>5250</v>
      </c>
      <c r="E62" s="211" t="s">
        <v>577</v>
      </c>
      <c r="F62" s="211" t="s">
        <v>5238</v>
      </c>
      <c r="G62" s="211" t="s">
        <v>319</v>
      </c>
      <c r="H62" s="211" t="s">
        <v>3887</v>
      </c>
      <c r="I62" s="35"/>
    </row>
    <row r="63" spans="1:9">
      <c r="A63" s="39">
        <v>2062</v>
      </c>
      <c r="B63" s="17" t="s">
        <v>635</v>
      </c>
      <c r="C63" s="211" t="s">
        <v>5251</v>
      </c>
      <c r="D63" s="211" t="s">
        <v>5252</v>
      </c>
      <c r="E63" s="211" t="s">
        <v>587</v>
      </c>
      <c r="F63" s="211">
        <v>20</v>
      </c>
      <c r="G63" s="211" t="s">
        <v>319</v>
      </c>
      <c r="H63" s="211" t="s">
        <v>3887</v>
      </c>
      <c r="I63" s="35"/>
    </row>
    <row r="64" spans="1:9">
      <c r="A64" s="39">
        <v>2063</v>
      </c>
      <c r="B64" s="17" t="s">
        <v>636</v>
      </c>
      <c r="C64" s="211" t="s">
        <v>5253</v>
      </c>
      <c r="D64" s="211" t="s">
        <v>5254</v>
      </c>
      <c r="E64" s="211" t="s">
        <v>480</v>
      </c>
      <c r="F64" s="211">
        <v>23</v>
      </c>
      <c r="G64" s="211" t="s">
        <v>319</v>
      </c>
      <c r="H64" s="211" t="s">
        <v>3887</v>
      </c>
      <c r="I64" s="35"/>
    </row>
    <row r="65" spans="1:9">
      <c r="A65" s="39">
        <v>2064</v>
      </c>
      <c r="B65" s="17" t="s">
        <v>637</v>
      </c>
      <c r="C65" s="211" t="s">
        <v>5255</v>
      </c>
      <c r="D65" s="211" t="s">
        <v>5256</v>
      </c>
      <c r="E65" s="211" t="s">
        <v>755</v>
      </c>
      <c r="F65" s="211">
        <v>26</v>
      </c>
      <c r="G65" s="211" t="s">
        <v>319</v>
      </c>
      <c r="H65" s="211" t="s">
        <v>3887</v>
      </c>
      <c r="I65" s="35"/>
    </row>
    <row r="66" spans="1:9">
      <c r="A66" s="39">
        <v>2065</v>
      </c>
      <c r="B66" s="17" t="s">
        <v>638</v>
      </c>
      <c r="C66" s="211" t="s">
        <v>5257</v>
      </c>
      <c r="D66" s="211" t="s">
        <v>5258</v>
      </c>
      <c r="E66" s="211" t="s">
        <v>480</v>
      </c>
      <c r="F66" s="211">
        <v>23</v>
      </c>
      <c r="G66" s="211" t="s">
        <v>319</v>
      </c>
      <c r="H66" s="211" t="s">
        <v>3887</v>
      </c>
      <c r="I66" s="35"/>
    </row>
    <row r="67" spans="1:9">
      <c r="A67" s="39">
        <v>2066</v>
      </c>
      <c r="B67" s="17" t="s">
        <v>639</v>
      </c>
      <c r="C67" s="211" t="s">
        <v>4094</v>
      </c>
      <c r="D67" s="211" t="s">
        <v>4095</v>
      </c>
      <c r="E67" s="211" t="s">
        <v>480</v>
      </c>
      <c r="F67" s="211">
        <v>23</v>
      </c>
      <c r="G67" s="211" t="s">
        <v>236</v>
      </c>
      <c r="H67" s="211" t="s">
        <v>3896</v>
      </c>
      <c r="I67" s="35"/>
    </row>
    <row r="68" spans="1:9">
      <c r="A68" s="39">
        <v>2067</v>
      </c>
      <c r="B68" s="17" t="s">
        <v>642</v>
      </c>
      <c r="C68" s="211" t="s">
        <v>3181</v>
      </c>
      <c r="D68" s="211" t="s">
        <v>3182</v>
      </c>
      <c r="E68" s="211" t="s">
        <v>480</v>
      </c>
      <c r="F68" s="211">
        <v>23</v>
      </c>
      <c r="G68" s="211" t="s">
        <v>247</v>
      </c>
      <c r="H68" s="211" t="s">
        <v>3895</v>
      </c>
      <c r="I68" s="35"/>
    </row>
    <row r="69" spans="1:9">
      <c r="A69" s="39">
        <v>2068</v>
      </c>
      <c r="B69" s="17" t="s">
        <v>643</v>
      </c>
      <c r="C69" s="211" t="s">
        <v>5259</v>
      </c>
      <c r="D69" s="211" t="s">
        <v>4098</v>
      </c>
      <c r="E69" s="211" t="s">
        <v>480</v>
      </c>
      <c r="F69" s="211">
        <v>23</v>
      </c>
      <c r="G69" s="211" t="s">
        <v>247</v>
      </c>
      <c r="H69" s="211" t="s">
        <v>3896</v>
      </c>
      <c r="I69" s="35"/>
    </row>
    <row r="70" spans="1:9">
      <c r="A70" s="39">
        <v>2069</v>
      </c>
      <c r="B70" s="17" t="s">
        <v>644</v>
      </c>
      <c r="C70" s="211" t="s">
        <v>4317</v>
      </c>
      <c r="D70" s="211" t="s">
        <v>4318</v>
      </c>
      <c r="E70" s="211" t="s">
        <v>511</v>
      </c>
      <c r="F70" s="211">
        <v>24</v>
      </c>
      <c r="G70" s="211" t="s">
        <v>247</v>
      </c>
      <c r="H70" s="211" t="s">
        <v>4018</v>
      </c>
      <c r="I70" s="35"/>
    </row>
    <row r="71" spans="1:9">
      <c r="A71" s="39">
        <v>2070</v>
      </c>
      <c r="B71" s="17" t="s">
        <v>645</v>
      </c>
      <c r="C71" s="211" t="s">
        <v>4315</v>
      </c>
      <c r="D71" s="211" t="s">
        <v>4316</v>
      </c>
      <c r="E71" s="211" t="s">
        <v>480</v>
      </c>
      <c r="F71" s="211">
        <v>23</v>
      </c>
      <c r="G71" s="211" t="s">
        <v>247</v>
      </c>
      <c r="H71" s="211" t="s">
        <v>4018</v>
      </c>
      <c r="I71" s="35"/>
    </row>
    <row r="72" spans="1:9">
      <c r="A72" s="39">
        <v>2071</v>
      </c>
      <c r="B72" s="17" t="s">
        <v>646</v>
      </c>
      <c r="C72" s="211" t="s">
        <v>4387</v>
      </c>
      <c r="D72" s="211" t="s">
        <v>4388</v>
      </c>
      <c r="E72" s="211" t="s">
        <v>511</v>
      </c>
      <c r="F72" s="211">
        <v>24</v>
      </c>
      <c r="G72" s="211" t="s">
        <v>247</v>
      </c>
      <c r="H72" s="211" t="s">
        <v>4018</v>
      </c>
      <c r="I72" s="35"/>
    </row>
    <row r="73" spans="1:9">
      <c r="A73" s="39">
        <v>2072</v>
      </c>
      <c r="B73" s="17" t="s">
        <v>648</v>
      </c>
      <c r="C73" s="211" t="s">
        <v>4319</v>
      </c>
      <c r="D73" s="211" t="s">
        <v>4320</v>
      </c>
      <c r="E73" s="211" t="s">
        <v>808</v>
      </c>
      <c r="F73" s="211">
        <v>38</v>
      </c>
      <c r="G73" s="211" t="s">
        <v>247</v>
      </c>
      <c r="H73" s="211" t="s">
        <v>4018</v>
      </c>
      <c r="I73" s="35"/>
    </row>
    <row r="74" spans="1:9">
      <c r="A74" s="39">
        <v>2073</v>
      </c>
      <c r="B74" s="17" t="s">
        <v>649</v>
      </c>
      <c r="C74" s="211" t="s">
        <v>3204</v>
      </c>
      <c r="D74" s="211" t="s">
        <v>3205</v>
      </c>
      <c r="E74" s="211" t="s">
        <v>544</v>
      </c>
      <c r="F74" s="211">
        <v>21</v>
      </c>
      <c r="G74" s="211" t="s">
        <v>253</v>
      </c>
      <c r="H74" s="211" t="s">
        <v>3895</v>
      </c>
      <c r="I74" s="35"/>
    </row>
    <row r="75" spans="1:9">
      <c r="A75" s="39">
        <v>2074</v>
      </c>
      <c r="B75" s="17" t="s">
        <v>650</v>
      </c>
      <c r="C75" s="211" t="s">
        <v>3300</v>
      </c>
      <c r="D75" s="211" t="s">
        <v>3301</v>
      </c>
      <c r="E75" s="211" t="s">
        <v>480</v>
      </c>
      <c r="F75" s="211">
        <v>23</v>
      </c>
      <c r="G75" s="211" t="s">
        <v>253</v>
      </c>
      <c r="H75" s="211" t="s">
        <v>3895</v>
      </c>
      <c r="I75" s="35"/>
    </row>
    <row r="76" spans="1:9">
      <c r="A76" s="39">
        <v>2075</v>
      </c>
      <c r="B76" s="17" t="s">
        <v>653</v>
      </c>
      <c r="C76" s="211" t="s">
        <v>3921</v>
      </c>
      <c r="D76" s="211" t="s">
        <v>3206</v>
      </c>
      <c r="E76" s="211" t="s">
        <v>480</v>
      </c>
      <c r="F76" s="211">
        <v>23</v>
      </c>
      <c r="G76" s="211" t="s">
        <v>253</v>
      </c>
      <c r="H76" s="211" t="s">
        <v>3895</v>
      </c>
      <c r="I76" s="35"/>
    </row>
    <row r="77" spans="1:9">
      <c r="A77" s="39">
        <v>2076</v>
      </c>
      <c r="B77" s="17" t="s">
        <v>654</v>
      </c>
      <c r="C77" s="211" t="s">
        <v>3280</v>
      </c>
      <c r="D77" s="211" t="s">
        <v>3281</v>
      </c>
      <c r="E77" s="211" t="s">
        <v>544</v>
      </c>
      <c r="F77" s="211">
        <v>21</v>
      </c>
      <c r="G77" s="211" t="s">
        <v>253</v>
      </c>
      <c r="H77" s="211" t="s">
        <v>3895</v>
      </c>
      <c r="I77" s="35"/>
    </row>
    <row r="78" spans="1:9">
      <c r="A78" s="39">
        <v>2077</v>
      </c>
      <c r="B78" s="17" t="s">
        <v>655</v>
      </c>
      <c r="C78" s="211" t="s">
        <v>4032</v>
      </c>
      <c r="D78" s="211" t="s">
        <v>4033</v>
      </c>
      <c r="E78" s="211" t="s">
        <v>480</v>
      </c>
      <c r="F78" s="211">
        <v>23</v>
      </c>
      <c r="G78" s="211" t="s">
        <v>253</v>
      </c>
      <c r="H78" s="211" t="s">
        <v>3896</v>
      </c>
      <c r="I78" s="35"/>
    </row>
    <row r="79" spans="1:9">
      <c r="A79" s="39">
        <v>2078</v>
      </c>
      <c r="B79" s="17" t="s">
        <v>656</v>
      </c>
      <c r="C79" s="211" t="s">
        <v>3922</v>
      </c>
      <c r="D79" s="211" t="s">
        <v>3923</v>
      </c>
      <c r="E79" s="211" t="s">
        <v>480</v>
      </c>
      <c r="F79" s="211">
        <v>23</v>
      </c>
      <c r="G79" s="211" t="s">
        <v>253</v>
      </c>
      <c r="H79" s="211" t="s">
        <v>3896</v>
      </c>
      <c r="I79" s="35"/>
    </row>
    <row r="80" spans="1:9">
      <c r="A80" s="39">
        <v>2079</v>
      </c>
      <c r="B80" s="17" t="s">
        <v>657</v>
      </c>
      <c r="C80" s="211" t="s">
        <v>4092</v>
      </c>
      <c r="D80" s="211" t="s">
        <v>4093</v>
      </c>
      <c r="E80" s="211" t="s">
        <v>480</v>
      </c>
      <c r="F80" s="211">
        <v>23</v>
      </c>
      <c r="G80" s="211" t="s">
        <v>253</v>
      </c>
      <c r="H80" s="211" t="s">
        <v>3896</v>
      </c>
      <c r="I80" s="35"/>
    </row>
    <row r="81" spans="1:9">
      <c r="A81" s="39">
        <v>2080</v>
      </c>
      <c r="B81" s="17" t="s">
        <v>660</v>
      </c>
      <c r="C81" s="211" t="s">
        <v>3924</v>
      </c>
      <c r="D81" s="211" t="s">
        <v>3925</v>
      </c>
      <c r="E81" s="211" t="s">
        <v>526</v>
      </c>
      <c r="F81" s="211">
        <v>22</v>
      </c>
      <c r="G81" s="211" t="s">
        <v>253</v>
      </c>
      <c r="H81" s="211" t="s">
        <v>3896</v>
      </c>
      <c r="I81" s="35"/>
    </row>
    <row r="82" spans="1:9">
      <c r="A82" s="39">
        <v>2081</v>
      </c>
      <c r="B82" s="17" t="s">
        <v>661</v>
      </c>
      <c r="C82" s="211" t="s">
        <v>4137</v>
      </c>
      <c r="D82" s="211" t="s">
        <v>3926</v>
      </c>
      <c r="E82" s="211" t="s">
        <v>480</v>
      </c>
      <c r="F82" s="211">
        <v>23</v>
      </c>
      <c r="G82" s="211" t="s">
        <v>253</v>
      </c>
      <c r="H82" s="211" t="s">
        <v>3896</v>
      </c>
      <c r="I82" s="35"/>
    </row>
    <row r="83" spans="1:9">
      <c r="A83" s="39">
        <v>2082</v>
      </c>
      <c r="B83" s="17" t="s">
        <v>662</v>
      </c>
      <c r="C83" s="211" t="s">
        <v>4034</v>
      </c>
      <c r="D83" s="211" t="s">
        <v>4035</v>
      </c>
      <c r="E83" s="211" t="s">
        <v>480</v>
      </c>
      <c r="F83" s="211">
        <v>23</v>
      </c>
      <c r="G83" s="211" t="s">
        <v>253</v>
      </c>
      <c r="H83" s="211" t="s">
        <v>3896</v>
      </c>
      <c r="I83" s="35"/>
    </row>
    <row r="84" spans="1:9">
      <c r="A84" s="39">
        <v>2083</v>
      </c>
      <c r="B84" s="17" t="s">
        <v>663</v>
      </c>
      <c r="C84" s="211" t="s">
        <v>3927</v>
      </c>
      <c r="D84" s="211" t="s">
        <v>3928</v>
      </c>
      <c r="E84" s="211" t="s">
        <v>480</v>
      </c>
      <c r="F84" s="211">
        <v>23</v>
      </c>
      <c r="G84" s="211" t="s">
        <v>253</v>
      </c>
      <c r="H84" s="211" t="s">
        <v>3896</v>
      </c>
      <c r="I84" s="35"/>
    </row>
    <row r="85" spans="1:9">
      <c r="A85" s="39">
        <v>2084</v>
      </c>
      <c r="B85" s="17" t="s">
        <v>664</v>
      </c>
      <c r="C85" s="211" t="s">
        <v>3929</v>
      </c>
      <c r="D85" s="211" t="s">
        <v>3930</v>
      </c>
      <c r="E85" s="211" t="s">
        <v>622</v>
      </c>
      <c r="F85" s="211">
        <v>15</v>
      </c>
      <c r="G85" s="211" t="s">
        <v>253</v>
      </c>
      <c r="H85" s="211" t="s">
        <v>3896</v>
      </c>
      <c r="I85" s="35"/>
    </row>
    <row r="86" spans="1:9">
      <c r="A86" s="39">
        <v>2085</v>
      </c>
      <c r="B86" s="17" t="s">
        <v>665</v>
      </c>
      <c r="C86" s="211" t="s">
        <v>4248</v>
      </c>
      <c r="D86" s="211" t="s">
        <v>4249</v>
      </c>
      <c r="E86" s="211" t="s">
        <v>480</v>
      </c>
      <c r="F86" s="211">
        <v>23</v>
      </c>
      <c r="G86" s="211" t="s">
        <v>253</v>
      </c>
      <c r="H86" s="211" t="s">
        <v>4018</v>
      </c>
      <c r="I86" s="35"/>
    </row>
    <row r="87" spans="1:9">
      <c r="A87" s="39">
        <v>2086</v>
      </c>
      <c r="B87" s="17" t="s">
        <v>668</v>
      </c>
      <c r="C87" s="211" t="s">
        <v>4250</v>
      </c>
      <c r="D87" s="211" t="s">
        <v>4251</v>
      </c>
      <c r="E87" s="211" t="s">
        <v>480</v>
      </c>
      <c r="F87" s="211">
        <v>23</v>
      </c>
      <c r="G87" s="211" t="s">
        <v>253</v>
      </c>
      <c r="H87" s="211" t="s">
        <v>4018</v>
      </c>
      <c r="I87" s="35"/>
    </row>
    <row r="88" spans="1:9">
      <c r="A88" s="39">
        <v>2087</v>
      </c>
      <c r="B88" s="17" t="s">
        <v>669</v>
      </c>
      <c r="C88" s="211" t="s">
        <v>4252</v>
      </c>
      <c r="D88" s="211" t="s">
        <v>4253</v>
      </c>
      <c r="E88" s="211" t="s">
        <v>480</v>
      </c>
      <c r="F88" s="211">
        <v>23</v>
      </c>
      <c r="G88" s="211" t="s">
        <v>253</v>
      </c>
      <c r="H88" s="211" t="s">
        <v>4018</v>
      </c>
      <c r="I88" s="35"/>
    </row>
    <row r="89" spans="1:9">
      <c r="A89" s="39">
        <v>2088</v>
      </c>
      <c r="B89" s="17" t="s">
        <v>672</v>
      </c>
      <c r="C89" s="211" t="s">
        <v>4254</v>
      </c>
      <c r="D89" s="211" t="s">
        <v>4255</v>
      </c>
      <c r="E89" s="211" t="s">
        <v>480</v>
      </c>
      <c r="F89" s="211">
        <v>23</v>
      </c>
      <c r="G89" s="211" t="s">
        <v>253</v>
      </c>
      <c r="H89" s="211" t="s">
        <v>4018</v>
      </c>
      <c r="I89" s="35"/>
    </row>
    <row r="90" spans="1:9">
      <c r="A90" s="39">
        <v>2089</v>
      </c>
      <c r="B90" s="17" t="s">
        <v>673</v>
      </c>
      <c r="C90" s="211" t="s">
        <v>4256</v>
      </c>
      <c r="D90" s="211" t="s">
        <v>4257</v>
      </c>
      <c r="E90" s="211" t="s">
        <v>480</v>
      </c>
      <c r="F90" s="211">
        <v>23</v>
      </c>
      <c r="G90" s="211" t="s">
        <v>253</v>
      </c>
      <c r="H90" s="211" t="s">
        <v>4018</v>
      </c>
      <c r="I90" s="35"/>
    </row>
    <row r="91" spans="1:9">
      <c r="A91" s="39">
        <v>2090</v>
      </c>
      <c r="B91" s="17" t="s">
        <v>676</v>
      </c>
      <c r="C91" s="211" t="s">
        <v>5260</v>
      </c>
      <c r="D91" s="211" t="s">
        <v>4258</v>
      </c>
      <c r="E91" s="211" t="s">
        <v>480</v>
      </c>
      <c r="F91" s="211">
        <v>23</v>
      </c>
      <c r="G91" s="211" t="s">
        <v>253</v>
      </c>
      <c r="H91" s="211" t="s">
        <v>4018</v>
      </c>
      <c r="I91" s="35"/>
    </row>
    <row r="92" spans="1:9">
      <c r="A92" s="39">
        <v>2091</v>
      </c>
      <c r="B92" s="17" t="s">
        <v>677</v>
      </c>
      <c r="C92" s="211" t="s">
        <v>4259</v>
      </c>
      <c r="D92" s="211" t="s">
        <v>4260</v>
      </c>
      <c r="E92" s="211" t="s">
        <v>480</v>
      </c>
      <c r="F92" s="211">
        <v>23</v>
      </c>
      <c r="G92" s="211" t="s">
        <v>253</v>
      </c>
      <c r="H92" s="211" t="s">
        <v>4018</v>
      </c>
      <c r="I92" s="35"/>
    </row>
    <row r="93" spans="1:9">
      <c r="A93" s="39">
        <v>2092</v>
      </c>
      <c r="B93" s="17" t="s">
        <v>678</v>
      </c>
      <c r="C93" s="211" t="s">
        <v>4261</v>
      </c>
      <c r="D93" s="211" t="s">
        <v>4262</v>
      </c>
      <c r="E93" s="211" t="s">
        <v>480</v>
      </c>
      <c r="F93" s="211">
        <v>23</v>
      </c>
      <c r="G93" s="211" t="s">
        <v>253</v>
      </c>
      <c r="H93" s="211" t="s">
        <v>4018</v>
      </c>
      <c r="I93" s="35"/>
    </row>
    <row r="94" spans="1:9">
      <c r="A94" s="39">
        <v>2093</v>
      </c>
      <c r="B94" s="17" t="s">
        <v>679</v>
      </c>
      <c r="C94" s="211" t="s">
        <v>5261</v>
      </c>
      <c r="D94" s="211" t="s">
        <v>5262</v>
      </c>
      <c r="E94" s="211" t="s">
        <v>480</v>
      </c>
      <c r="F94" s="211">
        <v>23</v>
      </c>
      <c r="G94" s="211" t="s">
        <v>253</v>
      </c>
      <c r="H94" s="211" t="s">
        <v>3887</v>
      </c>
      <c r="I94" s="35"/>
    </row>
    <row r="95" spans="1:9">
      <c r="A95" s="39">
        <v>2094</v>
      </c>
      <c r="B95" s="17" t="s">
        <v>680</v>
      </c>
      <c r="C95" s="211" t="s">
        <v>4360</v>
      </c>
      <c r="D95" s="211" t="s">
        <v>4361</v>
      </c>
      <c r="E95" s="211" t="s">
        <v>480</v>
      </c>
      <c r="F95" s="211">
        <v>23</v>
      </c>
      <c r="G95" s="211" t="s">
        <v>266</v>
      </c>
      <c r="H95" s="211" t="s">
        <v>4018</v>
      </c>
      <c r="I95" s="35"/>
    </row>
    <row r="96" spans="1:9">
      <c r="A96" s="39">
        <v>2095</v>
      </c>
      <c r="B96" s="17" t="s">
        <v>681</v>
      </c>
      <c r="C96" s="211" t="s">
        <v>3333</v>
      </c>
      <c r="D96" s="211" t="s">
        <v>3334</v>
      </c>
      <c r="E96" s="211" t="s">
        <v>480</v>
      </c>
      <c r="F96" s="211">
        <v>23</v>
      </c>
      <c r="G96" s="211" t="s">
        <v>266</v>
      </c>
      <c r="H96" s="211" t="s">
        <v>3895</v>
      </c>
      <c r="I96" s="35"/>
    </row>
    <row r="97" spans="1:9">
      <c r="A97" s="39">
        <v>2096</v>
      </c>
      <c r="B97" s="17" t="s">
        <v>682</v>
      </c>
      <c r="C97" s="211" t="s">
        <v>4321</v>
      </c>
      <c r="D97" s="211" t="s">
        <v>4322</v>
      </c>
      <c r="E97" s="211" t="s">
        <v>511</v>
      </c>
      <c r="F97" s="211">
        <v>24</v>
      </c>
      <c r="G97" s="211" t="s">
        <v>266</v>
      </c>
      <c r="H97" s="211" t="s">
        <v>4018</v>
      </c>
      <c r="I97" s="35"/>
    </row>
    <row r="98" spans="1:9">
      <c r="A98" s="39">
        <v>2097</v>
      </c>
      <c r="B98" s="17" t="s">
        <v>683</v>
      </c>
      <c r="C98" s="211" t="s">
        <v>3331</v>
      </c>
      <c r="D98" s="211" t="s">
        <v>3332</v>
      </c>
      <c r="E98" s="211" t="s">
        <v>544</v>
      </c>
      <c r="F98" s="211">
        <v>21</v>
      </c>
      <c r="G98" s="211" t="s">
        <v>266</v>
      </c>
      <c r="H98" s="211" t="s">
        <v>3895</v>
      </c>
      <c r="I98" s="35"/>
    </row>
    <row r="99" spans="1:9">
      <c r="A99" s="39">
        <v>2098</v>
      </c>
      <c r="B99" s="17" t="s">
        <v>684</v>
      </c>
      <c r="C99" s="211" t="s">
        <v>4358</v>
      </c>
      <c r="D99" s="211" t="s">
        <v>4359</v>
      </c>
      <c r="E99" s="211" t="s">
        <v>480</v>
      </c>
      <c r="F99" s="211">
        <v>23</v>
      </c>
      <c r="G99" s="211" t="s">
        <v>266</v>
      </c>
      <c r="H99" s="211" t="s">
        <v>4018</v>
      </c>
      <c r="I99" s="35"/>
    </row>
    <row r="100" spans="1:9">
      <c r="A100" s="39">
        <v>2099</v>
      </c>
      <c r="B100" s="17" t="s">
        <v>685</v>
      </c>
      <c r="C100" s="211" t="s">
        <v>4099</v>
      </c>
      <c r="D100" s="211" t="s">
        <v>4100</v>
      </c>
      <c r="E100" s="211" t="s">
        <v>480</v>
      </c>
      <c r="F100" s="211">
        <v>23</v>
      </c>
      <c r="G100" s="211" t="s">
        <v>266</v>
      </c>
      <c r="H100" s="211" t="s">
        <v>3896</v>
      </c>
      <c r="I100" s="35"/>
    </row>
    <row r="101" spans="1:9">
      <c r="A101" s="39">
        <v>2100</v>
      </c>
      <c r="B101" s="17" t="s">
        <v>687</v>
      </c>
      <c r="C101" s="211" t="s">
        <v>4101</v>
      </c>
      <c r="D101" s="211" t="s">
        <v>4102</v>
      </c>
      <c r="E101" s="211" t="s">
        <v>480</v>
      </c>
      <c r="F101" s="211">
        <v>23</v>
      </c>
      <c r="G101" s="211" t="s">
        <v>266</v>
      </c>
      <c r="H101" s="211" t="s">
        <v>3896</v>
      </c>
      <c r="I101" s="35"/>
    </row>
    <row r="102" spans="1:9">
      <c r="A102" s="39">
        <v>2101</v>
      </c>
      <c r="B102" s="17" t="s">
        <v>688</v>
      </c>
      <c r="C102" s="211" t="s">
        <v>4323</v>
      </c>
      <c r="D102" s="211" t="s">
        <v>4324</v>
      </c>
      <c r="E102" s="211" t="s">
        <v>480</v>
      </c>
      <c r="F102" s="211">
        <v>23</v>
      </c>
      <c r="G102" s="211" t="s">
        <v>233</v>
      </c>
      <c r="H102" s="211" t="s">
        <v>4018</v>
      </c>
      <c r="I102" s="35"/>
    </row>
    <row r="103" spans="1:9">
      <c r="A103" s="39">
        <v>2102</v>
      </c>
      <c r="B103" s="17" t="s">
        <v>689</v>
      </c>
      <c r="C103" s="211" t="s">
        <v>4030</v>
      </c>
      <c r="D103" s="211" t="s">
        <v>4031</v>
      </c>
      <c r="E103" s="211" t="s">
        <v>480</v>
      </c>
      <c r="F103" s="211">
        <v>23</v>
      </c>
      <c r="G103" s="211" t="s">
        <v>233</v>
      </c>
      <c r="H103" s="211" t="s">
        <v>3896</v>
      </c>
      <c r="I103" s="35"/>
    </row>
    <row r="104" spans="1:9">
      <c r="A104" s="39">
        <v>2103</v>
      </c>
      <c r="B104" s="17" t="s">
        <v>691</v>
      </c>
      <c r="C104" s="211" t="s">
        <v>3218</v>
      </c>
      <c r="D104" s="211" t="s">
        <v>3219</v>
      </c>
      <c r="E104" s="211" t="s">
        <v>544</v>
      </c>
      <c r="F104" s="211">
        <v>21</v>
      </c>
      <c r="G104" s="211" t="s">
        <v>4407</v>
      </c>
      <c r="H104" s="211" t="s">
        <v>3895</v>
      </c>
      <c r="I104" s="35"/>
    </row>
    <row r="105" spans="1:9">
      <c r="A105" s="39">
        <v>2104</v>
      </c>
      <c r="B105" s="17" t="s">
        <v>692</v>
      </c>
      <c r="C105" s="211" t="s">
        <v>3220</v>
      </c>
      <c r="D105" s="211" t="s">
        <v>3221</v>
      </c>
      <c r="E105" s="211" t="s">
        <v>775</v>
      </c>
      <c r="F105" s="211">
        <v>45</v>
      </c>
      <c r="G105" s="211" t="s">
        <v>4407</v>
      </c>
      <c r="H105" s="211" t="s">
        <v>3895</v>
      </c>
      <c r="I105" s="35"/>
    </row>
    <row r="106" spans="1:9">
      <c r="A106" s="39">
        <v>2105</v>
      </c>
      <c r="B106" s="17" t="s">
        <v>694</v>
      </c>
      <c r="C106" s="211" t="s">
        <v>3222</v>
      </c>
      <c r="D106" s="211" t="s">
        <v>3223</v>
      </c>
      <c r="E106" s="211" t="s">
        <v>755</v>
      </c>
      <c r="F106" s="211">
        <v>26</v>
      </c>
      <c r="G106" s="211" t="s">
        <v>4407</v>
      </c>
      <c r="H106" s="211" t="s">
        <v>3895</v>
      </c>
      <c r="I106" s="35"/>
    </row>
    <row r="107" spans="1:9">
      <c r="A107" s="39">
        <v>2106</v>
      </c>
      <c r="B107" s="17" t="s">
        <v>695</v>
      </c>
      <c r="C107" s="211" t="s">
        <v>3224</v>
      </c>
      <c r="D107" s="211" t="s">
        <v>3225</v>
      </c>
      <c r="E107" s="211" t="s">
        <v>846</v>
      </c>
      <c r="F107" s="211">
        <v>37</v>
      </c>
      <c r="G107" s="211" t="s">
        <v>4407</v>
      </c>
      <c r="H107" s="211" t="s">
        <v>3895</v>
      </c>
      <c r="I107" s="35"/>
    </row>
    <row r="108" spans="1:9">
      <c r="A108" s="39">
        <v>2107</v>
      </c>
      <c r="B108" s="17" t="s">
        <v>696</v>
      </c>
      <c r="C108" s="211" t="s">
        <v>3226</v>
      </c>
      <c r="D108" s="211" t="s">
        <v>3227</v>
      </c>
      <c r="E108" s="211" t="s">
        <v>972</v>
      </c>
      <c r="F108" s="211">
        <v>47</v>
      </c>
      <c r="G108" s="211" t="s">
        <v>4407</v>
      </c>
      <c r="H108" s="211" t="s">
        <v>3895</v>
      </c>
      <c r="I108" s="35"/>
    </row>
    <row r="109" spans="1:9">
      <c r="A109" s="39">
        <v>2108</v>
      </c>
      <c r="B109" s="17" t="s">
        <v>697</v>
      </c>
      <c r="C109" s="211" t="s">
        <v>3228</v>
      </c>
      <c r="D109" s="211" t="s">
        <v>3229</v>
      </c>
      <c r="E109" s="211" t="s">
        <v>526</v>
      </c>
      <c r="F109" s="211">
        <v>22</v>
      </c>
      <c r="G109" s="211" t="s">
        <v>4407</v>
      </c>
      <c r="H109" s="211" t="s">
        <v>3895</v>
      </c>
      <c r="I109" s="35"/>
    </row>
    <row r="110" spans="1:9">
      <c r="A110" s="39">
        <v>2109</v>
      </c>
      <c r="B110" s="17" t="s">
        <v>698</v>
      </c>
      <c r="C110" s="211" t="s">
        <v>4009</v>
      </c>
      <c r="D110" s="211" t="s">
        <v>4010</v>
      </c>
      <c r="E110" s="211" t="s">
        <v>690</v>
      </c>
      <c r="F110" s="211">
        <v>16</v>
      </c>
      <c r="G110" s="211" t="s">
        <v>4407</v>
      </c>
      <c r="H110" s="211" t="s">
        <v>3896</v>
      </c>
      <c r="I110" s="35"/>
    </row>
    <row r="111" spans="1:9">
      <c r="A111" s="39">
        <v>2110</v>
      </c>
      <c r="B111" s="17" t="s">
        <v>699</v>
      </c>
      <c r="C111" s="211" t="s">
        <v>4011</v>
      </c>
      <c r="D111" s="211" t="s">
        <v>4012</v>
      </c>
      <c r="E111" s="211" t="s">
        <v>544</v>
      </c>
      <c r="F111" s="211">
        <v>21</v>
      </c>
      <c r="G111" s="211" t="s">
        <v>4407</v>
      </c>
      <c r="H111" s="211" t="s">
        <v>3896</v>
      </c>
      <c r="I111" s="35"/>
    </row>
    <row r="112" spans="1:9">
      <c r="A112" s="39">
        <v>2111</v>
      </c>
      <c r="B112" s="17" t="s">
        <v>700</v>
      </c>
      <c r="C112" s="211" t="s">
        <v>4013</v>
      </c>
      <c r="D112" s="211" t="s">
        <v>4014</v>
      </c>
      <c r="E112" s="211" t="s">
        <v>544</v>
      </c>
      <c r="F112" s="211">
        <v>21</v>
      </c>
      <c r="G112" s="211" t="s">
        <v>4407</v>
      </c>
      <c r="H112" s="211" t="s">
        <v>3896</v>
      </c>
      <c r="I112" s="35"/>
    </row>
    <row r="113" spans="1:9">
      <c r="A113" s="39">
        <v>2112</v>
      </c>
      <c r="B113" s="17" t="s">
        <v>701</v>
      </c>
      <c r="C113" s="211" t="s">
        <v>4138</v>
      </c>
      <c r="D113" s="211" t="s">
        <v>4139</v>
      </c>
      <c r="E113" s="211" t="s">
        <v>544</v>
      </c>
      <c r="F113" s="211">
        <v>21</v>
      </c>
      <c r="G113" s="211" t="s">
        <v>4407</v>
      </c>
      <c r="H113" s="211" t="s">
        <v>3896</v>
      </c>
      <c r="I113" s="35"/>
    </row>
    <row r="114" spans="1:9">
      <c r="A114" s="39">
        <v>2113</v>
      </c>
      <c r="B114" s="17" t="s">
        <v>702</v>
      </c>
      <c r="C114" s="211" t="s">
        <v>4015</v>
      </c>
      <c r="D114" s="211" t="s">
        <v>4016</v>
      </c>
      <c r="E114" s="211" t="s">
        <v>544</v>
      </c>
      <c r="F114" s="211">
        <v>21</v>
      </c>
      <c r="G114" s="211" t="s">
        <v>4407</v>
      </c>
      <c r="H114" s="211" t="s">
        <v>3896</v>
      </c>
      <c r="I114" s="35"/>
    </row>
    <row r="115" spans="1:9">
      <c r="A115" s="39">
        <v>2114</v>
      </c>
      <c r="B115" s="17" t="s">
        <v>703</v>
      </c>
      <c r="C115" s="211" t="s">
        <v>4140</v>
      </c>
      <c r="D115" s="211" t="s">
        <v>4141</v>
      </c>
      <c r="E115" s="211" t="s">
        <v>544</v>
      </c>
      <c r="F115" s="211">
        <v>21</v>
      </c>
      <c r="G115" s="211" t="s">
        <v>4407</v>
      </c>
      <c r="H115" s="211" t="s">
        <v>4018</v>
      </c>
      <c r="I115" s="35"/>
    </row>
    <row r="116" spans="1:9">
      <c r="A116" s="39">
        <v>2115</v>
      </c>
      <c r="B116" s="17" t="s">
        <v>704</v>
      </c>
      <c r="C116" s="211" t="s">
        <v>4142</v>
      </c>
      <c r="D116" s="211" t="s">
        <v>4143</v>
      </c>
      <c r="E116" s="211" t="s">
        <v>480</v>
      </c>
      <c r="F116" s="211">
        <v>23</v>
      </c>
      <c r="G116" s="211" t="s">
        <v>4407</v>
      </c>
      <c r="H116" s="211" t="s">
        <v>4018</v>
      </c>
      <c r="I116" s="35"/>
    </row>
    <row r="117" spans="1:9">
      <c r="A117" s="39">
        <v>2116</v>
      </c>
      <c r="B117" s="17" t="s">
        <v>705</v>
      </c>
      <c r="C117" s="211" t="s">
        <v>4144</v>
      </c>
      <c r="D117" s="211" t="s">
        <v>4145</v>
      </c>
      <c r="E117" s="211" t="s">
        <v>544</v>
      </c>
      <c r="F117" s="211">
        <v>21</v>
      </c>
      <c r="G117" s="211" t="s">
        <v>4407</v>
      </c>
      <c r="H117" s="211" t="s">
        <v>4018</v>
      </c>
      <c r="I117" s="35"/>
    </row>
    <row r="118" spans="1:9">
      <c r="A118" s="39">
        <v>2117</v>
      </c>
      <c r="B118" s="17" t="s">
        <v>706</v>
      </c>
      <c r="C118" s="211" t="s">
        <v>4146</v>
      </c>
      <c r="D118" s="211" t="s">
        <v>3209</v>
      </c>
      <c r="E118" s="211" t="s">
        <v>544</v>
      </c>
      <c r="F118" s="211">
        <v>21</v>
      </c>
      <c r="G118" s="211" t="s">
        <v>4407</v>
      </c>
      <c r="H118" s="211" t="s">
        <v>3895</v>
      </c>
      <c r="I118" s="35"/>
    </row>
    <row r="119" spans="1:9">
      <c r="A119" s="39">
        <v>2118</v>
      </c>
      <c r="B119" s="17" t="s">
        <v>707</v>
      </c>
      <c r="C119" s="211" t="s">
        <v>4147</v>
      </c>
      <c r="D119" s="211" t="s">
        <v>4148</v>
      </c>
      <c r="E119" s="211" t="s">
        <v>544</v>
      </c>
      <c r="F119" s="211">
        <v>21</v>
      </c>
      <c r="G119" s="211" t="s">
        <v>4407</v>
      </c>
      <c r="H119" s="211" t="s">
        <v>4018</v>
      </c>
      <c r="I119" s="35"/>
    </row>
    <row r="120" spans="1:9">
      <c r="A120" s="39">
        <v>2119</v>
      </c>
      <c r="B120" s="17" t="s">
        <v>708</v>
      </c>
      <c r="C120" s="211" t="s">
        <v>4230</v>
      </c>
      <c r="D120" s="211" t="s">
        <v>4231</v>
      </c>
      <c r="E120" s="211" t="s">
        <v>544</v>
      </c>
      <c r="F120" s="211">
        <v>21</v>
      </c>
      <c r="G120" s="211" t="s">
        <v>283</v>
      </c>
      <c r="H120" s="211" t="s">
        <v>4019</v>
      </c>
      <c r="I120" s="35"/>
    </row>
    <row r="121" spans="1:9">
      <c r="A121" s="39">
        <v>2120</v>
      </c>
      <c r="B121" s="17" t="s">
        <v>709</v>
      </c>
      <c r="C121" s="211" t="s">
        <v>4232</v>
      </c>
      <c r="D121" s="211" t="s">
        <v>4233</v>
      </c>
      <c r="E121" s="211" t="s">
        <v>544</v>
      </c>
      <c r="F121" s="211">
        <v>21</v>
      </c>
      <c r="G121" s="211" t="s">
        <v>283</v>
      </c>
      <c r="H121" s="211" t="s">
        <v>4019</v>
      </c>
      <c r="I121" s="35"/>
    </row>
    <row r="122" spans="1:9">
      <c r="A122" s="39">
        <v>2121</v>
      </c>
      <c r="B122" s="17" t="s">
        <v>711</v>
      </c>
      <c r="C122" s="211" t="s">
        <v>4234</v>
      </c>
      <c r="D122" s="211" t="s">
        <v>4235</v>
      </c>
      <c r="E122" s="211" t="s">
        <v>544</v>
      </c>
      <c r="F122" s="211">
        <v>21</v>
      </c>
      <c r="G122" s="211" t="s">
        <v>283</v>
      </c>
      <c r="H122" s="211" t="s">
        <v>4019</v>
      </c>
      <c r="I122" s="35"/>
    </row>
    <row r="123" spans="1:9">
      <c r="A123" s="39">
        <v>2122</v>
      </c>
      <c r="B123" s="17" t="s">
        <v>712</v>
      </c>
      <c r="C123" s="211" t="s">
        <v>3207</v>
      </c>
      <c r="D123" s="211" t="s">
        <v>3208</v>
      </c>
      <c r="E123" s="211" t="s">
        <v>544</v>
      </c>
      <c r="F123" s="211">
        <v>21</v>
      </c>
      <c r="G123" s="211" t="s">
        <v>276</v>
      </c>
      <c r="H123" s="211" t="s">
        <v>501</v>
      </c>
      <c r="I123" s="35"/>
    </row>
    <row r="124" spans="1:9">
      <c r="A124" s="39">
        <v>2123</v>
      </c>
      <c r="B124" s="17" t="s">
        <v>713</v>
      </c>
      <c r="C124" s="211" t="s">
        <v>3932</v>
      </c>
      <c r="D124" s="211" t="s">
        <v>3933</v>
      </c>
      <c r="E124" s="211" t="s">
        <v>544</v>
      </c>
      <c r="F124" s="211">
        <v>21</v>
      </c>
      <c r="G124" s="211" t="s">
        <v>276</v>
      </c>
      <c r="H124" s="211" t="s">
        <v>3896</v>
      </c>
      <c r="I124" s="35"/>
    </row>
    <row r="125" spans="1:9">
      <c r="A125" s="39">
        <v>2124</v>
      </c>
      <c r="B125" s="17" t="s">
        <v>714</v>
      </c>
      <c r="C125" s="211" t="s">
        <v>4362</v>
      </c>
      <c r="D125" s="211" t="s">
        <v>4363</v>
      </c>
      <c r="E125" s="211" t="s">
        <v>544</v>
      </c>
      <c r="F125" s="211">
        <v>21</v>
      </c>
      <c r="G125" s="211" t="s">
        <v>276</v>
      </c>
      <c r="H125" s="211" t="s">
        <v>4018</v>
      </c>
      <c r="I125" s="35"/>
    </row>
    <row r="126" spans="1:9">
      <c r="A126" s="39">
        <v>2125</v>
      </c>
      <c r="B126" s="17" t="s">
        <v>715</v>
      </c>
      <c r="C126" s="211" t="s">
        <v>4265</v>
      </c>
      <c r="D126" s="211" t="s">
        <v>4266</v>
      </c>
      <c r="E126" s="211" t="s">
        <v>544</v>
      </c>
      <c r="F126" s="211">
        <v>21</v>
      </c>
      <c r="G126" s="211" t="s">
        <v>276</v>
      </c>
      <c r="H126" s="211" t="s">
        <v>4018</v>
      </c>
      <c r="I126" s="35"/>
    </row>
    <row r="127" spans="1:9">
      <c r="A127" s="39">
        <v>2126</v>
      </c>
      <c r="B127" s="17" t="s">
        <v>716</v>
      </c>
      <c r="C127" s="211" t="s">
        <v>4366</v>
      </c>
      <c r="D127" s="211" t="s">
        <v>4367</v>
      </c>
      <c r="E127" s="211" t="s">
        <v>544</v>
      </c>
      <c r="F127" s="211">
        <v>21</v>
      </c>
      <c r="G127" s="211" t="s">
        <v>276</v>
      </c>
      <c r="H127" s="211" t="s">
        <v>4018</v>
      </c>
      <c r="I127" s="35"/>
    </row>
    <row r="128" spans="1:9">
      <c r="A128" s="39">
        <v>2127</v>
      </c>
      <c r="B128" s="17" t="s">
        <v>717</v>
      </c>
      <c r="C128" s="211" t="s">
        <v>4263</v>
      </c>
      <c r="D128" s="211" t="s">
        <v>4264</v>
      </c>
      <c r="E128" s="211" t="s">
        <v>535</v>
      </c>
      <c r="F128" s="211">
        <v>17</v>
      </c>
      <c r="G128" s="211" t="s">
        <v>276</v>
      </c>
      <c r="H128" s="211" t="s">
        <v>4018</v>
      </c>
      <c r="I128" s="35"/>
    </row>
    <row r="129" spans="1:9">
      <c r="A129" s="39">
        <v>2128</v>
      </c>
      <c r="B129" s="17" t="s">
        <v>718</v>
      </c>
      <c r="C129" s="211" t="s">
        <v>3335</v>
      </c>
      <c r="D129" s="211" t="s">
        <v>3336</v>
      </c>
      <c r="E129" s="211" t="s">
        <v>480</v>
      </c>
      <c r="F129" s="211">
        <v>23</v>
      </c>
      <c r="G129" s="211" t="s">
        <v>294</v>
      </c>
      <c r="H129" s="211" t="s">
        <v>3895</v>
      </c>
      <c r="I129" s="35"/>
    </row>
    <row r="130" spans="1:9">
      <c r="A130" s="39">
        <v>2129</v>
      </c>
      <c r="B130" s="17" t="s">
        <v>719</v>
      </c>
      <c r="C130" s="211" t="s">
        <v>3231</v>
      </c>
      <c r="D130" s="211" t="s">
        <v>3232</v>
      </c>
      <c r="E130" s="211" t="s">
        <v>511</v>
      </c>
      <c r="F130" s="211">
        <v>24</v>
      </c>
      <c r="G130" s="211" t="s">
        <v>296</v>
      </c>
      <c r="H130" s="211" t="s">
        <v>3895</v>
      </c>
      <c r="I130" s="35"/>
    </row>
    <row r="131" spans="1:9">
      <c r="A131" s="39">
        <v>2130</v>
      </c>
      <c r="B131" s="17" t="s">
        <v>722</v>
      </c>
      <c r="C131" s="211" t="s">
        <v>3233</v>
      </c>
      <c r="D131" s="211" t="s">
        <v>3234</v>
      </c>
      <c r="E131" s="211" t="s">
        <v>511</v>
      </c>
      <c r="F131" s="211">
        <v>24</v>
      </c>
      <c r="G131" s="211" t="s">
        <v>296</v>
      </c>
      <c r="H131" s="211" t="s">
        <v>3895</v>
      </c>
      <c r="I131" s="35"/>
    </row>
    <row r="132" spans="1:9">
      <c r="A132" s="39">
        <v>2131</v>
      </c>
      <c r="B132" s="17" t="s">
        <v>723</v>
      </c>
      <c r="C132" s="211" t="s">
        <v>3235</v>
      </c>
      <c r="D132" s="211" t="s">
        <v>3236</v>
      </c>
      <c r="E132" s="211" t="s">
        <v>511</v>
      </c>
      <c r="F132" s="211">
        <v>24</v>
      </c>
      <c r="G132" s="211" t="s">
        <v>296</v>
      </c>
      <c r="H132" s="211" t="s">
        <v>3895</v>
      </c>
      <c r="I132" s="35"/>
    </row>
    <row r="133" spans="1:9">
      <c r="A133" s="39">
        <v>2132</v>
      </c>
      <c r="B133" s="17" t="s">
        <v>724</v>
      </c>
      <c r="C133" s="211" t="s">
        <v>4036</v>
      </c>
      <c r="D133" s="211" t="s">
        <v>4037</v>
      </c>
      <c r="E133" s="211" t="s">
        <v>511</v>
      </c>
      <c r="F133" s="211">
        <v>24</v>
      </c>
      <c r="G133" s="211" t="s">
        <v>296</v>
      </c>
      <c r="H133" s="211" t="s">
        <v>3896</v>
      </c>
      <c r="I133" s="35"/>
    </row>
    <row r="134" spans="1:9">
      <c r="A134" s="39">
        <v>2133</v>
      </c>
      <c r="B134" s="17" t="s">
        <v>725</v>
      </c>
      <c r="C134" s="211" t="s">
        <v>4040</v>
      </c>
      <c r="D134" s="211" t="s">
        <v>4041</v>
      </c>
      <c r="E134" s="211" t="s">
        <v>511</v>
      </c>
      <c r="F134" s="211">
        <v>24</v>
      </c>
      <c r="G134" s="211" t="s">
        <v>296</v>
      </c>
      <c r="H134" s="211" t="s">
        <v>3896</v>
      </c>
      <c r="I134" s="35"/>
    </row>
    <row r="135" spans="1:9">
      <c r="A135" s="39">
        <v>2134</v>
      </c>
      <c r="B135" s="17" t="s">
        <v>726</v>
      </c>
      <c r="C135" s="211" t="s">
        <v>4042</v>
      </c>
      <c r="D135" s="211" t="s">
        <v>4043</v>
      </c>
      <c r="E135" s="211" t="s">
        <v>511</v>
      </c>
      <c r="F135" s="211">
        <v>24</v>
      </c>
      <c r="G135" s="211" t="s">
        <v>296</v>
      </c>
      <c r="H135" s="211" t="s">
        <v>3896</v>
      </c>
      <c r="I135" s="35"/>
    </row>
    <row r="136" spans="1:9">
      <c r="A136" s="39">
        <v>2135</v>
      </c>
      <c r="B136" s="17" t="s">
        <v>727</v>
      </c>
      <c r="C136" s="211" t="s">
        <v>4044</v>
      </c>
      <c r="D136" s="211" t="s">
        <v>4045</v>
      </c>
      <c r="E136" s="211" t="s">
        <v>544</v>
      </c>
      <c r="F136" s="211">
        <v>21</v>
      </c>
      <c r="G136" s="211" t="s">
        <v>296</v>
      </c>
      <c r="H136" s="211" t="s">
        <v>3896</v>
      </c>
      <c r="I136" s="35"/>
    </row>
    <row r="137" spans="1:9">
      <c r="A137" s="39">
        <v>2136</v>
      </c>
      <c r="B137" s="17" t="s">
        <v>728</v>
      </c>
      <c r="C137" s="211" t="s">
        <v>4267</v>
      </c>
      <c r="D137" s="211" t="s">
        <v>4268</v>
      </c>
      <c r="E137" s="211" t="s">
        <v>511</v>
      </c>
      <c r="F137" s="211">
        <v>24</v>
      </c>
      <c r="G137" s="211" t="s">
        <v>296</v>
      </c>
      <c r="H137" s="211" t="s">
        <v>4018</v>
      </c>
      <c r="I137" s="35"/>
    </row>
    <row r="138" spans="1:9">
      <c r="A138" s="39">
        <v>2137</v>
      </c>
      <c r="B138" s="17" t="s">
        <v>729</v>
      </c>
      <c r="C138" s="211" t="s">
        <v>4269</v>
      </c>
      <c r="D138" s="211" t="s">
        <v>4270</v>
      </c>
      <c r="E138" s="211" t="s">
        <v>511</v>
      </c>
      <c r="F138" s="211">
        <v>24</v>
      </c>
      <c r="G138" s="211" t="s">
        <v>296</v>
      </c>
      <c r="H138" s="211" t="s">
        <v>4018</v>
      </c>
      <c r="I138" s="35"/>
    </row>
    <row r="139" spans="1:9">
      <c r="A139" s="39">
        <v>2138</v>
      </c>
      <c r="B139" s="17" t="s">
        <v>730</v>
      </c>
      <c r="C139" s="211" t="s">
        <v>5263</v>
      </c>
      <c r="D139" s="211" t="s">
        <v>4271</v>
      </c>
      <c r="E139" s="211" t="s">
        <v>511</v>
      </c>
      <c r="F139" s="211">
        <v>24</v>
      </c>
      <c r="G139" s="211" t="s">
        <v>296</v>
      </c>
      <c r="H139" s="211" t="s">
        <v>4018</v>
      </c>
      <c r="I139" s="35"/>
    </row>
    <row r="140" spans="1:9">
      <c r="A140" s="39">
        <v>2139</v>
      </c>
      <c r="B140" s="17" t="s">
        <v>731</v>
      </c>
      <c r="C140" s="211" t="s">
        <v>4272</v>
      </c>
      <c r="D140" s="211" t="s">
        <v>4273</v>
      </c>
      <c r="E140" s="211" t="s">
        <v>511</v>
      </c>
      <c r="F140" s="211">
        <v>24</v>
      </c>
      <c r="G140" s="211" t="s">
        <v>296</v>
      </c>
      <c r="H140" s="211" t="s">
        <v>4018</v>
      </c>
      <c r="I140" s="35"/>
    </row>
    <row r="141" spans="1:9">
      <c r="A141" s="39">
        <v>2140</v>
      </c>
      <c r="B141" s="17" t="s">
        <v>732</v>
      </c>
      <c r="C141" s="211" t="s">
        <v>3364</v>
      </c>
      <c r="D141" s="211" t="s">
        <v>3365</v>
      </c>
      <c r="E141" s="211" t="s">
        <v>511</v>
      </c>
      <c r="F141" s="211">
        <v>24</v>
      </c>
      <c r="G141" s="211" t="s">
        <v>296</v>
      </c>
      <c r="H141" s="211" t="s">
        <v>3895</v>
      </c>
      <c r="I141" s="35"/>
    </row>
    <row r="142" spans="1:9">
      <c r="A142" s="39">
        <v>2141</v>
      </c>
      <c r="B142" s="17" t="s">
        <v>733</v>
      </c>
      <c r="C142" s="211" t="s">
        <v>4038</v>
      </c>
      <c r="D142" s="211" t="s">
        <v>4039</v>
      </c>
      <c r="E142" s="211" t="s">
        <v>511</v>
      </c>
      <c r="F142" s="211">
        <v>24</v>
      </c>
      <c r="G142" s="211" t="s">
        <v>296</v>
      </c>
      <c r="H142" s="211" t="s">
        <v>3896</v>
      </c>
      <c r="I142" s="35"/>
    </row>
    <row r="143" spans="1:9">
      <c r="A143" s="39">
        <v>2142</v>
      </c>
      <c r="B143" s="17" t="s">
        <v>734</v>
      </c>
      <c r="C143" s="211" t="s">
        <v>5264</v>
      </c>
      <c r="D143" s="211" t="s">
        <v>5265</v>
      </c>
      <c r="E143" s="211" t="s">
        <v>480</v>
      </c>
      <c r="F143" s="211">
        <v>23</v>
      </c>
      <c r="G143" s="211" t="s">
        <v>339</v>
      </c>
      <c r="H143" s="211" t="s">
        <v>3895</v>
      </c>
      <c r="I143" s="35"/>
    </row>
    <row r="144" spans="1:9">
      <c r="A144" s="39">
        <v>2143</v>
      </c>
      <c r="B144" s="17" t="s">
        <v>735</v>
      </c>
      <c r="C144" s="211" t="s">
        <v>3935</v>
      </c>
      <c r="D144" s="211" t="s">
        <v>3936</v>
      </c>
      <c r="E144" s="211" t="s">
        <v>480</v>
      </c>
      <c r="F144" s="211">
        <v>23</v>
      </c>
      <c r="G144" s="211" t="s">
        <v>299</v>
      </c>
      <c r="H144" s="211" t="s">
        <v>3895</v>
      </c>
      <c r="I144" s="35"/>
    </row>
    <row r="145" spans="1:9">
      <c r="A145" s="39">
        <v>2144</v>
      </c>
      <c r="B145" s="17" t="s">
        <v>736</v>
      </c>
      <c r="C145" s="211" t="s">
        <v>3946</v>
      </c>
      <c r="D145" s="211" t="s">
        <v>3947</v>
      </c>
      <c r="E145" s="211" t="s">
        <v>480</v>
      </c>
      <c r="F145" s="211">
        <v>23</v>
      </c>
      <c r="G145" s="211" t="s">
        <v>299</v>
      </c>
      <c r="H145" s="211" t="s">
        <v>3896</v>
      </c>
      <c r="I145" s="35"/>
    </row>
    <row r="146" spans="1:9">
      <c r="A146" s="39">
        <v>2145</v>
      </c>
      <c r="B146" s="17" t="s">
        <v>737</v>
      </c>
      <c r="C146" s="211" t="s">
        <v>3960</v>
      </c>
      <c r="D146" s="211" t="s">
        <v>3961</v>
      </c>
      <c r="E146" s="211" t="s">
        <v>480</v>
      </c>
      <c r="F146" s="211">
        <v>23</v>
      </c>
      <c r="G146" s="211" t="s">
        <v>299</v>
      </c>
      <c r="H146" s="211" t="s">
        <v>3896</v>
      </c>
      <c r="I146" s="35"/>
    </row>
    <row r="147" spans="1:9">
      <c r="A147" s="39">
        <v>2146</v>
      </c>
      <c r="B147" s="17" t="s">
        <v>738</v>
      </c>
      <c r="C147" s="211" t="s">
        <v>4238</v>
      </c>
      <c r="D147" s="211" t="s">
        <v>4239</v>
      </c>
      <c r="E147" s="211" t="s">
        <v>544</v>
      </c>
      <c r="F147" s="211">
        <v>21</v>
      </c>
      <c r="G147" s="211" t="s">
        <v>299</v>
      </c>
      <c r="H147" s="211" t="s">
        <v>4018</v>
      </c>
      <c r="I147" s="35"/>
    </row>
    <row r="148" spans="1:9">
      <c r="A148" s="39">
        <v>2147</v>
      </c>
      <c r="B148" s="17" t="s">
        <v>739</v>
      </c>
      <c r="C148" s="211" t="s">
        <v>3304</v>
      </c>
      <c r="D148" s="211" t="s">
        <v>3209</v>
      </c>
      <c r="E148" s="211" t="s">
        <v>480</v>
      </c>
      <c r="F148" s="211">
        <v>23</v>
      </c>
      <c r="G148" s="211" t="s">
        <v>299</v>
      </c>
      <c r="H148" s="211" t="s">
        <v>3895</v>
      </c>
      <c r="I148" s="35"/>
    </row>
    <row r="149" spans="1:9">
      <c r="A149" s="39">
        <v>2148</v>
      </c>
      <c r="B149" s="17" t="s">
        <v>740</v>
      </c>
      <c r="C149" s="211" t="s">
        <v>3237</v>
      </c>
      <c r="D149" s="211" t="s">
        <v>3238</v>
      </c>
      <c r="E149" s="211" t="s">
        <v>480</v>
      </c>
      <c r="F149" s="211">
        <v>23</v>
      </c>
      <c r="G149" s="211" t="s">
        <v>299</v>
      </c>
      <c r="H149" s="211" t="s">
        <v>3895</v>
      </c>
      <c r="I149" s="35"/>
    </row>
    <row r="150" spans="1:9">
      <c r="A150" s="39">
        <v>2149</v>
      </c>
      <c r="B150" s="17" t="s">
        <v>741</v>
      </c>
      <c r="C150" s="211" t="s">
        <v>3937</v>
      </c>
      <c r="D150" s="211" t="s">
        <v>3938</v>
      </c>
      <c r="E150" s="211" t="s">
        <v>480</v>
      </c>
      <c r="F150" s="211">
        <v>23</v>
      </c>
      <c r="G150" s="211" t="s">
        <v>299</v>
      </c>
      <c r="H150" s="211" t="s">
        <v>3895</v>
      </c>
      <c r="I150" s="35"/>
    </row>
    <row r="151" spans="1:9">
      <c r="A151" s="39">
        <v>2150</v>
      </c>
      <c r="B151" s="17" t="s">
        <v>742</v>
      </c>
      <c r="C151" s="211" t="s">
        <v>3239</v>
      </c>
      <c r="D151" s="211" t="s">
        <v>3240</v>
      </c>
      <c r="E151" s="211" t="s">
        <v>480</v>
      </c>
      <c r="F151" s="211">
        <v>23</v>
      </c>
      <c r="G151" s="211" t="s">
        <v>299</v>
      </c>
      <c r="H151" s="211" t="s">
        <v>3895</v>
      </c>
      <c r="I151" s="35"/>
    </row>
    <row r="152" spans="1:9">
      <c r="A152" s="39">
        <v>2151</v>
      </c>
      <c r="B152" s="17" t="s">
        <v>743</v>
      </c>
      <c r="C152" s="211" t="s">
        <v>3939</v>
      </c>
      <c r="D152" s="211" t="s">
        <v>3305</v>
      </c>
      <c r="E152" s="211" t="s">
        <v>511</v>
      </c>
      <c r="F152" s="211">
        <v>24</v>
      </c>
      <c r="G152" s="211" t="s">
        <v>299</v>
      </c>
      <c r="H152" s="211" t="s">
        <v>3895</v>
      </c>
      <c r="I152" s="35"/>
    </row>
    <row r="153" spans="1:9">
      <c r="A153" s="39">
        <v>2152</v>
      </c>
      <c r="B153" s="17" t="s">
        <v>744</v>
      </c>
      <c r="C153" s="211" t="s">
        <v>3288</v>
      </c>
      <c r="D153" s="211" t="s">
        <v>3289</v>
      </c>
      <c r="E153" s="211" t="s">
        <v>544</v>
      </c>
      <c r="F153" s="211">
        <v>21</v>
      </c>
      <c r="G153" s="211" t="s">
        <v>299</v>
      </c>
      <c r="H153" s="211" t="s">
        <v>3895</v>
      </c>
      <c r="I153" s="35"/>
    </row>
    <row r="154" spans="1:9">
      <c r="A154" s="39">
        <v>2153</v>
      </c>
      <c r="B154" s="17" t="s">
        <v>745</v>
      </c>
      <c r="C154" s="211" t="s">
        <v>3940</v>
      </c>
      <c r="D154" s="211" t="s">
        <v>3941</v>
      </c>
      <c r="E154" s="211" t="s">
        <v>480</v>
      </c>
      <c r="F154" s="211">
        <v>23</v>
      </c>
      <c r="G154" s="211" t="s">
        <v>299</v>
      </c>
      <c r="H154" s="211" t="s">
        <v>3896</v>
      </c>
      <c r="I154" s="35"/>
    </row>
    <row r="155" spans="1:9">
      <c r="A155" s="39">
        <v>2154</v>
      </c>
      <c r="B155" s="17" t="s">
        <v>746</v>
      </c>
      <c r="C155" s="211" t="s">
        <v>3942</v>
      </c>
      <c r="D155" s="211" t="s">
        <v>3943</v>
      </c>
      <c r="E155" s="211" t="s">
        <v>480</v>
      </c>
      <c r="F155" s="211">
        <v>23</v>
      </c>
      <c r="G155" s="211" t="s">
        <v>299</v>
      </c>
      <c r="H155" s="211" t="s">
        <v>3896</v>
      </c>
      <c r="I155" s="35"/>
    </row>
    <row r="156" spans="1:9">
      <c r="A156" s="39">
        <v>2155</v>
      </c>
      <c r="B156" s="17" t="s">
        <v>747</v>
      </c>
      <c r="C156" s="211" t="s">
        <v>3944</v>
      </c>
      <c r="D156" s="211" t="s">
        <v>3945</v>
      </c>
      <c r="E156" s="211" t="s">
        <v>544</v>
      </c>
      <c r="F156" s="211">
        <v>21</v>
      </c>
      <c r="G156" s="211" t="s">
        <v>299</v>
      </c>
      <c r="H156" s="211" t="s">
        <v>3896</v>
      </c>
      <c r="I156" s="35"/>
    </row>
    <row r="157" spans="1:9">
      <c r="A157" s="39">
        <v>2156</v>
      </c>
      <c r="B157" s="17" t="s">
        <v>748</v>
      </c>
      <c r="C157" s="211" t="s">
        <v>3948</v>
      </c>
      <c r="D157" s="211" t="s">
        <v>3949</v>
      </c>
      <c r="E157" s="211" t="s">
        <v>511</v>
      </c>
      <c r="F157" s="211">
        <v>24</v>
      </c>
      <c r="G157" s="211" t="s">
        <v>299</v>
      </c>
      <c r="H157" s="211" t="s">
        <v>3896</v>
      </c>
      <c r="I157" s="35"/>
    </row>
    <row r="158" spans="1:9">
      <c r="A158" s="39">
        <v>2157</v>
      </c>
      <c r="B158" s="17" t="s">
        <v>750</v>
      </c>
      <c r="C158" s="211" t="s">
        <v>3950</v>
      </c>
      <c r="D158" s="211" t="s">
        <v>3951</v>
      </c>
      <c r="E158" s="211" t="s">
        <v>526</v>
      </c>
      <c r="F158" s="211">
        <v>22</v>
      </c>
      <c r="G158" s="211" t="s">
        <v>299</v>
      </c>
      <c r="H158" s="211" t="s">
        <v>3896</v>
      </c>
      <c r="I158" s="35"/>
    </row>
    <row r="159" spans="1:9">
      <c r="A159" s="39">
        <v>2158</v>
      </c>
      <c r="B159" s="17" t="s">
        <v>751</v>
      </c>
      <c r="C159" s="211" t="s">
        <v>3954</v>
      </c>
      <c r="D159" s="211" t="s">
        <v>3955</v>
      </c>
      <c r="E159" s="211" t="s">
        <v>480</v>
      </c>
      <c r="F159" s="211">
        <v>23</v>
      </c>
      <c r="G159" s="211" t="s">
        <v>299</v>
      </c>
      <c r="H159" s="211" t="s">
        <v>3896</v>
      </c>
      <c r="I159" s="35"/>
    </row>
    <row r="160" spans="1:9">
      <c r="A160" s="39">
        <v>2159</v>
      </c>
      <c r="B160" s="17" t="s">
        <v>752</v>
      </c>
      <c r="C160" s="211" t="s">
        <v>3958</v>
      </c>
      <c r="D160" s="211" t="s">
        <v>3959</v>
      </c>
      <c r="E160" s="211" t="s">
        <v>526</v>
      </c>
      <c r="F160" s="211">
        <v>22</v>
      </c>
      <c r="G160" s="211" t="s">
        <v>299</v>
      </c>
      <c r="H160" s="211" t="s">
        <v>3896</v>
      </c>
      <c r="I160" s="35"/>
    </row>
    <row r="161" spans="1:9">
      <c r="A161" s="39">
        <v>2160</v>
      </c>
      <c r="B161" s="17" t="s">
        <v>754</v>
      </c>
      <c r="C161" s="211" t="s">
        <v>3962</v>
      </c>
      <c r="D161" s="211" t="s">
        <v>3963</v>
      </c>
      <c r="E161" s="211" t="s">
        <v>480</v>
      </c>
      <c r="F161" s="211">
        <v>23</v>
      </c>
      <c r="G161" s="211" t="s">
        <v>299</v>
      </c>
      <c r="H161" s="211" t="s">
        <v>3896</v>
      </c>
      <c r="I161" s="35"/>
    </row>
    <row r="162" spans="1:9">
      <c r="A162" s="39">
        <v>2161</v>
      </c>
      <c r="B162" s="17" t="s">
        <v>756</v>
      </c>
      <c r="C162" s="211" t="s">
        <v>3964</v>
      </c>
      <c r="D162" s="211" t="s">
        <v>3965</v>
      </c>
      <c r="E162" s="211" t="s">
        <v>511</v>
      </c>
      <c r="F162" s="211">
        <v>24</v>
      </c>
      <c r="G162" s="211" t="s">
        <v>299</v>
      </c>
      <c r="H162" s="211" t="s">
        <v>3896</v>
      </c>
      <c r="I162" s="35"/>
    </row>
    <row r="163" spans="1:9">
      <c r="A163" s="39">
        <v>2162</v>
      </c>
      <c r="B163" s="17" t="s">
        <v>758</v>
      </c>
      <c r="C163" s="211" t="s">
        <v>4149</v>
      </c>
      <c r="D163" s="211" t="s">
        <v>4150</v>
      </c>
      <c r="E163" s="211" t="s">
        <v>480</v>
      </c>
      <c r="F163" s="211">
        <v>23</v>
      </c>
      <c r="G163" s="211" t="s">
        <v>299</v>
      </c>
      <c r="H163" s="211" t="s">
        <v>4018</v>
      </c>
      <c r="I163" s="35"/>
    </row>
    <row r="164" spans="1:9">
      <c r="A164" s="39">
        <v>2163</v>
      </c>
      <c r="B164" s="17" t="s">
        <v>759</v>
      </c>
      <c r="C164" s="211" t="s">
        <v>4151</v>
      </c>
      <c r="D164" s="211" t="s">
        <v>4152</v>
      </c>
      <c r="E164" s="211" t="s">
        <v>544</v>
      </c>
      <c r="F164" s="211">
        <v>21</v>
      </c>
      <c r="G164" s="211" t="s">
        <v>299</v>
      </c>
      <c r="H164" s="211" t="s">
        <v>4018</v>
      </c>
      <c r="I164" s="35"/>
    </row>
    <row r="165" spans="1:9">
      <c r="A165" s="39">
        <v>2164</v>
      </c>
      <c r="B165" s="17" t="s">
        <v>760</v>
      </c>
      <c r="C165" s="211" t="s">
        <v>4236</v>
      </c>
      <c r="D165" s="211" t="s">
        <v>4237</v>
      </c>
      <c r="E165" s="211" t="s">
        <v>480</v>
      </c>
      <c r="F165" s="211">
        <v>23</v>
      </c>
      <c r="G165" s="211" t="s">
        <v>299</v>
      </c>
      <c r="H165" s="211" t="s">
        <v>4018</v>
      </c>
      <c r="I165" s="35"/>
    </row>
    <row r="166" spans="1:9">
      <c r="A166" s="39">
        <v>2165</v>
      </c>
      <c r="B166" s="17" t="s">
        <v>761</v>
      </c>
      <c r="C166" s="211" t="s">
        <v>4153</v>
      </c>
      <c r="D166" s="211" t="s">
        <v>4154</v>
      </c>
      <c r="E166" s="211" t="s">
        <v>480</v>
      </c>
      <c r="F166" s="211">
        <v>23</v>
      </c>
      <c r="G166" s="211" t="s">
        <v>299</v>
      </c>
      <c r="H166" s="211" t="s">
        <v>4018</v>
      </c>
      <c r="I166" s="35"/>
    </row>
    <row r="167" spans="1:9">
      <c r="A167" s="39">
        <v>2166</v>
      </c>
      <c r="B167" s="17" t="s">
        <v>762</v>
      </c>
      <c r="C167" s="211" t="s">
        <v>4276</v>
      </c>
      <c r="D167" s="211" t="s">
        <v>4277</v>
      </c>
      <c r="E167" s="211" t="s">
        <v>480</v>
      </c>
      <c r="F167" s="211">
        <v>23</v>
      </c>
      <c r="G167" s="211" t="s">
        <v>299</v>
      </c>
      <c r="H167" s="211" t="s">
        <v>4018</v>
      </c>
      <c r="I167" s="35"/>
    </row>
    <row r="168" spans="1:9">
      <c r="A168" s="39">
        <v>2167</v>
      </c>
      <c r="B168" s="17" t="s">
        <v>764</v>
      </c>
      <c r="C168" s="211" t="s">
        <v>4157</v>
      </c>
      <c r="D168" s="211" t="s">
        <v>4158</v>
      </c>
      <c r="E168" s="211" t="s">
        <v>480</v>
      </c>
      <c r="F168" s="211">
        <v>23</v>
      </c>
      <c r="G168" s="211" t="s">
        <v>299</v>
      </c>
      <c r="H168" s="211" t="s">
        <v>4018</v>
      </c>
      <c r="I168" s="35"/>
    </row>
    <row r="169" spans="1:9">
      <c r="A169" s="39">
        <v>2168</v>
      </c>
      <c r="B169" s="17" t="s">
        <v>765</v>
      </c>
      <c r="C169" s="211" t="s">
        <v>4161</v>
      </c>
      <c r="D169" s="211" t="s">
        <v>4162</v>
      </c>
      <c r="E169" s="211" t="s">
        <v>511</v>
      </c>
      <c r="F169" s="211">
        <v>24</v>
      </c>
      <c r="G169" s="211" t="s">
        <v>299</v>
      </c>
      <c r="H169" s="211" t="s">
        <v>4018</v>
      </c>
      <c r="I169" s="35"/>
    </row>
    <row r="170" spans="1:9">
      <c r="A170" s="39">
        <v>2169</v>
      </c>
      <c r="B170" s="17" t="s">
        <v>766</v>
      </c>
      <c r="C170" s="211" t="s">
        <v>4163</v>
      </c>
      <c r="D170" s="211" t="s">
        <v>4164</v>
      </c>
      <c r="E170" s="211" t="s">
        <v>544</v>
      </c>
      <c r="F170" s="211">
        <v>21</v>
      </c>
      <c r="G170" s="211" t="s">
        <v>299</v>
      </c>
      <c r="H170" s="211" t="s">
        <v>4018</v>
      </c>
      <c r="I170" s="35"/>
    </row>
    <row r="171" spans="1:9">
      <c r="A171" s="39">
        <v>2170</v>
      </c>
      <c r="B171" s="17" t="s">
        <v>767</v>
      </c>
      <c r="C171" s="211" t="s">
        <v>4165</v>
      </c>
      <c r="D171" s="211" t="s">
        <v>4166</v>
      </c>
      <c r="E171" s="211" t="s">
        <v>511</v>
      </c>
      <c r="F171" s="211">
        <v>24</v>
      </c>
      <c r="G171" s="211" t="s">
        <v>299</v>
      </c>
      <c r="H171" s="211" t="s">
        <v>4018</v>
      </c>
      <c r="I171" s="35"/>
    </row>
    <row r="172" spans="1:9">
      <c r="A172" s="39">
        <v>2171</v>
      </c>
      <c r="B172" s="17" t="s">
        <v>768</v>
      </c>
      <c r="C172" s="211" t="s">
        <v>5266</v>
      </c>
      <c r="D172" s="211" t="s">
        <v>5267</v>
      </c>
      <c r="E172" s="211" t="s">
        <v>511</v>
      </c>
      <c r="F172" s="211">
        <v>24</v>
      </c>
      <c r="G172" s="211" t="s">
        <v>299</v>
      </c>
      <c r="H172" s="211" t="s">
        <v>3887</v>
      </c>
      <c r="I172" s="35"/>
    </row>
    <row r="173" spans="1:9">
      <c r="A173" s="39">
        <v>2172</v>
      </c>
      <c r="B173" s="17" t="s">
        <v>769</v>
      </c>
      <c r="C173" s="211" t="s">
        <v>5268</v>
      </c>
      <c r="D173" s="211" t="s">
        <v>5269</v>
      </c>
      <c r="E173" s="211" t="s">
        <v>511</v>
      </c>
      <c r="F173" s="211">
        <v>24</v>
      </c>
      <c r="G173" s="211" t="s">
        <v>299</v>
      </c>
      <c r="H173" s="211" t="s">
        <v>3887</v>
      </c>
      <c r="I173" s="35"/>
    </row>
    <row r="174" spans="1:9">
      <c r="A174" s="39">
        <v>2173</v>
      </c>
      <c r="B174" s="17" t="s">
        <v>770</v>
      </c>
      <c r="C174" s="211" t="s">
        <v>5270</v>
      </c>
      <c r="D174" s="211" t="s">
        <v>5271</v>
      </c>
      <c r="E174" s="211" t="s">
        <v>480</v>
      </c>
      <c r="F174" s="211">
        <v>23</v>
      </c>
      <c r="G174" s="211" t="s">
        <v>299</v>
      </c>
      <c r="H174" s="211" t="s">
        <v>3887</v>
      </c>
      <c r="I174" s="35"/>
    </row>
    <row r="175" spans="1:9">
      <c r="A175" s="39">
        <v>2174</v>
      </c>
      <c r="B175" s="17" t="s">
        <v>771</v>
      </c>
      <c r="C175" s="211" t="s">
        <v>5272</v>
      </c>
      <c r="D175" s="211" t="s">
        <v>5273</v>
      </c>
      <c r="E175" s="211" t="s">
        <v>511</v>
      </c>
      <c r="F175" s="211">
        <v>24</v>
      </c>
      <c r="G175" s="211" t="s">
        <v>299</v>
      </c>
      <c r="H175" s="211" t="s">
        <v>3887</v>
      </c>
      <c r="I175" s="35"/>
    </row>
    <row r="176" spans="1:9">
      <c r="A176" s="39">
        <v>2175</v>
      </c>
      <c r="B176" s="17" t="s">
        <v>773</v>
      </c>
      <c r="C176" s="211" t="s">
        <v>5274</v>
      </c>
      <c r="D176" s="211" t="s">
        <v>5275</v>
      </c>
      <c r="E176" s="211" t="s">
        <v>480</v>
      </c>
      <c r="F176" s="211">
        <v>23</v>
      </c>
      <c r="G176" s="211" t="s">
        <v>299</v>
      </c>
      <c r="H176" s="211" t="s">
        <v>3887</v>
      </c>
      <c r="I176" s="35"/>
    </row>
    <row r="177" spans="1:9">
      <c r="A177" s="39">
        <v>2176</v>
      </c>
      <c r="B177" s="17" t="s">
        <v>774</v>
      </c>
      <c r="C177" s="211" t="s">
        <v>5276</v>
      </c>
      <c r="D177" s="211" t="s">
        <v>5277</v>
      </c>
      <c r="E177" s="211" t="s">
        <v>480</v>
      </c>
      <c r="F177" s="211">
        <v>23</v>
      </c>
      <c r="G177" s="211" t="s">
        <v>299</v>
      </c>
      <c r="H177" s="211" t="s">
        <v>3887</v>
      </c>
      <c r="I177" s="35"/>
    </row>
    <row r="178" spans="1:9">
      <c r="A178" s="39">
        <v>2177</v>
      </c>
      <c r="B178" s="17" t="s">
        <v>776</v>
      </c>
      <c r="C178" s="211" t="s">
        <v>5278</v>
      </c>
      <c r="D178" s="211" t="s">
        <v>5279</v>
      </c>
      <c r="E178" s="211" t="s">
        <v>480</v>
      </c>
      <c r="F178" s="211">
        <v>23</v>
      </c>
      <c r="G178" s="211" t="s">
        <v>299</v>
      </c>
      <c r="H178" s="211" t="s">
        <v>3887</v>
      </c>
      <c r="I178" s="35"/>
    </row>
    <row r="179" spans="1:9">
      <c r="A179" s="39">
        <v>2178</v>
      </c>
      <c r="B179" s="17" t="s">
        <v>777</v>
      </c>
      <c r="C179" s="211" t="s">
        <v>5280</v>
      </c>
      <c r="D179" s="211" t="s">
        <v>5281</v>
      </c>
      <c r="E179" s="211" t="s">
        <v>480</v>
      </c>
      <c r="F179" s="211">
        <v>23</v>
      </c>
      <c r="G179" s="211" t="s">
        <v>299</v>
      </c>
      <c r="H179" s="211" t="s">
        <v>3887</v>
      </c>
      <c r="I179" s="35"/>
    </row>
    <row r="180" spans="1:9">
      <c r="A180" s="39">
        <v>2179</v>
      </c>
      <c r="B180" s="17" t="s">
        <v>778</v>
      </c>
      <c r="C180" s="211" t="s">
        <v>5282</v>
      </c>
      <c r="D180" s="211" t="s">
        <v>5283</v>
      </c>
      <c r="E180" s="211" t="s">
        <v>480</v>
      </c>
      <c r="F180" s="211">
        <v>23</v>
      </c>
      <c r="G180" s="211" t="s">
        <v>299</v>
      </c>
      <c r="H180" s="211" t="s">
        <v>3887</v>
      </c>
      <c r="I180" s="35"/>
    </row>
    <row r="181" spans="1:9">
      <c r="A181" s="39">
        <v>2180</v>
      </c>
      <c r="B181" s="17" t="s">
        <v>779</v>
      </c>
      <c r="C181" s="211" t="s">
        <v>5284</v>
      </c>
      <c r="D181" s="211" t="s">
        <v>5285</v>
      </c>
      <c r="E181" s="211" t="s">
        <v>480</v>
      </c>
      <c r="F181" s="211">
        <v>23</v>
      </c>
      <c r="G181" s="211" t="s">
        <v>299</v>
      </c>
      <c r="H181" s="211" t="s">
        <v>3887</v>
      </c>
      <c r="I181" s="35"/>
    </row>
    <row r="182" spans="1:9">
      <c r="A182" s="39">
        <v>2181</v>
      </c>
      <c r="B182" s="17" t="s">
        <v>780</v>
      </c>
      <c r="C182" s="211" t="s">
        <v>5286</v>
      </c>
      <c r="D182" s="211" t="s">
        <v>5287</v>
      </c>
      <c r="E182" s="211" t="s">
        <v>480</v>
      </c>
      <c r="F182" s="211">
        <v>23</v>
      </c>
      <c r="G182" s="211" t="s">
        <v>299</v>
      </c>
      <c r="H182" s="211" t="s">
        <v>3887</v>
      </c>
      <c r="I182" s="35"/>
    </row>
    <row r="183" spans="1:9">
      <c r="A183" s="39">
        <v>2182</v>
      </c>
      <c r="B183" s="17" t="s">
        <v>782</v>
      </c>
      <c r="C183" s="211" t="s">
        <v>5288</v>
      </c>
      <c r="D183" s="211" t="s">
        <v>5289</v>
      </c>
      <c r="E183" s="211" t="s">
        <v>480</v>
      </c>
      <c r="F183" s="211">
        <v>23</v>
      </c>
      <c r="G183" s="211" t="s">
        <v>299</v>
      </c>
      <c r="H183" s="211" t="s">
        <v>3887</v>
      </c>
      <c r="I183" s="35"/>
    </row>
    <row r="184" spans="1:9">
      <c r="A184" s="39">
        <v>2183</v>
      </c>
      <c r="B184" s="17" t="s">
        <v>783</v>
      </c>
      <c r="C184" s="211" t="s">
        <v>5290</v>
      </c>
      <c r="D184" s="211" t="s">
        <v>5291</v>
      </c>
      <c r="E184" s="211" t="s">
        <v>480</v>
      </c>
      <c r="F184" s="211">
        <v>23</v>
      </c>
      <c r="G184" s="211" t="s">
        <v>299</v>
      </c>
      <c r="H184" s="211" t="s">
        <v>3887</v>
      </c>
      <c r="I184" s="35"/>
    </row>
    <row r="185" spans="1:9">
      <c r="A185" s="39">
        <v>2184</v>
      </c>
      <c r="B185" s="17" t="s">
        <v>784</v>
      </c>
      <c r="C185" s="211" t="s">
        <v>3966</v>
      </c>
      <c r="D185" s="211" t="s">
        <v>3308</v>
      </c>
      <c r="E185" s="211" t="s">
        <v>480</v>
      </c>
      <c r="F185" s="211">
        <v>23</v>
      </c>
      <c r="G185" s="211" t="s">
        <v>311</v>
      </c>
      <c r="H185" s="211" t="s">
        <v>3895</v>
      </c>
      <c r="I185" s="35"/>
    </row>
    <row r="186" spans="1:9">
      <c r="A186" s="39">
        <v>2185</v>
      </c>
      <c r="B186" s="17" t="s">
        <v>786</v>
      </c>
      <c r="C186" s="211" t="s">
        <v>3357</v>
      </c>
      <c r="D186" s="211" t="s">
        <v>3358</v>
      </c>
      <c r="E186" s="211" t="s">
        <v>480</v>
      </c>
      <c r="F186" s="211">
        <v>23</v>
      </c>
      <c r="G186" s="211" t="s">
        <v>311</v>
      </c>
      <c r="H186" s="211" t="s">
        <v>3895</v>
      </c>
      <c r="I186" s="35"/>
    </row>
    <row r="187" spans="1:9">
      <c r="A187" s="39">
        <v>2186</v>
      </c>
      <c r="B187" s="17" t="s">
        <v>787</v>
      </c>
      <c r="C187" s="211" t="s">
        <v>3967</v>
      </c>
      <c r="D187" s="211" t="s">
        <v>3968</v>
      </c>
      <c r="E187" s="211" t="s">
        <v>480</v>
      </c>
      <c r="F187" s="211">
        <v>23</v>
      </c>
      <c r="G187" s="211" t="s">
        <v>311</v>
      </c>
      <c r="H187" s="211" t="s">
        <v>3895</v>
      </c>
      <c r="I187" s="35"/>
    </row>
    <row r="188" spans="1:9">
      <c r="A188" s="39">
        <v>2187</v>
      </c>
      <c r="B188" s="17" t="s">
        <v>789</v>
      </c>
      <c r="C188" s="211" t="s">
        <v>4104</v>
      </c>
      <c r="D188" s="211" t="s">
        <v>4105</v>
      </c>
      <c r="E188" s="211" t="s">
        <v>480</v>
      </c>
      <c r="F188" s="211">
        <v>23</v>
      </c>
      <c r="G188" s="211" t="s">
        <v>311</v>
      </c>
      <c r="H188" s="211" t="s">
        <v>3896</v>
      </c>
      <c r="I188" s="35"/>
    </row>
    <row r="189" spans="1:9">
      <c r="A189" s="39">
        <v>2188</v>
      </c>
      <c r="B189" s="17" t="s">
        <v>790</v>
      </c>
      <c r="C189" s="211" t="s">
        <v>4106</v>
      </c>
      <c r="D189" s="211" t="s">
        <v>4107</v>
      </c>
      <c r="E189" s="211" t="s">
        <v>480</v>
      </c>
      <c r="F189" s="211">
        <v>23</v>
      </c>
      <c r="G189" s="211" t="s">
        <v>311</v>
      </c>
      <c r="H189" s="211" t="s">
        <v>3896</v>
      </c>
      <c r="I189" s="35"/>
    </row>
    <row r="190" spans="1:9">
      <c r="A190" s="39">
        <v>2189</v>
      </c>
      <c r="B190" s="17" t="s">
        <v>791</v>
      </c>
      <c r="C190" s="211" t="s">
        <v>4025</v>
      </c>
      <c r="D190" s="211" t="s">
        <v>4026</v>
      </c>
      <c r="E190" s="211" t="s">
        <v>480</v>
      </c>
      <c r="F190" s="211">
        <v>23</v>
      </c>
      <c r="G190" s="211" t="s">
        <v>311</v>
      </c>
      <c r="H190" s="211" t="s">
        <v>3896</v>
      </c>
      <c r="I190" s="35"/>
    </row>
    <row r="191" spans="1:9">
      <c r="A191" s="39">
        <v>2190</v>
      </c>
      <c r="B191" s="17" t="s">
        <v>793</v>
      </c>
      <c r="C191" s="211" t="s">
        <v>4327</v>
      </c>
      <c r="D191" s="211" t="s">
        <v>4328</v>
      </c>
      <c r="E191" s="211" t="s">
        <v>480</v>
      </c>
      <c r="F191" s="211">
        <v>23</v>
      </c>
      <c r="G191" s="211" t="s">
        <v>311</v>
      </c>
      <c r="H191" s="211" t="s">
        <v>4018</v>
      </c>
      <c r="I191" s="35"/>
    </row>
    <row r="192" spans="1:9">
      <c r="A192" s="39">
        <v>2191</v>
      </c>
      <c r="B192" s="17" t="s">
        <v>794</v>
      </c>
      <c r="C192" s="211" t="s">
        <v>4329</v>
      </c>
      <c r="D192" s="211" t="s">
        <v>4330</v>
      </c>
      <c r="E192" s="211" t="s">
        <v>480</v>
      </c>
      <c r="F192" s="211">
        <v>23</v>
      </c>
      <c r="G192" s="211" t="s">
        <v>311</v>
      </c>
      <c r="H192" s="211" t="s">
        <v>4018</v>
      </c>
      <c r="I192" s="35"/>
    </row>
    <row r="193" spans="1:9">
      <c r="A193" s="39">
        <v>2192</v>
      </c>
      <c r="B193" s="17" t="s">
        <v>795</v>
      </c>
      <c r="C193" s="211" t="s">
        <v>4331</v>
      </c>
      <c r="D193" s="211" t="s">
        <v>4332</v>
      </c>
      <c r="E193" s="211" t="s">
        <v>480</v>
      </c>
      <c r="F193" s="211">
        <v>23</v>
      </c>
      <c r="G193" s="211" t="s">
        <v>311</v>
      </c>
      <c r="H193" s="211" t="s">
        <v>4018</v>
      </c>
      <c r="I193" s="35"/>
    </row>
    <row r="194" spans="1:9">
      <c r="A194" s="39">
        <v>2193</v>
      </c>
      <c r="B194" s="17" t="s">
        <v>797</v>
      </c>
      <c r="C194" s="211" t="s">
        <v>4282</v>
      </c>
      <c r="D194" s="211" t="s">
        <v>4283</v>
      </c>
      <c r="E194" s="211" t="s">
        <v>480</v>
      </c>
      <c r="F194" s="211">
        <v>23</v>
      </c>
      <c r="G194" s="211" t="s">
        <v>311</v>
      </c>
      <c r="H194" s="211" t="s">
        <v>4018</v>
      </c>
      <c r="I194" s="35"/>
    </row>
    <row r="195" spans="1:9">
      <c r="A195" s="39">
        <v>2194</v>
      </c>
      <c r="B195" s="17" t="s">
        <v>798</v>
      </c>
      <c r="C195" s="211" t="s">
        <v>3241</v>
      </c>
      <c r="D195" s="211" t="s">
        <v>3242</v>
      </c>
      <c r="E195" s="211" t="s">
        <v>526</v>
      </c>
      <c r="F195" s="211">
        <v>22</v>
      </c>
      <c r="G195" s="211" t="s">
        <v>305</v>
      </c>
      <c r="H195" s="211" t="s">
        <v>501</v>
      </c>
      <c r="I195" s="35"/>
    </row>
    <row r="196" spans="1:9">
      <c r="A196" s="39">
        <v>2195</v>
      </c>
      <c r="B196" s="17" t="s">
        <v>799</v>
      </c>
      <c r="C196" s="211" t="s">
        <v>3969</v>
      </c>
      <c r="D196" s="211" t="s">
        <v>3970</v>
      </c>
      <c r="E196" s="211" t="s">
        <v>526</v>
      </c>
      <c r="F196" s="211">
        <v>22</v>
      </c>
      <c r="G196" s="211" t="s">
        <v>305</v>
      </c>
      <c r="H196" s="211" t="s">
        <v>3895</v>
      </c>
      <c r="I196" s="35"/>
    </row>
    <row r="197" spans="1:9">
      <c r="A197" s="39">
        <v>2196</v>
      </c>
      <c r="B197" s="17" t="s">
        <v>800</v>
      </c>
      <c r="C197" s="211" t="s">
        <v>4050</v>
      </c>
      <c r="D197" s="211" t="s">
        <v>4051</v>
      </c>
      <c r="E197" s="211" t="s">
        <v>526</v>
      </c>
      <c r="F197" s="211">
        <v>22</v>
      </c>
      <c r="G197" s="211" t="s">
        <v>305</v>
      </c>
      <c r="H197" s="211" t="s">
        <v>3896</v>
      </c>
      <c r="I197" s="35"/>
    </row>
    <row r="198" spans="1:9">
      <c r="A198" s="39">
        <v>2197</v>
      </c>
      <c r="B198" s="17" t="s">
        <v>801</v>
      </c>
      <c r="C198" s="211" t="s">
        <v>5292</v>
      </c>
      <c r="D198" s="211" t="s">
        <v>5293</v>
      </c>
      <c r="E198" s="211" t="s">
        <v>526</v>
      </c>
      <c r="F198" s="211">
        <v>22</v>
      </c>
      <c r="G198" s="211" t="s">
        <v>305</v>
      </c>
      <c r="H198" s="211" t="s">
        <v>4018</v>
      </c>
      <c r="I198" s="35"/>
    </row>
    <row r="199" spans="1:9">
      <c r="A199" s="39">
        <v>2198</v>
      </c>
      <c r="B199" s="17" t="s">
        <v>802</v>
      </c>
      <c r="C199" s="211" t="s">
        <v>4167</v>
      </c>
      <c r="D199" s="211" t="s">
        <v>3245</v>
      </c>
      <c r="E199" s="211" t="s">
        <v>785</v>
      </c>
      <c r="F199" s="211">
        <v>44</v>
      </c>
      <c r="G199" s="211" t="s">
        <v>322</v>
      </c>
      <c r="H199" s="211" t="s">
        <v>4018</v>
      </c>
      <c r="I199" s="35"/>
    </row>
    <row r="200" spans="1:9">
      <c r="A200" s="39">
        <v>2199</v>
      </c>
      <c r="B200" s="17" t="s">
        <v>803</v>
      </c>
      <c r="C200" s="211" t="s">
        <v>4174</v>
      </c>
      <c r="D200" s="211" t="s">
        <v>4175</v>
      </c>
      <c r="E200" s="211" t="s">
        <v>544</v>
      </c>
      <c r="F200" s="211">
        <v>21</v>
      </c>
      <c r="G200" s="211" t="s">
        <v>322</v>
      </c>
      <c r="H200" s="211" t="s">
        <v>4018</v>
      </c>
      <c r="I200" s="35"/>
    </row>
    <row r="201" spans="1:9">
      <c r="A201" s="39">
        <v>2200</v>
      </c>
      <c r="B201" s="17" t="s">
        <v>804</v>
      </c>
      <c r="C201" s="211" t="s">
        <v>4172</v>
      </c>
      <c r="D201" s="211" t="s">
        <v>4173</v>
      </c>
      <c r="E201" s="211" t="s">
        <v>1045</v>
      </c>
      <c r="F201" s="211">
        <v>41</v>
      </c>
      <c r="G201" s="211" t="s">
        <v>322</v>
      </c>
      <c r="H201" s="211" t="s">
        <v>4018</v>
      </c>
      <c r="I201" s="35"/>
    </row>
    <row r="202" spans="1:9">
      <c r="A202" s="39">
        <v>2201</v>
      </c>
      <c r="B202" s="17" t="s">
        <v>807</v>
      </c>
      <c r="C202" s="211" t="s">
        <v>4168</v>
      </c>
      <c r="D202" s="211" t="s">
        <v>4169</v>
      </c>
      <c r="E202" s="211" t="s">
        <v>535</v>
      </c>
      <c r="F202" s="211">
        <v>17</v>
      </c>
      <c r="G202" s="211" t="s">
        <v>322</v>
      </c>
      <c r="H202" s="211" t="s">
        <v>4018</v>
      </c>
      <c r="I202" s="35"/>
    </row>
    <row r="203" spans="1:9">
      <c r="A203" s="39">
        <v>2202</v>
      </c>
      <c r="B203" s="17" t="s">
        <v>809</v>
      </c>
      <c r="C203" s="211" t="s">
        <v>4170</v>
      </c>
      <c r="D203" s="211" t="s">
        <v>4171</v>
      </c>
      <c r="E203" s="211" t="s">
        <v>587</v>
      </c>
      <c r="F203" s="211">
        <v>20</v>
      </c>
      <c r="G203" s="211" t="s">
        <v>322</v>
      </c>
      <c r="H203" s="211" t="s">
        <v>4018</v>
      </c>
      <c r="I203" s="35"/>
    </row>
    <row r="204" spans="1:9">
      <c r="A204" s="39">
        <v>2203</v>
      </c>
      <c r="B204" s="17" t="s">
        <v>810</v>
      </c>
      <c r="C204" s="211" t="s">
        <v>4180</v>
      </c>
      <c r="D204" s="211" t="s">
        <v>4181</v>
      </c>
      <c r="E204" s="211" t="s">
        <v>763</v>
      </c>
      <c r="F204" s="211">
        <v>40</v>
      </c>
      <c r="G204" s="211" t="s">
        <v>322</v>
      </c>
      <c r="H204" s="211" t="s">
        <v>4018</v>
      </c>
      <c r="I204" s="35"/>
    </row>
    <row r="205" spans="1:9">
      <c r="A205" s="39">
        <v>2204</v>
      </c>
      <c r="B205" s="17" t="s">
        <v>813</v>
      </c>
      <c r="C205" s="211" t="s">
        <v>4176</v>
      </c>
      <c r="D205" s="211" t="s">
        <v>4177</v>
      </c>
      <c r="E205" s="211" t="s">
        <v>972</v>
      </c>
      <c r="F205" s="211">
        <v>47</v>
      </c>
      <c r="G205" s="211" t="s">
        <v>322</v>
      </c>
      <c r="H205" s="211" t="s">
        <v>4018</v>
      </c>
      <c r="I205" s="35"/>
    </row>
    <row r="206" spans="1:9">
      <c r="A206" s="39">
        <v>2205</v>
      </c>
      <c r="B206" s="17" t="s">
        <v>814</v>
      </c>
      <c r="C206" s="211" t="s">
        <v>4178</v>
      </c>
      <c r="D206" s="211" t="s">
        <v>4179</v>
      </c>
      <c r="E206" s="211" t="s">
        <v>544</v>
      </c>
      <c r="F206" s="211">
        <v>21</v>
      </c>
      <c r="G206" s="211" t="s">
        <v>322</v>
      </c>
      <c r="H206" s="211" t="s">
        <v>4018</v>
      </c>
      <c r="I206" s="35"/>
    </row>
    <row r="207" spans="1:9">
      <c r="A207" s="39">
        <v>2206</v>
      </c>
      <c r="B207" s="17" t="s">
        <v>816</v>
      </c>
      <c r="C207" s="211" t="s">
        <v>5294</v>
      </c>
      <c r="D207" s="211" t="s">
        <v>5295</v>
      </c>
      <c r="E207" s="211" t="s">
        <v>544</v>
      </c>
      <c r="F207" s="211">
        <v>21</v>
      </c>
      <c r="G207" s="211" t="s">
        <v>322</v>
      </c>
      <c r="H207" s="211" t="s">
        <v>3887</v>
      </c>
      <c r="I207" s="35"/>
    </row>
    <row r="208" spans="1:9">
      <c r="A208" s="39">
        <v>2207</v>
      </c>
      <c r="B208" s="17" t="s">
        <v>819</v>
      </c>
      <c r="C208" s="211" t="s">
        <v>5296</v>
      </c>
      <c r="D208" s="211" t="s">
        <v>5297</v>
      </c>
      <c r="E208" s="211" t="s">
        <v>544</v>
      </c>
      <c r="F208" s="211">
        <v>21</v>
      </c>
      <c r="G208" s="211" t="s">
        <v>322</v>
      </c>
      <c r="H208" s="211" t="s">
        <v>3887</v>
      </c>
      <c r="I208" s="35"/>
    </row>
    <row r="209" spans="1:9">
      <c r="A209" s="39">
        <v>2208</v>
      </c>
      <c r="B209" s="17" t="s">
        <v>820</v>
      </c>
      <c r="C209" s="211" t="s">
        <v>5298</v>
      </c>
      <c r="D209" s="211" t="s">
        <v>5299</v>
      </c>
      <c r="E209" s="211" t="s">
        <v>544</v>
      </c>
      <c r="F209" s="211">
        <v>21</v>
      </c>
      <c r="G209" s="211" t="s">
        <v>322</v>
      </c>
      <c r="H209" s="211" t="s">
        <v>3887</v>
      </c>
      <c r="I209" s="35"/>
    </row>
    <row r="210" spans="1:9">
      <c r="A210" s="39">
        <v>2209</v>
      </c>
      <c r="B210" s="17" t="s">
        <v>821</v>
      </c>
      <c r="C210" s="211" t="s">
        <v>5300</v>
      </c>
      <c r="D210" s="211" t="s">
        <v>5301</v>
      </c>
      <c r="E210" s="211" t="s">
        <v>544</v>
      </c>
      <c r="F210" s="211">
        <v>21</v>
      </c>
      <c r="G210" s="211" t="s">
        <v>322</v>
      </c>
      <c r="H210" s="211" t="s">
        <v>3887</v>
      </c>
      <c r="I210" s="35"/>
    </row>
    <row r="211" spans="1:9">
      <c r="A211" s="39">
        <v>2210</v>
      </c>
      <c r="B211" s="17" t="s">
        <v>822</v>
      </c>
      <c r="C211" s="211" t="s">
        <v>5302</v>
      </c>
      <c r="D211" s="211" t="s">
        <v>5303</v>
      </c>
      <c r="E211" s="211" t="s">
        <v>972</v>
      </c>
      <c r="F211" s="211">
        <v>47</v>
      </c>
      <c r="G211" s="211" t="s">
        <v>322</v>
      </c>
      <c r="H211" s="211" t="s">
        <v>3887</v>
      </c>
      <c r="I211" s="35"/>
    </row>
    <row r="212" spans="1:9">
      <c r="A212" s="39">
        <v>2211</v>
      </c>
      <c r="B212" s="17" t="s">
        <v>823</v>
      </c>
      <c r="C212" s="211" t="s">
        <v>5304</v>
      </c>
      <c r="D212" s="211" t="s">
        <v>5305</v>
      </c>
      <c r="E212" s="211" t="s">
        <v>587</v>
      </c>
      <c r="F212" s="211">
        <v>20</v>
      </c>
      <c r="G212" s="211" t="s">
        <v>322</v>
      </c>
      <c r="H212" s="211" t="s">
        <v>3887</v>
      </c>
      <c r="I212" s="35"/>
    </row>
    <row r="213" spans="1:9">
      <c r="A213" s="39">
        <v>2212</v>
      </c>
      <c r="B213" s="17" t="s">
        <v>824</v>
      </c>
      <c r="C213" s="211" t="s">
        <v>5306</v>
      </c>
      <c r="D213" s="211" t="s">
        <v>5307</v>
      </c>
      <c r="E213" s="211" t="s">
        <v>511</v>
      </c>
      <c r="F213" s="211">
        <v>24</v>
      </c>
      <c r="G213" s="211" t="s">
        <v>322</v>
      </c>
      <c r="H213" s="211" t="s">
        <v>3887</v>
      </c>
      <c r="I213" s="35"/>
    </row>
    <row r="214" spans="1:9">
      <c r="A214" s="39">
        <v>2213</v>
      </c>
      <c r="B214" s="17" t="s">
        <v>825</v>
      </c>
      <c r="C214" s="211" t="s">
        <v>5308</v>
      </c>
      <c r="D214" s="211" t="s">
        <v>5309</v>
      </c>
      <c r="E214" s="211" t="s">
        <v>526</v>
      </c>
      <c r="F214" s="211">
        <v>22</v>
      </c>
      <c r="G214" s="211" t="s">
        <v>322</v>
      </c>
      <c r="H214" s="211" t="s">
        <v>3887</v>
      </c>
      <c r="I214" s="35"/>
    </row>
    <row r="215" spans="1:9">
      <c r="A215" s="39">
        <v>2214</v>
      </c>
      <c r="B215" s="17" t="s">
        <v>826</v>
      </c>
      <c r="C215" s="211" t="s">
        <v>5310</v>
      </c>
      <c r="D215" s="211" t="s">
        <v>5311</v>
      </c>
      <c r="E215" s="211" t="s">
        <v>511</v>
      </c>
      <c r="F215" s="211">
        <v>24</v>
      </c>
      <c r="G215" s="211" t="s">
        <v>322</v>
      </c>
      <c r="H215" s="211" t="s">
        <v>3887</v>
      </c>
      <c r="I215" s="35"/>
    </row>
    <row r="216" spans="1:9">
      <c r="A216" s="39">
        <v>2215</v>
      </c>
      <c r="B216" s="17" t="s">
        <v>827</v>
      </c>
      <c r="C216" s="211" t="s">
        <v>5312</v>
      </c>
      <c r="D216" s="211" t="s">
        <v>5313</v>
      </c>
      <c r="E216" s="211" t="s">
        <v>587</v>
      </c>
      <c r="F216" s="211">
        <v>20</v>
      </c>
      <c r="G216" s="211" t="s">
        <v>322</v>
      </c>
      <c r="H216" s="211" t="s">
        <v>3887</v>
      </c>
      <c r="I216" s="35"/>
    </row>
    <row r="217" spans="1:9">
      <c r="A217" s="39">
        <v>2216</v>
      </c>
      <c r="B217" s="17" t="s">
        <v>828</v>
      </c>
      <c r="C217" s="211" t="s">
        <v>5314</v>
      </c>
      <c r="D217" s="211" t="s">
        <v>5315</v>
      </c>
      <c r="E217" s="211" t="s">
        <v>526</v>
      </c>
      <c r="F217" s="211">
        <v>22</v>
      </c>
      <c r="G217" s="211" t="s">
        <v>322</v>
      </c>
      <c r="H217" s="211" t="s">
        <v>3887</v>
      </c>
      <c r="I217" s="35"/>
    </row>
    <row r="218" spans="1:9">
      <c r="A218" s="39">
        <v>2217</v>
      </c>
      <c r="B218" s="17" t="s">
        <v>829</v>
      </c>
      <c r="C218" s="211" t="s">
        <v>5316</v>
      </c>
      <c r="D218" s="211" t="s">
        <v>5317</v>
      </c>
      <c r="E218" s="211" t="s">
        <v>544</v>
      </c>
      <c r="F218" s="211">
        <v>21</v>
      </c>
      <c r="G218" s="211" t="s">
        <v>322</v>
      </c>
      <c r="H218" s="211" t="s">
        <v>3887</v>
      </c>
      <c r="I218" s="35"/>
    </row>
    <row r="219" spans="1:9">
      <c r="A219" s="39">
        <v>2218</v>
      </c>
      <c r="B219" s="17" t="s">
        <v>833</v>
      </c>
      <c r="C219" s="211" t="s">
        <v>4206</v>
      </c>
      <c r="D219" s="211" t="s">
        <v>4207</v>
      </c>
      <c r="E219" s="211" t="s">
        <v>749</v>
      </c>
      <c r="F219" s="211">
        <v>14</v>
      </c>
      <c r="G219" s="211" t="s">
        <v>328</v>
      </c>
      <c r="H219" s="211" t="s">
        <v>4018</v>
      </c>
      <c r="I219" s="35"/>
    </row>
    <row r="220" spans="1:9">
      <c r="A220" s="39">
        <v>2219</v>
      </c>
      <c r="B220" s="17" t="s">
        <v>834</v>
      </c>
      <c r="C220" s="211" t="s">
        <v>5318</v>
      </c>
      <c r="D220" s="211" t="s">
        <v>5319</v>
      </c>
      <c r="E220" s="211" t="s">
        <v>480</v>
      </c>
      <c r="F220" s="211">
        <v>23</v>
      </c>
      <c r="G220" s="211" t="s">
        <v>328</v>
      </c>
      <c r="H220" s="211" t="s">
        <v>3887</v>
      </c>
      <c r="I220" s="35"/>
    </row>
    <row r="221" spans="1:9">
      <c r="A221" s="39">
        <v>2220</v>
      </c>
      <c r="B221" s="17" t="s">
        <v>835</v>
      </c>
      <c r="C221" s="211" t="s">
        <v>4297</v>
      </c>
      <c r="D221" s="211" t="s">
        <v>4298</v>
      </c>
      <c r="E221" s="211" t="s">
        <v>544</v>
      </c>
      <c r="F221" s="211">
        <v>21</v>
      </c>
      <c r="G221" s="211" t="s">
        <v>328</v>
      </c>
      <c r="H221" s="211" t="s">
        <v>4018</v>
      </c>
      <c r="I221" s="35"/>
    </row>
    <row r="222" spans="1:9">
      <c r="A222" s="39">
        <v>2221</v>
      </c>
      <c r="B222" s="17" t="s">
        <v>836</v>
      </c>
      <c r="C222" s="211" t="s">
        <v>4295</v>
      </c>
      <c r="D222" s="211" t="s">
        <v>4296</v>
      </c>
      <c r="E222" s="211" t="s">
        <v>544</v>
      </c>
      <c r="F222" s="211">
        <v>21</v>
      </c>
      <c r="G222" s="211" t="s">
        <v>328</v>
      </c>
      <c r="H222" s="211" t="s">
        <v>4018</v>
      </c>
      <c r="I222" s="35"/>
    </row>
    <row r="223" spans="1:9">
      <c r="A223" s="39">
        <v>2222</v>
      </c>
      <c r="B223" s="17" t="s">
        <v>837</v>
      </c>
      <c r="C223" s="211" t="s">
        <v>4068</v>
      </c>
      <c r="D223" s="211" t="s">
        <v>4069</v>
      </c>
      <c r="E223" s="211" t="s">
        <v>480</v>
      </c>
      <c r="F223" s="211">
        <v>23</v>
      </c>
      <c r="G223" s="211" t="s">
        <v>325</v>
      </c>
      <c r="H223" s="211" t="s">
        <v>3896</v>
      </c>
      <c r="I223" s="35"/>
    </row>
    <row r="224" spans="1:9">
      <c r="A224" s="39">
        <v>2223</v>
      </c>
      <c r="B224" s="17" t="s">
        <v>838</v>
      </c>
      <c r="C224" s="211" t="s">
        <v>4070</v>
      </c>
      <c r="D224" s="211" t="s">
        <v>4071</v>
      </c>
      <c r="E224" s="211" t="s">
        <v>480</v>
      </c>
      <c r="F224" s="211">
        <v>23</v>
      </c>
      <c r="G224" s="211" t="s">
        <v>325</v>
      </c>
      <c r="H224" s="211" t="s">
        <v>3896</v>
      </c>
      <c r="I224" s="35"/>
    </row>
    <row r="225" spans="1:9">
      <c r="A225" s="39">
        <v>2224</v>
      </c>
      <c r="B225" s="17" t="s">
        <v>839</v>
      </c>
      <c r="C225" s="211" t="s">
        <v>4353</v>
      </c>
      <c r="D225" s="211" t="s">
        <v>4354</v>
      </c>
      <c r="E225" s="211" t="s">
        <v>544</v>
      </c>
      <c r="F225" s="211">
        <v>21</v>
      </c>
      <c r="G225" s="211" t="s">
        <v>325</v>
      </c>
      <c r="H225" s="211" t="s">
        <v>4018</v>
      </c>
      <c r="I225" s="35"/>
    </row>
    <row r="226" spans="1:9">
      <c r="A226" s="39">
        <v>2225</v>
      </c>
      <c r="B226" s="17" t="s">
        <v>840</v>
      </c>
      <c r="C226" s="211" t="s">
        <v>4108</v>
      </c>
      <c r="D226" s="211" t="s">
        <v>4109</v>
      </c>
      <c r="E226" s="211" t="s">
        <v>480</v>
      </c>
      <c r="F226" s="211">
        <v>23</v>
      </c>
      <c r="G226" s="211" t="s">
        <v>354</v>
      </c>
      <c r="H226" s="211" t="s">
        <v>3896</v>
      </c>
      <c r="I226" s="35"/>
    </row>
    <row r="227" spans="1:9">
      <c r="A227" s="39">
        <v>2226</v>
      </c>
      <c r="B227" s="17" t="s">
        <v>841</v>
      </c>
      <c r="C227" s="211" t="s">
        <v>5320</v>
      </c>
      <c r="D227" s="211" t="s">
        <v>5321</v>
      </c>
      <c r="E227" s="211" t="s">
        <v>480</v>
      </c>
      <c r="F227" s="211">
        <v>23</v>
      </c>
      <c r="G227" s="211" t="s">
        <v>354</v>
      </c>
      <c r="H227" s="211" t="s">
        <v>4018</v>
      </c>
      <c r="I227" s="35"/>
    </row>
    <row r="228" spans="1:9">
      <c r="A228" s="39">
        <v>2227</v>
      </c>
      <c r="B228" s="17" t="s">
        <v>842</v>
      </c>
      <c r="C228" s="211" t="s">
        <v>3343</v>
      </c>
      <c r="D228" s="211" t="s">
        <v>3344</v>
      </c>
      <c r="E228" s="211" t="s">
        <v>480</v>
      </c>
      <c r="F228" s="211">
        <v>23</v>
      </c>
      <c r="G228" s="211" t="s">
        <v>354</v>
      </c>
      <c r="H228" s="211" t="s">
        <v>3895</v>
      </c>
      <c r="I228" s="35"/>
    </row>
    <row r="229" spans="1:9">
      <c r="A229" s="39">
        <v>2228</v>
      </c>
      <c r="B229" s="17" t="s">
        <v>843</v>
      </c>
      <c r="C229" s="211" t="s">
        <v>3345</v>
      </c>
      <c r="D229" s="211" t="s">
        <v>3346</v>
      </c>
      <c r="E229" s="211" t="s">
        <v>480</v>
      </c>
      <c r="F229" s="211">
        <v>23</v>
      </c>
      <c r="G229" s="211" t="s">
        <v>354</v>
      </c>
      <c r="H229" s="211" t="s">
        <v>3895</v>
      </c>
      <c r="I229" s="35"/>
    </row>
    <row r="230" spans="1:9">
      <c r="A230" s="39">
        <v>2229</v>
      </c>
      <c r="B230" s="17" t="s">
        <v>847</v>
      </c>
      <c r="C230" s="211" t="s">
        <v>3354</v>
      </c>
      <c r="D230" s="211" t="s">
        <v>3355</v>
      </c>
      <c r="E230" s="211" t="s">
        <v>480</v>
      </c>
      <c r="F230" s="211">
        <v>23</v>
      </c>
      <c r="G230" s="211" t="s">
        <v>354</v>
      </c>
      <c r="H230" s="211" t="s">
        <v>3895</v>
      </c>
      <c r="I230" s="35"/>
    </row>
    <row r="231" spans="1:9">
      <c r="A231" s="39">
        <v>2230</v>
      </c>
      <c r="B231" s="17" t="s">
        <v>848</v>
      </c>
      <c r="C231" s="211" t="s">
        <v>3341</v>
      </c>
      <c r="D231" s="211" t="s">
        <v>3342</v>
      </c>
      <c r="E231" s="211" t="s">
        <v>480</v>
      </c>
      <c r="F231" s="211">
        <v>23</v>
      </c>
      <c r="G231" s="211" t="s">
        <v>354</v>
      </c>
      <c r="H231" s="211" t="s">
        <v>3895</v>
      </c>
      <c r="I231" s="35"/>
    </row>
    <row r="232" spans="1:9">
      <c r="A232" s="39">
        <v>2231</v>
      </c>
      <c r="B232" s="17" t="s">
        <v>851</v>
      </c>
      <c r="C232" s="211" t="s">
        <v>3324</v>
      </c>
      <c r="D232" s="211" t="s">
        <v>5322</v>
      </c>
      <c r="E232" s="211" t="s">
        <v>480</v>
      </c>
      <c r="F232" s="211">
        <v>23</v>
      </c>
      <c r="G232" s="211" t="s">
        <v>357</v>
      </c>
      <c r="H232" s="211">
        <v>4</v>
      </c>
      <c r="I232" s="35"/>
    </row>
    <row r="233" spans="1:9">
      <c r="A233" s="39">
        <v>2232</v>
      </c>
      <c r="B233" s="17" t="s">
        <v>854</v>
      </c>
      <c r="C233" s="211" t="s">
        <v>3347</v>
      </c>
      <c r="D233" s="211" t="s">
        <v>5323</v>
      </c>
      <c r="E233" s="211" t="s">
        <v>480</v>
      </c>
      <c r="F233" s="211">
        <v>23</v>
      </c>
      <c r="G233" s="211" t="s">
        <v>357</v>
      </c>
      <c r="H233" s="211">
        <v>4</v>
      </c>
      <c r="I233" s="35"/>
    </row>
    <row r="234" spans="1:9">
      <c r="A234" s="39">
        <v>2233</v>
      </c>
      <c r="B234" s="17" t="s">
        <v>855</v>
      </c>
      <c r="C234" s="211" t="s">
        <v>4029</v>
      </c>
      <c r="D234" s="211" t="s">
        <v>5324</v>
      </c>
      <c r="E234" s="211" t="s">
        <v>480</v>
      </c>
      <c r="F234" s="211">
        <v>23</v>
      </c>
      <c r="G234" s="211" t="s">
        <v>357</v>
      </c>
      <c r="H234" s="211">
        <v>3</v>
      </c>
      <c r="I234" s="35"/>
    </row>
    <row r="235" spans="1:9">
      <c r="A235" s="39">
        <v>2234</v>
      </c>
      <c r="B235" s="17" t="s">
        <v>858</v>
      </c>
      <c r="C235" s="211" t="s">
        <v>4125</v>
      </c>
      <c r="D235" s="211" t="s">
        <v>5325</v>
      </c>
      <c r="E235" s="211" t="s">
        <v>480</v>
      </c>
      <c r="F235" s="211">
        <v>23</v>
      </c>
      <c r="G235" s="211" t="s">
        <v>357</v>
      </c>
      <c r="H235" s="211">
        <v>3</v>
      </c>
      <c r="I235" s="35"/>
    </row>
    <row r="236" spans="1:9">
      <c r="A236" s="39">
        <v>2235</v>
      </c>
      <c r="B236" s="17" t="s">
        <v>859</v>
      </c>
      <c r="C236" s="211" t="s">
        <v>4339</v>
      </c>
      <c r="D236" s="211" t="s">
        <v>4340</v>
      </c>
      <c r="E236" s="211" t="s">
        <v>480</v>
      </c>
      <c r="F236" s="211">
        <v>23</v>
      </c>
      <c r="G236" s="211" t="s">
        <v>357</v>
      </c>
      <c r="H236" s="211">
        <v>2</v>
      </c>
      <c r="I236" s="35"/>
    </row>
    <row r="237" spans="1:9">
      <c r="A237" s="39">
        <v>2236</v>
      </c>
      <c r="B237" s="17" t="s">
        <v>862</v>
      </c>
      <c r="C237" s="211" t="s">
        <v>4299</v>
      </c>
      <c r="D237" s="211" t="s">
        <v>4300</v>
      </c>
      <c r="E237" s="211" t="s">
        <v>480</v>
      </c>
      <c r="F237" s="211">
        <v>23</v>
      </c>
      <c r="G237" s="211" t="s">
        <v>357</v>
      </c>
      <c r="H237" s="211">
        <v>2</v>
      </c>
      <c r="I237" s="35"/>
    </row>
    <row r="238" spans="1:9">
      <c r="A238" s="39">
        <v>2237</v>
      </c>
      <c r="B238" s="17" t="s">
        <v>865</v>
      </c>
      <c r="C238" s="211" t="s">
        <v>4301</v>
      </c>
      <c r="D238" s="211" t="s">
        <v>4302</v>
      </c>
      <c r="E238" s="211" t="s">
        <v>511</v>
      </c>
      <c r="F238" s="211">
        <v>24</v>
      </c>
      <c r="G238" s="211" t="s">
        <v>357</v>
      </c>
      <c r="H238" s="211">
        <v>2</v>
      </c>
      <c r="I238" s="35"/>
    </row>
    <row r="239" spans="1:9">
      <c r="A239" s="39">
        <v>2238</v>
      </c>
      <c r="B239" s="17" t="s">
        <v>866</v>
      </c>
      <c r="C239" s="211" t="s">
        <v>4341</v>
      </c>
      <c r="D239" s="211" t="s">
        <v>4342</v>
      </c>
      <c r="E239" s="211" t="s">
        <v>480</v>
      </c>
      <c r="F239" s="211">
        <v>23</v>
      </c>
      <c r="G239" s="211" t="s">
        <v>357</v>
      </c>
      <c r="H239" s="211">
        <v>2</v>
      </c>
      <c r="I239" s="35"/>
    </row>
    <row r="240" spans="1:9">
      <c r="A240" s="39">
        <v>2239</v>
      </c>
      <c r="B240" s="17" t="s">
        <v>867</v>
      </c>
      <c r="C240" s="211" t="s">
        <v>5326</v>
      </c>
      <c r="D240" s="211" t="s">
        <v>5327</v>
      </c>
      <c r="E240" s="211" t="s">
        <v>544</v>
      </c>
      <c r="F240" s="211">
        <v>21</v>
      </c>
      <c r="G240" s="211" t="s">
        <v>357</v>
      </c>
      <c r="H240" s="211">
        <v>1</v>
      </c>
      <c r="I240" s="35"/>
    </row>
    <row r="241" spans="1:9">
      <c r="A241" s="39">
        <v>2240</v>
      </c>
      <c r="B241" s="17" t="s">
        <v>868</v>
      </c>
      <c r="C241" s="211" t="s">
        <v>5328</v>
      </c>
      <c r="D241" s="211" t="s">
        <v>5329</v>
      </c>
      <c r="E241" s="211" t="s">
        <v>480</v>
      </c>
      <c r="F241" s="211">
        <v>23</v>
      </c>
      <c r="G241" s="211" t="s">
        <v>357</v>
      </c>
      <c r="H241" s="211">
        <v>1</v>
      </c>
      <c r="I241" s="35"/>
    </row>
    <row r="242" spans="1:9">
      <c r="A242" s="39">
        <v>2241</v>
      </c>
      <c r="B242" s="17" t="s">
        <v>869</v>
      </c>
      <c r="C242" s="211" t="s">
        <v>4208</v>
      </c>
      <c r="D242" s="211" t="s">
        <v>4209</v>
      </c>
      <c r="E242" s="211" t="s">
        <v>526</v>
      </c>
      <c r="F242" s="211">
        <v>22</v>
      </c>
      <c r="G242" s="211" t="s">
        <v>360</v>
      </c>
      <c r="H242" s="211" t="s">
        <v>4017</v>
      </c>
      <c r="I242" s="35"/>
    </row>
    <row r="243" spans="1:9">
      <c r="A243" s="39">
        <v>2242</v>
      </c>
      <c r="B243" s="17" t="s">
        <v>870</v>
      </c>
      <c r="C243" s="211" t="s">
        <v>3276</v>
      </c>
      <c r="D243" s="211" t="s">
        <v>3277</v>
      </c>
      <c r="E243" s="211" t="s">
        <v>526</v>
      </c>
      <c r="F243" s="211">
        <v>22</v>
      </c>
      <c r="G243" s="211" t="s">
        <v>360</v>
      </c>
      <c r="H243" s="211" t="s">
        <v>4017</v>
      </c>
      <c r="I243" s="35"/>
    </row>
    <row r="244" spans="1:9">
      <c r="A244" s="39">
        <v>2243</v>
      </c>
      <c r="B244" s="17" t="s">
        <v>871</v>
      </c>
      <c r="C244" s="211" t="s">
        <v>4210</v>
      </c>
      <c r="D244" s="211" t="s">
        <v>4211</v>
      </c>
      <c r="E244" s="211" t="s">
        <v>526</v>
      </c>
      <c r="F244" s="211">
        <v>22</v>
      </c>
      <c r="G244" s="211" t="s">
        <v>360</v>
      </c>
      <c r="H244" s="211" t="s">
        <v>3896</v>
      </c>
      <c r="I244" s="35"/>
    </row>
    <row r="245" spans="1:9">
      <c r="A245" s="39">
        <v>2244</v>
      </c>
      <c r="B245" s="17" t="s">
        <v>872</v>
      </c>
      <c r="C245" s="211" t="s">
        <v>4212</v>
      </c>
      <c r="D245" s="211" t="s">
        <v>4213</v>
      </c>
      <c r="E245" s="211" t="s">
        <v>526</v>
      </c>
      <c r="F245" s="211">
        <v>22</v>
      </c>
      <c r="G245" s="211" t="s">
        <v>360</v>
      </c>
      <c r="H245" s="211" t="s">
        <v>3896</v>
      </c>
      <c r="I245" s="35"/>
    </row>
    <row r="246" spans="1:9">
      <c r="A246" s="39">
        <v>2245</v>
      </c>
      <c r="B246" s="17" t="s">
        <v>873</v>
      </c>
      <c r="C246" s="211" t="s">
        <v>4379</v>
      </c>
      <c r="D246" s="211" t="s">
        <v>4380</v>
      </c>
      <c r="E246" s="211" t="s">
        <v>526</v>
      </c>
      <c r="F246" s="211">
        <v>22</v>
      </c>
      <c r="G246" s="211" t="s">
        <v>360</v>
      </c>
      <c r="H246" s="211" t="s">
        <v>4018</v>
      </c>
      <c r="I246" s="35"/>
    </row>
    <row r="247" spans="1:9">
      <c r="A247" s="39">
        <v>2246</v>
      </c>
      <c r="B247" s="17" t="s">
        <v>874</v>
      </c>
      <c r="C247" s="211" t="s">
        <v>4381</v>
      </c>
      <c r="D247" s="211" t="s">
        <v>4382</v>
      </c>
      <c r="E247" s="211" t="s">
        <v>526</v>
      </c>
      <c r="F247" s="211">
        <v>22</v>
      </c>
      <c r="G247" s="211" t="s">
        <v>360</v>
      </c>
      <c r="H247" s="211" t="s">
        <v>4018</v>
      </c>
      <c r="I247" s="35"/>
    </row>
    <row r="248" spans="1:9">
      <c r="A248" s="39">
        <v>2247</v>
      </c>
      <c r="B248" s="17" t="s">
        <v>875</v>
      </c>
      <c r="C248" s="211" t="s">
        <v>3278</v>
      </c>
      <c r="D248" s="211" t="s">
        <v>3279</v>
      </c>
      <c r="E248" s="211" t="s">
        <v>526</v>
      </c>
      <c r="F248" s="211">
        <v>22</v>
      </c>
      <c r="G248" s="211" t="s">
        <v>360</v>
      </c>
      <c r="H248" s="211" t="s">
        <v>506</v>
      </c>
      <c r="I248" s="35"/>
    </row>
    <row r="249" spans="1:9">
      <c r="A249" s="39">
        <v>2248</v>
      </c>
      <c r="B249" s="17" t="s">
        <v>876</v>
      </c>
      <c r="C249" s="211" t="s">
        <v>4110</v>
      </c>
      <c r="D249" s="211" t="s">
        <v>4111</v>
      </c>
      <c r="E249" s="211" t="s">
        <v>480</v>
      </c>
      <c r="F249" s="211">
        <v>23</v>
      </c>
      <c r="G249" s="211" t="s">
        <v>352</v>
      </c>
      <c r="H249" s="211" t="s">
        <v>3896</v>
      </c>
      <c r="I249" s="35"/>
    </row>
    <row r="250" spans="1:9">
      <c r="A250" s="39">
        <v>2249</v>
      </c>
      <c r="B250" s="17" t="s">
        <v>877</v>
      </c>
      <c r="C250" s="211" t="s">
        <v>5330</v>
      </c>
      <c r="D250" s="211" t="s">
        <v>3349</v>
      </c>
      <c r="E250" s="211" t="s">
        <v>480</v>
      </c>
      <c r="F250" s="211">
        <v>23</v>
      </c>
      <c r="G250" s="211" t="s">
        <v>352</v>
      </c>
      <c r="H250" s="211" t="s">
        <v>3895</v>
      </c>
      <c r="I250" s="35"/>
    </row>
    <row r="251" spans="1:9">
      <c r="A251" s="39">
        <v>2250</v>
      </c>
      <c r="B251" s="17" t="s">
        <v>878</v>
      </c>
      <c r="C251" s="211" t="s">
        <v>4242</v>
      </c>
      <c r="D251" s="211" t="s">
        <v>4243</v>
      </c>
      <c r="E251" s="211" t="s">
        <v>544</v>
      </c>
      <c r="F251" s="211">
        <v>21</v>
      </c>
      <c r="G251" s="211" t="s">
        <v>352</v>
      </c>
      <c r="H251" s="211" t="s">
        <v>4018</v>
      </c>
      <c r="I251" s="35"/>
    </row>
    <row r="252" spans="1:9">
      <c r="A252" s="39">
        <v>2251</v>
      </c>
      <c r="B252" s="17" t="s">
        <v>879</v>
      </c>
      <c r="C252" s="211" t="s">
        <v>4385</v>
      </c>
      <c r="D252" s="211" t="s">
        <v>4386</v>
      </c>
      <c r="E252" s="211" t="s">
        <v>480</v>
      </c>
      <c r="F252" s="211">
        <v>23</v>
      </c>
      <c r="G252" s="211" t="s">
        <v>352</v>
      </c>
      <c r="H252" s="211" t="s">
        <v>4018</v>
      </c>
      <c r="I252" s="35"/>
    </row>
    <row r="253" spans="1:9">
      <c r="A253" s="39">
        <v>2252</v>
      </c>
      <c r="B253" s="17" t="s">
        <v>880</v>
      </c>
      <c r="C253" s="211" t="s">
        <v>4090</v>
      </c>
      <c r="D253" s="211" t="s">
        <v>4091</v>
      </c>
      <c r="E253" s="211" t="s">
        <v>480</v>
      </c>
      <c r="F253" s="211">
        <v>23</v>
      </c>
      <c r="G253" s="211" t="s">
        <v>352</v>
      </c>
      <c r="H253" s="211" t="s">
        <v>3896</v>
      </c>
      <c r="I253" s="35"/>
    </row>
    <row r="254" spans="1:9">
      <c r="A254" s="39">
        <v>2253</v>
      </c>
      <c r="B254" s="17" t="s">
        <v>881</v>
      </c>
      <c r="C254" s="211" t="s">
        <v>4343</v>
      </c>
      <c r="D254" s="211" t="s">
        <v>4344</v>
      </c>
      <c r="E254" s="211" t="s">
        <v>589</v>
      </c>
      <c r="F254" s="211">
        <v>18</v>
      </c>
      <c r="G254" s="211" t="s">
        <v>352</v>
      </c>
      <c r="H254" s="211" t="s">
        <v>4018</v>
      </c>
      <c r="I254" s="35"/>
    </row>
    <row r="255" spans="1:9">
      <c r="A255" s="39">
        <v>2254</v>
      </c>
      <c r="B255" s="17" t="s">
        <v>882</v>
      </c>
      <c r="C255" s="211" t="s">
        <v>5331</v>
      </c>
      <c r="D255" s="211" t="s">
        <v>3348</v>
      </c>
      <c r="E255" s="211" t="s">
        <v>544</v>
      </c>
      <c r="F255" s="211">
        <v>21</v>
      </c>
      <c r="G255" s="211" t="s">
        <v>352</v>
      </c>
      <c r="H255" s="211" t="s">
        <v>3895</v>
      </c>
      <c r="I255" s="35"/>
    </row>
    <row r="256" spans="1:9">
      <c r="A256" s="39">
        <v>2255</v>
      </c>
      <c r="B256" s="17" t="s">
        <v>883</v>
      </c>
      <c r="C256" s="211" t="s">
        <v>3372</v>
      </c>
      <c r="D256" s="211" t="s">
        <v>3373</v>
      </c>
      <c r="E256" s="211" t="s">
        <v>511</v>
      </c>
      <c r="F256" s="211">
        <v>24</v>
      </c>
      <c r="G256" s="211" t="s">
        <v>3374</v>
      </c>
      <c r="H256" s="211" t="s">
        <v>3895</v>
      </c>
      <c r="I256" s="35"/>
    </row>
    <row r="257" spans="1:9">
      <c r="A257" s="39">
        <v>2256</v>
      </c>
      <c r="B257" s="17" t="s">
        <v>884</v>
      </c>
      <c r="C257" s="211" t="s">
        <v>4347</v>
      </c>
      <c r="D257" s="211" t="s">
        <v>4348</v>
      </c>
      <c r="E257" s="211" t="s">
        <v>480</v>
      </c>
      <c r="F257" s="211">
        <v>23</v>
      </c>
      <c r="G257" s="211" t="s">
        <v>4408</v>
      </c>
      <c r="H257" s="211" t="s">
        <v>4018</v>
      </c>
      <c r="I257" s="35"/>
    </row>
    <row r="258" spans="1:9">
      <c r="A258" s="39">
        <v>2257</v>
      </c>
      <c r="B258" s="17" t="s">
        <v>885</v>
      </c>
      <c r="C258" s="211" t="s">
        <v>4345</v>
      </c>
      <c r="D258" s="211" t="s">
        <v>4346</v>
      </c>
      <c r="E258" s="211" t="s">
        <v>480</v>
      </c>
      <c r="F258" s="211">
        <v>23</v>
      </c>
      <c r="G258" s="211" t="s">
        <v>4408</v>
      </c>
      <c r="H258" s="211" t="s">
        <v>4018</v>
      </c>
      <c r="I258" s="35"/>
    </row>
    <row r="259" spans="1:9">
      <c r="A259" s="39">
        <v>2258</v>
      </c>
      <c r="B259" s="17" t="s">
        <v>886</v>
      </c>
      <c r="C259" s="211" t="s">
        <v>3352</v>
      </c>
      <c r="D259" s="211" t="s">
        <v>3353</v>
      </c>
      <c r="E259" s="211" t="s">
        <v>544</v>
      </c>
      <c r="F259" s="211">
        <v>21</v>
      </c>
      <c r="G259" s="211" t="s">
        <v>343</v>
      </c>
      <c r="H259" s="211" t="s">
        <v>3895</v>
      </c>
      <c r="I259" s="35"/>
    </row>
    <row r="260" spans="1:9">
      <c r="A260" s="39">
        <v>2259</v>
      </c>
      <c r="B260" s="17" t="s">
        <v>887</v>
      </c>
      <c r="C260" s="211" t="s">
        <v>4228</v>
      </c>
      <c r="D260" s="211" t="s">
        <v>4229</v>
      </c>
      <c r="E260" s="211" t="s">
        <v>480</v>
      </c>
      <c r="F260" s="211">
        <v>23</v>
      </c>
      <c r="G260" s="211" t="s">
        <v>343</v>
      </c>
      <c r="H260" s="211" t="s">
        <v>4018</v>
      </c>
      <c r="I260" s="35"/>
    </row>
    <row r="261" spans="1:9">
      <c r="A261" s="39">
        <v>2260</v>
      </c>
      <c r="B261" s="17" t="s">
        <v>888</v>
      </c>
      <c r="C261" s="211" t="s">
        <v>4349</v>
      </c>
      <c r="D261" s="211" t="s">
        <v>4350</v>
      </c>
      <c r="E261" s="211" t="s">
        <v>480</v>
      </c>
      <c r="F261" s="211">
        <v>23</v>
      </c>
      <c r="G261" s="211" t="s">
        <v>343</v>
      </c>
      <c r="H261" s="211" t="s">
        <v>4018</v>
      </c>
      <c r="I261" s="35"/>
    </row>
    <row r="262" spans="1:9">
      <c r="A262" s="39">
        <v>2261</v>
      </c>
      <c r="B262" s="17" t="s">
        <v>889</v>
      </c>
      <c r="C262" s="211" t="s">
        <v>4351</v>
      </c>
      <c r="D262" s="211" t="s">
        <v>4352</v>
      </c>
      <c r="E262" s="211" t="s">
        <v>480</v>
      </c>
      <c r="F262" s="211">
        <v>23</v>
      </c>
      <c r="G262" s="211" t="s">
        <v>343</v>
      </c>
      <c r="H262" s="211" t="s">
        <v>4018</v>
      </c>
      <c r="I262" s="35"/>
    </row>
    <row r="263" spans="1:9">
      <c r="A263" s="39">
        <v>2262</v>
      </c>
      <c r="B263" s="17" t="s">
        <v>891</v>
      </c>
      <c r="C263" s="211" t="s">
        <v>3995</v>
      </c>
      <c r="D263" s="211" t="s">
        <v>3361</v>
      </c>
      <c r="E263" s="211" t="s">
        <v>480</v>
      </c>
      <c r="F263" s="211">
        <v>23</v>
      </c>
      <c r="G263" s="211" t="s">
        <v>343</v>
      </c>
      <c r="H263" s="211" t="s">
        <v>3895</v>
      </c>
      <c r="I263" s="35"/>
    </row>
    <row r="264" spans="1:9">
      <c r="A264" s="39">
        <v>2263</v>
      </c>
      <c r="B264" s="17" t="s">
        <v>892</v>
      </c>
      <c r="C264" s="211" t="s">
        <v>4115</v>
      </c>
      <c r="D264" s="211" t="s">
        <v>4116</v>
      </c>
      <c r="E264" s="211" t="s">
        <v>480</v>
      </c>
      <c r="F264" s="211">
        <v>23</v>
      </c>
      <c r="G264" s="211" t="s">
        <v>343</v>
      </c>
      <c r="H264" s="211" t="s">
        <v>3896</v>
      </c>
      <c r="I264" s="35"/>
    </row>
    <row r="265" spans="1:9">
      <c r="A265" s="39">
        <v>2264</v>
      </c>
      <c r="B265" s="17" t="s">
        <v>893</v>
      </c>
      <c r="C265" s="211" t="s">
        <v>3362</v>
      </c>
      <c r="D265" s="211" t="s">
        <v>3363</v>
      </c>
      <c r="E265" s="211" t="s">
        <v>480</v>
      </c>
      <c r="F265" s="211">
        <v>23</v>
      </c>
      <c r="G265" s="211" t="s">
        <v>343</v>
      </c>
      <c r="H265" s="211" t="s">
        <v>3895</v>
      </c>
      <c r="I265" s="35"/>
    </row>
    <row r="266" spans="1:9">
      <c r="A266" s="39">
        <v>2265</v>
      </c>
      <c r="B266" s="17" t="s">
        <v>894</v>
      </c>
      <c r="C266" s="211" t="s">
        <v>5332</v>
      </c>
      <c r="D266" s="211" t="s">
        <v>4114</v>
      </c>
      <c r="E266" s="211" t="s">
        <v>480</v>
      </c>
      <c r="F266" s="211">
        <v>23</v>
      </c>
      <c r="G266" s="211" t="s">
        <v>343</v>
      </c>
      <c r="H266" s="211" t="s">
        <v>3896</v>
      </c>
      <c r="I266" s="35"/>
    </row>
    <row r="267" spans="1:9">
      <c r="A267" s="39">
        <v>2266</v>
      </c>
      <c r="B267" s="17" t="s">
        <v>895</v>
      </c>
      <c r="C267" s="211" t="s">
        <v>3298</v>
      </c>
      <c r="D267" s="211" t="s">
        <v>3299</v>
      </c>
      <c r="E267" s="211" t="s">
        <v>480</v>
      </c>
      <c r="F267" s="211">
        <v>23</v>
      </c>
      <c r="G267" s="211" t="s">
        <v>343</v>
      </c>
      <c r="H267" s="211" t="s">
        <v>3895</v>
      </c>
      <c r="I267" s="35"/>
    </row>
    <row r="268" spans="1:9">
      <c r="A268" s="39">
        <v>2267</v>
      </c>
      <c r="B268" s="17" t="s">
        <v>896</v>
      </c>
      <c r="C268" s="211" t="s">
        <v>3350</v>
      </c>
      <c r="D268" s="211" t="s">
        <v>3351</v>
      </c>
      <c r="E268" s="211" t="s">
        <v>480</v>
      </c>
      <c r="F268" s="211">
        <v>23</v>
      </c>
      <c r="G268" s="211" t="s">
        <v>343</v>
      </c>
      <c r="H268" s="211" t="s">
        <v>3895</v>
      </c>
      <c r="I268" s="35"/>
    </row>
    <row r="269" spans="1:9">
      <c r="A269" s="39">
        <v>2268</v>
      </c>
      <c r="B269" s="17" t="s">
        <v>897</v>
      </c>
      <c r="C269" s="211" t="s">
        <v>3161</v>
      </c>
      <c r="D269" s="211" t="s">
        <v>3162</v>
      </c>
      <c r="E269" s="211" t="s">
        <v>535</v>
      </c>
      <c r="F269" s="211">
        <v>17</v>
      </c>
      <c r="G269" s="211" t="s">
        <v>343</v>
      </c>
      <c r="H269" s="211" t="s">
        <v>506</v>
      </c>
      <c r="I269" s="35"/>
    </row>
    <row r="270" spans="1:9">
      <c r="A270" s="39">
        <v>2269</v>
      </c>
      <c r="B270" s="17" t="s">
        <v>898</v>
      </c>
      <c r="C270" s="211" t="s">
        <v>4355</v>
      </c>
      <c r="D270" s="211" t="s">
        <v>4356</v>
      </c>
      <c r="E270" s="211" t="s">
        <v>511</v>
      </c>
      <c r="F270" s="211">
        <v>24</v>
      </c>
      <c r="G270" s="211" t="s">
        <v>343</v>
      </c>
      <c r="H270" s="211" t="s">
        <v>4018</v>
      </c>
      <c r="I270" s="35"/>
    </row>
    <row r="271" spans="1:9">
      <c r="A271" s="39">
        <v>2270</v>
      </c>
      <c r="B271" s="17" t="s">
        <v>899</v>
      </c>
      <c r="C271" s="211" t="s">
        <v>4112</v>
      </c>
      <c r="D271" s="211" t="s">
        <v>4113</v>
      </c>
      <c r="E271" s="211" t="s">
        <v>535</v>
      </c>
      <c r="F271" s="211">
        <v>17</v>
      </c>
      <c r="G271" s="211" t="s">
        <v>343</v>
      </c>
      <c r="H271" s="211" t="s">
        <v>3896</v>
      </c>
      <c r="I271" s="35"/>
    </row>
    <row r="272" spans="1:9">
      <c r="A272" s="39">
        <v>2271</v>
      </c>
      <c r="B272" s="17" t="s">
        <v>900</v>
      </c>
      <c r="C272" s="211" t="s">
        <v>3155</v>
      </c>
      <c r="D272" s="211" t="s">
        <v>3156</v>
      </c>
      <c r="E272" s="211" t="s">
        <v>480</v>
      </c>
      <c r="F272" s="211">
        <v>23</v>
      </c>
      <c r="G272" s="211" t="s">
        <v>343</v>
      </c>
      <c r="H272" s="211" t="s">
        <v>4019</v>
      </c>
      <c r="I272" s="35"/>
    </row>
    <row r="273" spans="1:9">
      <c r="A273" s="39">
        <v>2272</v>
      </c>
      <c r="B273" s="17" t="s">
        <v>901</v>
      </c>
      <c r="C273" s="211" t="s">
        <v>3123</v>
      </c>
      <c r="D273" s="211" t="s">
        <v>3124</v>
      </c>
      <c r="E273" s="211" t="s">
        <v>480</v>
      </c>
      <c r="F273" s="211">
        <v>23</v>
      </c>
      <c r="G273" s="211" t="s">
        <v>343</v>
      </c>
      <c r="H273" s="211" t="s">
        <v>4019</v>
      </c>
      <c r="I273" s="35"/>
    </row>
    <row r="274" spans="1:9">
      <c r="A274" s="39">
        <v>2273</v>
      </c>
      <c r="B274" s="17" t="s">
        <v>902</v>
      </c>
      <c r="C274" s="211" t="s">
        <v>3210</v>
      </c>
      <c r="D274" s="211" t="s">
        <v>3211</v>
      </c>
      <c r="E274" s="211" t="s">
        <v>788</v>
      </c>
      <c r="F274" s="211">
        <v>12</v>
      </c>
      <c r="G274" s="211" t="s">
        <v>367</v>
      </c>
      <c r="H274" s="211" t="s">
        <v>3895</v>
      </c>
      <c r="I274" s="35"/>
    </row>
    <row r="275" spans="1:9">
      <c r="A275" s="39">
        <v>2274</v>
      </c>
      <c r="B275" s="17" t="s">
        <v>905</v>
      </c>
      <c r="C275" s="211" t="s">
        <v>3212</v>
      </c>
      <c r="D275" s="211" t="s">
        <v>3213</v>
      </c>
      <c r="E275" s="211" t="s">
        <v>511</v>
      </c>
      <c r="F275" s="211">
        <v>24</v>
      </c>
      <c r="G275" s="211" t="s">
        <v>367</v>
      </c>
      <c r="H275" s="211" t="s">
        <v>3895</v>
      </c>
      <c r="I275" s="35"/>
    </row>
    <row r="276" spans="1:9">
      <c r="A276" s="39">
        <v>2275</v>
      </c>
      <c r="B276" s="17" t="s">
        <v>908</v>
      </c>
      <c r="C276" s="211" t="s">
        <v>3214</v>
      </c>
      <c r="D276" s="211" t="s">
        <v>3215</v>
      </c>
      <c r="E276" s="211" t="s">
        <v>1062</v>
      </c>
      <c r="F276" s="211">
        <v>42</v>
      </c>
      <c r="G276" s="211" t="s">
        <v>367</v>
      </c>
      <c r="H276" s="211" t="s">
        <v>3895</v>
      </c>
      <c r="I276" s="35"/>
    </row>
    <row r="277" spans="1:9">
      <c r="A277" s="39">
        <v>2276</v>
      </c>
      <c r="B277" s="17" t="s">
        <v>911</v>
      </c>
      <c r="C277" s="211" t="s">
        <v>3996</v>
      </c>
      <c r="D277" s="211" t="s">
        <v>3997</v>
      </c>
      <c r="E277" s="211" t="s">
        <v>480</v>
      </c>
      <c r="F277" s="211">
        <v>23</v>
      </c>
      <c r="G277" s="211" t="s">
        <v>367</v>
      </c>
      <c r="H277" s="211" t="s">
        <v>3896</v>
      </c>
      <c r="I277" s="35"/>
    </row>
    <row r="278" spans="1:9">
      <c r="A278" s="39">
        <v>2277</v>
      </c>
      <c r="B278" s="17" t="s">
        <v>914</v>
      </c>
      <c r="C278" s="211" t="s">
        <v>3998</v>
      </c>
      <c r="D278" s="211" t="s">
        <v>3999</v>
      </c>
      <c r="E278" s="211" t="s">
        <v>526</v>
      </c>
      <c r="F278" s="211">
        <v>22</v>
      </c>
      <c r="G278" s="211" t="s">
        <v>367</v>
      </c>
      <c r="H278" s="211" t="s">
        <v>3896</v>
      </c>
      <c r="I278" s="35"/>
    </row>
    <row r="279" spans="1:9">
      <c r="A279" s="39">
        <v>2278</v>
      </c>
      <c r="B279" s="17" t="s">
        <v>915</v>
      </c>
      <c r="C279" s="211" t="s">
        <v>4215</v>
      </c>
      <c r="D279" s="211" t="s">
        <v>4000</v>
      </c>
      <c r="E279" s="211" t="s">
        <v>772</v>
      </c>
      <c r="F279" s="211">
        <v>27</v>
      </c>
      <c r="G279" s="211" t="s">
        <v>367</v>
      </c>
      <c r="H279" s="211" t="s">
        <v>3896</v>
      </c>
      <c r="I279" s="35"/>
    </row>
    <row r="280" spans="1:9">
      <c r="A280" s="39">
        <v>2279</v>
      </c>
      <c r="B280" s="17" t="s">
        <v>916</v>
      </c>
      <c r="C280" s="211" t="s">
        <v>4003</v>
      </c>
      <c r="D280" s="211" t="s">
        <v>4004</v>
      </c>
      <c r="E280" s="211" t="s">
        <v>587</v>
      </c>
      <c r="F280" s="211">
        <v>20</v>
      </c>
      <c r="G280" s="211" t="s">
        <v>367</v>
      </c>
      <c r="H280" s="211" t="s">
        <v>3896</v>
      </c>
      <c r="I280" s="35"/>
    </row>
    <row r="281" spans="1:9">
      <c r="A281" s="39">
        <v>2280</v>
      </c>
      <c r="B281" s="17" t="s">
        <v>917</v>
      </c>
      <c r="C281" s="211" t="s">
        <v>4001</v>
      </c>
      <c r="D281" s="211" t="s">
        <v>4002</v>
      </c>
      <c r="E281" s="211" t="s">
        <v>1105</v>
      </c>
      <c r="F281" s="211" t="s">
        <v>5343</v>
      </c>
      <c r="G281" s="211" t="s">
        <v>367</v>
      </c>
      <c r="H281" s="211" t="s">
        <v>3896</v>
      </c>
      <c r="I281" s="35"/>
    </row>
    <row r="282" spans="1:9">
      <c r="A282" s="39">
        <v>2281</v>
      </c>
      <c r="B282" s="17" t="s">
        <v>920</v>
      </c>
      <c r="C282" s="211" t="s">
        <v>4005</v>
      </c>
      <c r="D282" s="211" t="s">
        <v>4006</v>
      </c>
      <c r="E282" s="211" t="s">
        <v>622</v>
      </c>
      <c r="F282" s="211">
        <v>15</v>
      </c>
      <c r="G282" s="211" t="s">
        <v>367</v>
      </c>
      <c r="H282" s="211" t="s">
        <v>3896</v>
      </c>
      <c r="I282" s="35"/>
    </row>
    <row r="283" spans="1:9">
      <c r="A283" s="39">
        <v>2282</v>
      </c>
      <c r="B283" s="17" t="s">
        <v>923</v>
      </c>
      <c r="C283" s="211" t="s">
        <v>4007</v>
      </c>
      <c r="D283" s="211" t="s">
        <v>4008</v>
      </c>
      <c r="E283" s="211" t="s">
        <v>587</v>
      </c>
      <c r="F283" s="211">
        <v>20</v>
      </c>
      <c r="G283" s="211" t="s">
        <v>367</v>
      </c>
      <c r="H283" s="211" t="s">
        <v>3896</v>
      </c>
      <c r="I283" s="35"/>
    </row>
    <row r="284" spans="1:9">
      <c r="A284" s="39">
        <v>2283</v>
      </c>
      <c r="B284" s="17" t="s">
        <v>925</v>
      </c>
      <c r="C284" s="211" t="s">
        <v>4216</v>
      </c>
      <c r="D284" s="211" t="s">
        <v>4217</v>
      </c>
      <c r="E284" s="211" t="s">
        <v>480</v>
      </c>
      <c r="F284" s="211">
        <v>23</v>
      </c>
      <c r="G284" s="211" t="s">
        <v>367</v>
      </c>
      <c r="H284" s="211" t="s">
        <v>4018</v>
      </c>
      <c r="I284" s="35"/>
    </row>
    <row r="285" spans="1:9">
      <c r="A285" s="39">
        <v>2284</v>
      </c>
      <c r="B285" s="17" t="s">
        <v>928</v>
      </c>
      <c r="C285" s="211" t="s">
        <v>4218</v>
      </c>
      <c r="D285" s="211" t="s">
        <v>4219</v>
      </c>
      <c r="E285" s="211" t="s">
        <v>686</v>
      </c>
      <c r="F285" s="211">
        <v>28</v>
      </c>
      <c r="G285" s="211" t="s">
        <v>367</v>
      </c>
      <c r="H285" s="211" t="s">
        <v>4018</v>
      </c>
      <c r="I285" s="35"/>
    </row>
    <row r="286" spans="1:9">
      <c r="A286" s="39">
        <v>2285</v>
      </c>
      <c r="B286" s="17" t="s">
        <v>929</v>
      </c>
      <c r="C286" s="211" t="s">
        <v>4220</v>
      </c>
      <c r="D286" s="211" t="s">
        <v>4221</v>
      </c>
      <c r="E286" s="211" t="s">
        <v>587</v>
      </c>
      <c r="F286" s="211">
        <v>20</v>
      </c>
      <c r="G286" s="211" t="s">
        <v>367</v>
      </c>
      <c r="H286" s="211" t="s">
        <v>4018</v>
      </c>
      <c r="I286" s="35"/>
    </row>
    <row r="287" spans="1:9">
      <c r="A287" s="39">
        <v>2286</v>
      </c>
      <c r="B287" s="17" t="s">
        <v>932</v>
      </c>
      <c r="C287" s="211" t="s">
        <v>4222</v>
      </c>
      <c r="D287" s="211" t="s">
        <v>4223</v>
      </c>
      <c r="E287" s="211" t="s">
        <v>749</v>
      </c>
      <c r="F287" s="211">
        <v>14</v>
      </c>
      <c r="G287" s="211" t="s">
        <v>367</v>
      </c>
      <c r="H287" s="211" t="s">
        <v>4018</v>
      </c>
      <c r="I287" s="35"/>
    </row>
    <row r="288" spans="1:9">
      <c r="A288" s="39">
        <v>2287</v>
      </c>
      <c r="B288" s="17" t="s">
        <v>933</v>
      </c>
      <c r="C288" s="211" t="s">
        <v>4224</v>
      </c>
      <c r="D288" s="211" t="s">
        <v>4225</v>
      </c>
      <c r="E288" s="211" t="s">
        <v>480</v>
      </c>
      <c r="F288" s="211">
        <v>23</v>
      </c>
      <c r="G288" s="211" t="s">
        <v>367</v>
      </c>
      <c r="H288" s="211" t="s">
        <v>4018</v>
      </c>
      <c r="I288" s="35"/>
    </row>
    <row r="289" spans="1:9">
      <c r="A289" s="39">
        <v>2288</v>
      </c>
      <c r="B289" s="17" t="s">
        <v>934</v>
      </c>
      <c r="C289" s="211" t="s">
        <v>5333</v>
      </c>
      <c r="D289" s="211" t="s">
        <v>5334</v>
      </c>
      <c r="E289" s="211" t="s">
        <v>1062</v>
      </c>
      <c r="F289" s="211">
        <v>42</v>
      </c>
      <c r="G289" s="211" t="s">
        <v>367</v>
      </c>
      <c r="H289" s="211" t="s">
        <v>3887</v>
      </c>
      <c r="I289" s="35"/>
    </row>
    <row r="290" spans="1:9">
      <c r="A290" s="39">
        <v>2289</v>
      </c>
      <c r="B290" s="17" t="s">
        <v>935</v>
      </c>
      <c r="C290" s="211" t="s">
        <v>5335</v>
      </c>
      <c r="D290" s="211" t="s">
        <v>5336</v>
      </c>
      <c r="E290" s="211" t="s">
        <v>1509</v>
      </c>
      <c r="F290" s="211" t="s">
        <v>5239</v>
      </c>
      <c r="G290" s="211" t="s">
        <v>367</v>
      </c>
      <c r="H290" s="211" t="s">
        <v>3887</v>
      </c>
      <c r="I290" s="35"/>
    </row>
    <row r="291" spans="1:9">
      <c r="A291" s="39">
        <v>2290</v>
      </c>
      <c r="B291" s="17" t="s">
        <v>937</v>
      </c>
      <c r="C291" s="211" t="s">
        <v>5337</v>
      </c>
      <c r="D291" s="211" t="s">
        <v>5338</v>
      </c>
      <c r="E291" s="211" t="s">
        <v>2218</v>
      </c>
      <c r="F291" s="211">
        <v>13</v>
      </c>
      <c r="G291" s="211" t="s">
        <v>367</v>
      </c>
      <c r="H291" s="211" t="s">
        <v>3887</v>
      </c>
      <c r="I291" s="35"/>
    </row>
    <row r="292" spans="1:9">
      <c r="A292" s="39">
        <v>2291</v>
      </c>
      <c r="B292" s="17" t="s">
        <v>938</v>
      </c>
      <c r="C292" s="211" t="s">
        <v>5339</v>
      </c>
      <c r="D292" s="211" t="s">
        <v>5340</v>
      </c>
      <c r="E292" s="211" t="s">
        <v>544</v>
      </c>
      <c r="F292" s="211">
        <v>21</v>
      </c>
      <c r="G292" s="211" t="s">
        <v>367</v>
      </c>
      <c r="H292" s="211" t="s">
        <v>3896</v>
      </c>
      <c r="I292" s="35"/>
    </row>
    <row r="293" spans="1:9">
      <c r="A293" s="39">
        <v>2292</v>
      </c>
      <c r="B293" s="17" t="s">
        <v>939</v>
      </c>
      <c r="C293" s="211" t="s">
        <v>5341</v>
      </c>
      <c r="D293" s="211" t="s">
        <v>5342</v>
      </c>
      <c r="E293" s="211" t="s">
        <v>511</v>
      </c>
      <c r="F293" s="211">
        <v>24</v>
      </c>
      <c r="G293" s="211" t="s">
        <v>367</v>
      </c>
      <c r="H293" s="211" t="s">
        <v>4018</v>
      </c>
      <c r="I293" s="35"/>
    </row>
    <row r="294" spans="1:9">
      <c r="A294" s="39">
        <v>2293</v>
      </c>
      <c r="B294" s="17" t="s">
        <v>940</v>
      </c>
      <c r="C294" s="211" t="s">
        <v>5429</v>
      </c>
      <c r="D294" s="211" t="s">
        <v>5430</v>
      </c>
      <c r="E294" s="211" t="s">
        <v>511</v>
      </c>
      <c r="F294" s="211">
        <v>24</v>
      </c>
      <c r="G294" s="211" t="s">
        <v>314</v>
      </c>
      <c r="H294" s="211" t="s">
        <v>3895</v>
      </c>
      <c r="I294" s="35"/>
    </row>
    <row r="295" spans="1:9">
      <c r="A295" s="39">
        <v>2294</v>
      </c>
      <c r="B295" s="17" t="s">
        <v>941</v>
      </c>
      <c r="C295" s="211" t="s">
        <v>5431</v>
      </c>
      <c r="D295" s="211" t="s">
        <v>5432</v>
      </c>
      <c r="E295" s="211" t="s">
        <v>511</v>
      </c>
      <c r="F295" s="211">
        <v>24</v>
      </c>
      <c r="G295" s="211" t="s">
        <v>314</v>
      </c>
      <c r="H295" s="211" t="s">
        <v>3895</v>
      </c>
      <c r="I295" s="35"/>
    </row>
    <row r="296" spans="1:9">
      <c r="A296" s="39">
        <v>2295</v>
      </c>
      <c r="B296" s="17" t="s">
        <v>942</v>
      </c>
      <c r="C296" s="211" t="s">
        <v>5433</v>
      </c>
      <c r="D296" s="211" t="s">
        <v>5434</v>
      </c>
      <c r="E296" s="211" t="s">
        <v>526</v>
      </c>
      <c r="F296" s="211">
        <v>22</v>
      </c>
      <c r="G296" s="211" t="s">
        <v>308</v>
      </c>
      <c r="H296" s="211" t="s">
        <v>3887</v>
      </c>
      <c r="I296" s="35"/>
    </row>
    <row r="297" spans="1:9">
      <c r="A297" s="39">
        <v>2296</v>
      </c>
      <c r="B297" s="17" t="s">
        <v>943</v>
      </c>
      <c r="C297" s="211" t="s">
        <v>3325</v>
      </c>
      <c r="D297" s="211" t="s">
        <v>3326</v>
      </c>
      <c r="E297" s="211" t="s">
        <v>587</v>
      </c>
      <c r="F297" s="211">
        <v>20</v>
      </c>
      <c r="G297" s="211" t="s">
        <v>346</v>
      </c>
      <c r="H297" s="211" t="s">
        <v>3895</v>
      </c>
      <c r="I297" s="35"/>
    </row>
    <row r="298" spans="1:9">
      <c r="A298" s="39">
        <v>2297</v>
      </c>
      <c r="B298" s="17" t="s">
        <v>944</v>
      </c>
      <c r="C298" s="211" t="s">
        <v>3327</v>
      </c>
      <c r="D298" s="211" t="s">
        <v>3328</v>
      </c>
      <c r="E298" s="211" t="s">
        <v>526</v>
      </c>
      <c r="F298" s="211">
        <v>22</v>
      </c>
      <c r="G298" s="211" t="s">
        <v>346</v>
      </c>
      <c r="H298" s="211" t="s">
        <v>3895</v>
      </c>
      <c r="I298" s="35"/>
    </row>
    <row r="299" spans="1:9">
      <c r="A299" s="39">
        <v>2298</v>
      </c>
      <c r="B299" s="17" t="s">
        <v>945</v>
      </c>
      <c r="C299" s="211" t="s">
        <v>4214</v>
      </c>
      <c r="D299" s="211" t="s">
        <v>4131</v>
      </c>
      <c r="E299" s="211" t="s">
        <v>480</v>
      </c>
      <c r="F299" s="211">
        <v>23</v>
      </c>
      <c r="G299" s="211" t="s">
        <v>346</v>
      </c>
      <c r="H299" s="211" t="s">
        <v>3896</v>
      </c>
      <c r="I299" s="35"/>
    </row>
    <row r="300" spans="1:9">
      <c r="A300" s="39">
        <v>2299</v>
      </c>
      <c r="B300" s="17" t="s">
        <v>946</v>
      </c>
      <c r="C300" s="211" t="s">
        <v>4086</v>
      </c>
      <c r="D300" s="211" t="s">
        <v>4087</v>
      </c>
      <c r="E300" s="211" t="s">
        <v>972</v>
      </c>
      <c r="F300" s="211">
        <v>47</v>
      </c>
      <c r="G300" s="211" t="s">
        <v>346</v>
      </c>
      <c r="H300" s="211" t="s">
        <v>3896</v>
      </c>
      <c r="I300" s="35"/>
    </row>
    <row r="301" spans="1:9">
      <c r="A301" s="39">
        <v>2300</v>
      </c>
      <c r="B301" s="17" t="s">
        <v>947</v>
      </c>
      <c r="C301" s="211" t="s">
        <v>4088</v>
      </c>
      <c r="D301" s="211" t="s">
        <v>4089</v>
      </c>
      <c r="E301" s="211" t="s">
        <v>544</v>
      </c>
      <c r="F301" s="211">
        <v>21</v>
      </c>
      <c r="G301" s="211" t="s">
        <v>346</v>
      </c>
      <c r="H301" s="211" t="s">
        <v>3896</v>
      </c>
      <c r="I301" s="35"/>
    </row>
    <row r="302" spans="1:9">
      <c r="A302" s="39">
        <v>2301</v>
      </c>
      <c r="B302" s="17" t="s">
        <v>948</v>
      </c>
      <c r="C302" s="211" t="s">
        <v>4132</v>
      </c>
      <c r="D302" s="211" t="s">
        <v>4133</v>
      </c>
      <c r="E302" s="211" t="s">
        <v>587</v>
      </c>
      <c r="F302" s="211">
        <v>20</v>
      </c>
      <c r="G302" s="211" t="s">
        <v>346</v>
      </c>
      <c r="H302" s="211" t="s">
        <v>3896</v>
      </c>
      <c r="I302" s="35"/>
    </row>
    <row r="303" spans="1:9">
      <c r="A303" s="39">
        <v>2302</v>
      </c>
      <c r="B303" s="17" t="s">
        <v>949</v>
      </c>
      <c r="C303" s="211" t="s">
        <v>4383</v>
      </c>
      <c r="D303" s="211" t="s">
        <v>4384</v>
      </c>
      <c r="E303" s="211" t="s">
        <v>526</v>
      </c>
      <c r="F303" s="211">
        <v>22</v>
      </c>
      <c r="G303" s="211" t="s">
        <v>346</v>
      </c>
      <c r="H303" s="211" t="s">
        <v>4018</v>
      </c>
      <c r="I303" s="35"/>
    </row>
    <row r="304" spans="1:9">
      <c r="A304" s="39">
        <v>2303</v>
      </c>
      <c r="B304" s="17" t="s">
        <v>950</v>
      </c>
      <c r="C304" s="211" t="s">
        <v>4244</v>
      </c>
      <c r="D304" s="211" t="s">
        <v>4245</v>
      </c>
      <c r="E304" s="211" t="s">
        <v>511</v>
      </c>
      <c r="F304" s="211">
        <v>24</v>
      </c>
      <c r="G304" s="211" t="s">
        <v>4409</v>
      </c>
      <c r="H304" s="211" t="s">
        <v>4018</v>
      </c>
      <c r="I304" s="35"/>
    </row>
    <row r="305" spans="1:9">
      <c r="A305" s="39">
        <v>2304</v>
      </c>
      <c r="B305" s="17" t="s">
        <v>951</v>
      </c>
      <c r="C305" s="211" t="s">
        <v>4246</v>
      </c>
      <c r="D305" s="211" t="s">
        <v>4247</v>
      </c>
      <c r="E305" s="211" t="s">
        <v>511</v>
      </c>
      <c r="F305" s="211">
        <v>24</v>
      </c>
      <c r="G305" s="211" t="s">
        <v>4409</v>
      </c>
      <c r="H305" s="211" t="s">
        <v>4018</v>
      </c>
      <c r="I305" s="35"/>
    </row>
    <row r="306" spans="1:9">
      <c r="A306" s="39">
        <v>2305</v>
      </c>
      <c r="B306" s="17" t="s">
        <v>952</v>
      </c>
      <c r="C306" s="211" t="s">
        <v>5435</v>
      </c>
      <c r="D306" s="211" t="s">
        <v>5436</v>
      </c>
      <c r="E306" s="211" t="s">
        <v>511</v>
      </c>
      <c r="F306" s="211">
        <v>24</v>
      </c>
      <c r="G306" s="211" t="s">
        <v>4409</v>
      </c>
      <c r="H306" s="211" t="s">
        <v>3887</v>
      </c>
      <c r="I306" s="35"/>
    </row>
    <row r="307" spans="1:9">
      <c r="A307" s="39">
        <v>2306</v>
      </c>
      <c r="B307" s="17" t="s">
        <v>953</v>
      </c>
      <c r="C307" s="211" t="s">
        <v>5437</v>
      </c>
      <c r="D307" s="211" t="s">
        <v>5438</v>
      </c>
      <c r="E307" s="211" t="s">
        <v>511</v>
      </c>
      <c r="F307" s="211">
        <v>24</v>
      </c>
      <c r="G307" s="211" t="s">
        <v>4409</v>
      </c>
      <c r="H307" s="211" t="s">
        <v>3887</v>
      </c>
      <c r="I307" s="35"/>
    </row>
    <row r="308" spans="1:9">
      <c r="A308" s="39">
        <v>2307</v>
      </c>
      <c r="B308" s="17" t="s">
        <v>954</v>
      </c>
      <c r="C308" s="211" t="s">
        <v>3354</v>
      </c>
      <c r="D308" s="211" t="s">
        <v>3355</v>
      </c>
      <c r="E308" s="211" t="s">
        <v>511</v>
      </c>
      <c r="F308" s="211">
        <v>24</v>
      </c>
      <c r="G308" s="211" t="s">
        <v>4409</v>
      </c>
      <c r="H308" s="211" t="s">
        <v>3887</v>
      </c>
      <c r="I308" s="35"/>
    </row>
    <row r="309" spans="1:9">
      <c r="A309" s="39">
        <v>2308</v>
      </c>
      <c r="B309" s="17" t="s">
        <v>955</v>
      </c>
      <c r="C309" s="211" t="s">
        <v>5439</v>
      </c>
      <c r="D309" s="211" t="s">
        <v>5440</v>
      </c>
      <c r="E309" s="211" t="s">
        <v>1879</v>
      </c>
      <c r="F309" s="211">
        <v>11</v>
      </c>
      <c r="G309" s="211" t="s">
        <v>4407</v>
      </c>
      <c r="H309" s="211" t="s">
        <v>3887</v>
      </c>
      <c r="I309" s="35"/>
    </row>
    <row r="310" spans="1:9">
      <c r="A310" s="39">
        <v>2309</v>
      </c>
      <c r="B310" s="17" t="s">
        <v>956</v>
      </c>
      <c r="C310" s="211" t="s">
        <v>5441</v>
      </c>
      <c r="D310" s="211" t="s">
        <v>5442</v>
      </c>
      <c r="E310" s="211" t="s">
        <v>544</v>
      </c>
      <c r="F310" s="211">
        <v>21</v>
      </c>
      <c r="G310" s="211" t="s">
        <v>4407</v>
      </c>
      <c r="H310" s="211" t="s">
        <v>3887</v>
      </c>
      <c r="I310" s="35"/>
    </row>
    <row r="311" spans="1:9">
      <c r="A311" s="39">
        <v>2310</v>
      </c>
      <c r="B311" s="17" t="s">
        <v>957</v>
      </c>
      <c r="C311" s="211" t="s">
        <v>5443</v>
      </c>
      <c r="D311" s="211" t="s">
        <v>5444</v>
      </c>
      <c r="E311" s="211" t="s">
        <v>526</v>
      </c>
      <c r="F311" s="211">
        <v>22</v>
      </c>
      <c r="G311" s="211" t="s">
        <v>4407</v>
      </c>
      <c r="H311" s="211" t="s">
        <v>3887</v>
      </c>
      <c r="I311" s="35"/>
    </row>
    <row r="312" spans="1:9">
      <c r="A312" s="39">
        <v>2311</v>
      </c>
      <c r="B312" s="17" t="s">
        <v>958</v>
      </c>
      <c r="C312" s="211" t="s">
        <v>5445</v>
      </c>
      <c r="D312" s="211" t="s">
        <v>5446</v>
      </c>
      <c r="E312" s="211" t="s">
        <v>480</v>
      </c>
      <c r="F312" s="211">
        <v>23</v>
      </c>
      <c r="G312" s="211" t="s">
        <v>4407</v>
      </c>
      <c r="H312" s="211" t="s">
        <v>3887</v>
      </c>
      <c r="I312" s="35"/>
    </row>
    <row r="313" spans="1:9">
      <c r="A313" s="39">
        <v>2312</v>
      </c>
      <c r="B313" s="17" t="s">
        <v>959</v>
      </c>
      <c r="C313" s="211" t="s">
        <v>5447</v>
      </c>
      <c r="D313" s="211" t="s">
        <v>5448</v>
      </c>
      <c r="E313" s="211" t="s">
        <v>544</v>
      </c>
      <c r="F313" s="211">
        <v>21</v>
      </c>
      <c r="G313" s="211" t="s">
        <v>4407</v>
      </c>
      <c r="H313" s="211" t="s">
        <v>3887</v>
      </c>
      <c r="I313" s="35"/>
    </row>
    <row r="314" spans="1:9">
      <c r="A314" s="39">
        <v>2313</v>
      </c>
      <c r="B314" s="17" t="s">
        <v>960</v>
      </c>
      <c r="C314" s="211" t="s">
        <v>4403</v>
      </c>
      <c r="D314" s="211" t="s">
        <v>4404</v>
      </c>
      <c r="E314" s="211" t="s">
        <v>544</v>
      </c>
      <c r="F314" s="211">
        <v>21</v>
      </c>
      <c r="G314" s="211" t="s">
        <v>286</v>
      </c>
      <c r="H314" s="211" t="s">
        <v>4018</v>
      </c>
      <c r="I314" s="35"/>
    </row>
    <row r="315" spans="1:9">
      <c r="A315" s="39">
        <v>2314</v>
      </c>
      <c r="B315" s="17" t="s">
        <v>961</v>
      </c>
      <c r="C315" s="211" t="s">
        <v>5449</v>
      </c>
      <c r="D315" s="211" t="s">
        <v>5450</v>
      </c>
      <c r="E315" s="211" t="s">
        <v>544</v>
      </c>
      <c r="F315" s="211">
        <v>21</v>
      </c>
      <c r="G315" s="211" t="s">
        <v>286</v>
      </c>
      <c r="H315" s="211" t="s">
        <v>4018</v>
      </c>
      <c r="I315" s="35"/>
    </row>
    <row r="316" spans="1:9">
      <c r="A316" s="39">
        <v>2315</v>
      </c>
      <c r="B316" s="17" t="s">
        <v>962</v>
      </c>
      <c r="C316" s="211" t="s">
        <v>3931</v>
      </c>
      <c r="D316" s="211" t="s">
        <v>3356</v>
      </c>
      <c r="E316" s="211" t="s">
        <v>544</v>
      </c>
      <c r="F316" s="211">
        <v>21</v>
      </c>
      <c r="G316" s="211" t="s">
        <v>286</v>
      </c>
      <c r="H316" s="211" t="s">
        <v>3895</v>
      </c>
      <c r="I316" s="35"/>
    </row>
    <row r="317" spans="1:9">
      <c r="A317" s="39">
        <v>2316</v>
      </c>
      <c r="B317" s="17" t="s">
        <v>963</v>
      </c>
      <c r="C317" s="211" t="s">
        <v>4405</v>
      </c>
      <c r="D317" s="211" t="s">
        <v>4406</v>
      </c>
      <c r="E317" s="211" t="s">
        <v>544</v>
      </c>
      <c r="F317" s="211">
        <v>21</v>
      </c>
      <c r="G317" s="211" t="s">
        <v>286</v>
      </c>
      <c r="H317" s="211" t="s">
        <v>4018</v>
      </c>
      <c r="I317" s="35"/>
    </row>
    <row r="318" spans="1:9">
      <c r="A318" s="39">
        <v>2317</v>
      </c>
      <c r="B318" s="17" t="s">
        <v>964</v>
      </c>
      <c r="C318" s="211" t="s">
        <v>4128</v>
      </c>
      <c r="D318" s="211" t="s">
        <v>4129</v>
      </c>
      <c r="E318" s="211" t="s">
        <v>544</v>
      </c>
      <c r="F318" s="211">
        <v>21</v>
      </c>
      <c r="G318" s="211" t="s">
        <v>289</v>
      </c>
      <c r="H318" s="211" t="s">
        <v>3896</v>
      </c>
      <c r="I318" s="35"/>
    </row>
    <row r="319" spans="1:9">
      <c r="A319" s="39">
        <v>2318</v>
      </c>
      <c r="B319" s="17" t="s">
        <v>965</v>
      </c>
      <c r="C319" s="211" t="s">
        <v>4126</v>
      </c>
      <c r="D319" s="211" t="s">
        <v>4127</v>
      </c>
      <c r="E319" s="211" t="s">
        <v>544</v>
      </c>
      <c r="F319" s="211">
        <v>21</v>
      </c>
      <c r="G319" s="211" t="s">
        <v>289</v>
      </c>
      <c r="H319" s="211" t="s">
        <v>3896</v>
      </c>
      <c r="I319" s="35"/>
    </row>
    <row r="320" spans="1:9">
      <c r="A320" s="39">
        <v>2319</v>
      </c>
      <c r="B320" s="17" t="s">
        <v>966</v>
      </c>
      <c r="C320" s="211" t="s">
        <v>4389</v>
      </c>
      <c r="D320" s="211" t="s">
        <v>4390</v>
      </c>
      <c r="E320" s="211" t="s">
        <v>544</v>
      </c>
      <c r="F320" s="211">
        <v>21</v>
      </c>
      <c r="G320" s="211" t="s">
        <v>289</v>
      </c>
      <c r="H320" s="211" t="s">
        <v>4018</v>
      </c>
      <c r="I320" s="35"/>
    </row>
    <row r="321" spans="1:9">
      <c r="A321" s="39">
        <v>2320</v>
      </c>
      <c r="B321" s="17" t="s">
        <v>967</v>
      </c>
      <c r="C321" s="211" t="s">
        <v>4391</v>
      </c>
      <c r="D321" s="211" t="s">
        <v>4392</v>
      </c>
      <c r="E321" s="211" t="s">
        <v>544</v>
      </c>
      <c r="F321" s="211">
        <v>21</v>
      </c>
      <c r="G321" s="211" t="s">
        <v>289</v>
      </c>
      <c r="H321" s="211" t="s">
        <v>4018</v>
      </c>
      <c r="I321" s="35"/>
    </row>
    <row r="322" spans="1:9">
      <c r="A322" s="39">
        <v>2321</v>
      </c>
      <c r="B322" s="17" t="s">
        <v>968</v>
      </c>
      <c r="C322" s="211" t="s">
        <v>4393</v>
      </c>
      <c r="D322" s="211" t="s">
        <v>4394</v>
      </c>
      <c r="E322" s="211" t="s">
        <v>544</v>
      </c>
      <c r="F322" s="211">
        <v>21</v>
      </c>
      <c r="G322" s="211" t="s">
        <v>289</v>
      </c>
      <c r="H322" s="211" t="s">
        <v>4018</v>
      </c>
      <c r="I322" s="35"/>
    </row>
    <row r="323" spans="1:9">
      <c r="A323" s="39">
        <v>2322</v>
      </c>
      <c r="B323" s="17" t="s">
        <v>969</v>
      </c>
      <c r="C323" s="211" t="s">
        <v>4395</v>
      </c>
      <c r="D323" s="211" t="s">
        <v>4396</v>
      </c>
      <c r="E323" s="211" t="s">
        <v>544</v>
      </c>
      <c r="F323" s="211">
        <v>21</v>
      </c>
      <c r="G323" s="211" t="s">
        <v>289</v>
      </c>
      <c r="H323" s="211" t="s">
        <v>4018</v>
      </c>
      <c r="I323" s="35"/>
    </row>
    <row r="324" spans="1:9">
      <c r="A324" s="39">
        <v>2323</v>
      </c>
      <c r="B324" s="17" t="s">
        <v>971</v>
      </c>
      <c r="C324" s="211" t="s">
        <v>4397</v>
      </c>
      <c r="D324" s="211" t="s">
        <v>4398</v>
      </c>
      <c r="E324" s="211" t="s">
        <v>544</v>
      </c>
      <c r="F324" s="211">
        <v>21</v>
      </c>
      <c r="G324" s="211" t="s">
        <v>289</v>
      </c>
      <c r="H324" s="211" t="s">
        <v>4018</v>
      </c>
      <c r="I324" s="35"/>
    </row>
    <row r="325" spans="1:9">
      <c r="A325" s="39">
        <v>2324</v>
      </c>
      <c r="B325" s="17" t="s">
        <v>973</v>
      </c>
      <c r="C325" s="211" t="s">
        <v>4399</v>
      </c>
      <c r="D325" s="211" t="s">
        <v>4400</v>
      </c>
      <c r="E325" s="211" t="s">
        <v>544</v>
      </c>
      <c r="F325" s="211">
        <v>21</v>
      </c>
      <c r="G325" s="211" t="s">
        <v>289</v>
      </c>
      <c r="H325" s="211" t="s">
        <v>4018</v>
      </c>
      <c r="I325" s="35"/>
    </row>
    <row r="326" spans="1:9">
      <c r="A326" s="39">
        <v>2325</v>
      </c>
      <c r="B326" s="17" t="s">
        <v>974</v>
      </c>
      <c r="C326" s="211" t="s">
        <v>3286</v>
      </c>
      <c r="D326" s="211" t="s">
        <v>3287</v>
      </c>
      <c r="E326" s="211" t="s">
        <v>480</v>
      </c>
      <c r="F326" s="211">
        <v>23</v>
      </c>
      <c r="G326" s="211" t="s">
        <v>299</v>
      </c>
      <c r="H326" s="211" t="s">
        <v>3895</v>
      </c>
      <c r="I326" s="35"/>
    </row>
    <row r="327" spans="1:9">
      <c r="A327" s="39">
        <v>2326</v>
      </c>
      <c r="B327" s="17" t="s">
        <v>975</v>
      </c>
      <c r="C327" s="211" t="s">
        <v>3952</v>
      </c>
      <c r="D327" s="211" t="s">
        <v>3953</v>
      </c>
      <c r="E327" s="211" t="s">
        <v>480</v>
      </c>
      <c r="F327" s="211">
        <v>23</v>
      </c>
      <c r="G327" s="211" t="s">
        <v>299</v>
      </c>
      <c r="H327" s="211" t="s">
        <v>3896</v>
      </c>
      <c r="I327" s="35"/>
    </row>
    <row r="328" spans="1:9">
      <c r="A328" s="39">
        <v>2327</v>
      </c>
      <c r="B328" s="17" t="s">
        <v>976</v>
      </c>
      <c r="C328" s="211" t="s">
        <v>3956</v>
      </c>
      <c r="D328" s="211" t="s">
        <v>3957</v>
      </c>
      <c r="E328" s="211" t="s">
        <v>526</v>
      </c>
      <c r="F328" s="211">
        <v>22</v>
      </c>
      <c r="G328" s="211" t="s">
        <v>299</v>
      </c>
      <c r="H328" s="211" t="s">
        <v>3896</v>
      </c>
      <c r="I328" s="35"/>
    </row>
    <row r="329" spans="1:9">
      <c r="A329" s="39">
        <v>2328</v>
      </c>
      <c r="B329" s="17" t="s">
        <v>977</v>
      </c>
      <c r="C329" s="211" t="s">
        <v>4274</v>
      </c>
      <c r="D329" s="211" t="s">
        <v>4275</v>
      </c>
      <c r="E329" s="211" t="s">
        <v>480</v>
      </c>
      <c r="F329" s="211">
        <v>23</v>
      </c>
      <c r="G329" s="211" t="s">
        <v>299</v>
      </c>
      <c r="H329" s="211" t="s">
        <v>4018</v>
      </c>
      <c r="I329" s="35"/>
    </row>
    <row r="330" spans="1:9">
      <c r="A330" s="39">
        <v>2329</v>
      </c>
      <c r="B330" s="17" t="s">
        <v>978</v>
      </c>
      <c r="C330" s="211" t="s">
        <v>4155</v>
      </c>
      <c r="D330" s="211" t="s">
        <v>4156</v>
      </c>
      <c r="E330" s="211" t="s">
        <v>526</v>
      </c>
      <c r="F330" s="211">
        <v>22</v>
      </c>
      <c r="G330" s="211" t="s">
        <v>299</v>
      </c>
      <c r="H330" s="211" t="s">
        <v>4018</v>
      </c>
      <c r="I330" s="35"/>
    </row>
    <row r="331" spans="1:9">
      <c r="A331" s="39">
        <v>2330</v>
      </c>
      <c r="B331" s="17" t="s">
        <v>979</v>
      </c>
      <c r="C331" s="211" t="s">
        <v>4159</v>
      </c>
      <c r="D331" s="211" t="s">
        <v>4160</v>
      </c>
      <c r="E331" s="211" t="s">
        <v>480</v>
      </c>
      <c r="F331" s="211">
        <v>23</v>
      </c>
      <c r="G331" s="211" t="s">
        <v>299</v>
      </c>
      <c r="H331" s="211" t="s">
        <v>4018</v>
      </c>
      <c r="I331" s="35"/>
    </row>
    <row r="332" spans="1:9">
      <c r="A332" s="39">
        <v>2331</v>
      </c>
      <c r="B332" s="17" t="s">
        <v>980</v>
      </c>
      <c r="C332" s="211" t="s">
        <v>4325</v>
      </c>
      <c r="D332" s="211" t="s">
        <v>4326</v>
      </c>
      <c r="E332" s="211" t="s">
        <v>511</v>
      </c>
      <c r="F332" s="211">
        <v>24</v>
      </c>
      <c r="G332" s="211" t="s">
        <v>299</v>
      </c>
      <c r="H332" s="211" t="s">
        <v>4018</v>
      </c>
      <c r="I332" s="35"/>
    </row>
    <row r="333" spans="1:9">
      <c r="A333" s="39">
        <v>2332</v>
      </c>
      <c r="B333" s="17" t="s">
        <v>981</v>
      </c>
      <c r="C333" s="211" t="s">
        <v>5451</v>
      </c>
      <c r="D333" s="211" t="s">
        <v>5452</v>
      </c>
      <c r="E333" s="211" t="s">
        <v>480</v>
      </c>
      <c r="F333" s="211">
        <v>23</v>
      </c>
      <c r="G333" s="211" t="s">
        <v>299</v>
      </c>
      <c r="H333" s="211" t="s">
        <v>3887</v>
      </c>
      <c r="I333" s="35"/>
    </row>
    <row r="334" spans="1:9">
      <c r="A334" s="39">
        <v>2333</v>
      </c>
      <c r="B334" s="17" t="s">
        <v>982</v>
      </c>
      <c r="C334" s="211" t="s">
        <v>5453</v>
      </c>
      <c r="D334" s="211" t="s">
        <v>5454</v>
      </c>
      <c r="E334" s="211" t="s">
        <v>511</v>
      </c>
      <c r="F334" s="211">
        <v>24</v>
      </c>
      <c r="G334" s="211" t="s">
        <v>299</v>
      </c>
      <c r="H334" s="211" t="s">
        <v>3887</v>
      </c>
      <c r="I334" s="35"/>
    </row>
    <row r="335" spans="1:9">
      <c r="A335" s="39">
        <v>2334</v>
      </c>
      <c r="B335" s="17" t="s">
        <v>983</v>
      </c>
      <c r="C335" s="211" t="s">
        <v>5455</v>
      </c>
      <c r="D335" s="211" t="s">
        <v>5456</v>
      </c>
      <c r="E335" s="211" t="s">
        <v>480</v>
      </c>
      <c r="F335" s="211">
        <v>23</v>
      </c>
      <c r="G335" s="211" t="s">
        <v>299</v>
      </c>
      <c r="H335" s="211" t="s">
        <v>3887</v>
      </c>
      <c r="I335" s="35"/>
    </row>
    <row r="336" spans="1:9">
      <c r="A336" s="39">
        <v>2335</v>
      </c>
      <c r="B336" s="17" t="s">
        <v>984</v>
      </c>
      <c r="C336" s="211" t="s">
        <v>3337</v>
      </c>
      <c r="D336" s="211" t="s">
        <v>3338</v>
      </c>
      <c r="E336" s="211" t="s">
        <v>480</v>
      </c>
      <c r="F336" s="211">
        <v>23</v>
      </c>
      <c r="G336" s="211" t="s">
        <v>311</v>
      </c>
      <c r="H336" s="211" t="s">
        <v>3895</v>
      </c>
      <c r="I336" s="35"/>
    </row>
    <row r="337" spans="1:9">
      <c r="A337" s="39">
        <v>2336</v>
      </c>
      <c r="B337" s="17" t="s">
        <v>985</v>
      </c>
      <c r="C337" s="211" t="s">
        <v>4280</v>
      </c>
      <c r="D337" s="211" t="s">
        <v>4281</v>
      </c>
      <c r="E337" s="211" t="s">
        <v>480</v>
      </c>
      <c r="F337" s="211">
        <v>23</v>
      </c>
      <c r="G337" s="211" t="s">
        <v>311</v>
      </c>
      <c r="H337" s="211" t="s">
        <v>4018</v>
      </c>
      <c r="I337" s="35"/>
    </row>
    <row r="338" spans="1:9">
      <c r="A338" s="39">
        <v>2337</v>
      </c>
      <c r="B338" s="17" t="s">
        <v>986</v>
      </c>
      <c r="C338" s="211" t="s">
        <v>3318</v>
      </c>
      <c r="D338" s="211" t="s">
        <v>3319</v>
      </c>
      <c r="E338" s="211" t="s">
        <v>544</v>
      </c>
      <c r="F338" s="211">
        <v>21</v>
      </c>
      <c r="G338" s="211" t="s">
        <v>331</v>
      </c>
      <c r="H338" s="211" t="s">
        <v>3895</v>
      </c>
      <c r="I338" s="35"/>
    </row>
    <row r="339" spans="1:9">
      <c r="A339" s="39">
        <v>2338</v>
      </c>
      <c r="B339" s="17" t="s">
        <v>987</v>
      </c>
      <c r="C339" s="211" t="s">
        <v>3290</v>
      </c>
      <c r="D339" s="211" t="s">
        <v>3291</v>
      </c>
      <c r="E339" s="211" t="s">
        <v>480</v>
      </c>
      <c r="F339" s="211">
        <v>23</v>
      </c>
      <c r="G339" s="211" t="s">
        <v>331</v>
      </c>
      <c r="H339" s="211" t="s">
        <v>3895</v>
      </c>
      <c r="I339" s="35"/>
    </row>
    <row r="340" spans="1:9">
      <c r="A340" s="39">
        <v>2339</v>
      </c>
      <c r="B340" s="17" t="s">
        <v>988</v>
      </c>
      <c r="C340" s="211" t="s">
        <v>3294</v>
      </c>
      <c r="D340" s="211" t="s">
        <v>3295</v>
      </c>
      <c r="E340" s="211" t="s">
        <v>480</v>
      </c>
      <c r="F340" s="211">
        <v>23</v>
      </c>
      <c r="G340" s="211" t="s">
        <v>331</v>
      </c>
      <c r="H340" s="211" t="s">
        <v>3895</v>
      </c>
      <c r="I340" s="35"/>
    </row>
    <row r="341" spans="1:9">
      <c r="A341" s="39">
        <v>2340</v>
      </c>
      <c r="B341" s="17" t="s">
        <v>989</v>
      </c>
      <c r="C341" s="211" t="s">
        <v>3320</v>
      </c>
      <c r="D341" s="211" t="s">
        <v>3321</v>
      </c>
      <c r="E341" s="211" t="s">
        <v>480</v>
      </c>
      <c r="F341" s="211">
        <v>23</v>
      </c>
      <c r="G341" s="211" t="s">
        <v>331</v>
      </c>
      <c r="H341" s="211" t="s">
        <v>3895</v>
      </c>
      <c r="I341" s="35"/>
    </row>
    <row r="342" spans="1:9">
      <c r="A342" s="39">
        <v>2341</v>
      </c>
      <c r="B342" s="17" t="s">
        <v>990</v>
      </c>
      <c r="C342" s="211" t="s">
        <v>3292</v>
      </c>
      <c r="D342" s="211" t="s">
        <v>3293</v>
      </c>
      <c r="E342" s="211" t="s">
        <v>480</v>
      </c>
      <c r="F342" s="211">
        <v>23</v>
      </c>
      <c r="G342" s="211" t="s">
        <v>331</v>
      </c>
      <c r="H342" s="211" t="s">
        <v>3895</v>
      </c>
      <c r="I342" s="35"/>
    </row>
    <row r="343" spans="1:9">
      <c r="A343" s="39">
        <v>2342</v>
      </c>
      <c r="B343" s="17" t="s">
        <v>991</v>
      </c>
      <c r="C343" s="211" t="s">
        <v>3296</v>
      </c>
      <c r="D343" s="211" t="s">
        <v>3297</v>
      </c>
      <c r="E343" s="211" t="s">
        <v>480</v>
      </c>
      <c r="F343" s="211">
        <v>23</v>
      </c>
      <c r="G343" s="211" t="s">
        <v>331</v>
      </c>
      <c r="H343" s="211" t="s">
        <v>3895</v>
      </c>
      <c r="I343" s="35"/>
    </row>
    <row r="344" spans="1:9">
      <c r="A344" s="39">
        <v>2343</v>
      </c>
      <c r="B344" s="17" t="s">
        <v>992</v>
      </c>
      <c r="C344" s="211" t="s">
        <v>3322</v>
      </c>
      <c r="D344" s="211" t="s">
        <v>3323</v>
      </c>
      <c r="E344" s="211" t="s">
        <v>480</v>
      </c>
      <c r="F344" s="211">
        <v>23</v>
      </c>
      <c r="G344" s="211" t="s">
        <v>331</v>
      </c>
      <c r="H344" s="211" t="s">
        <v>3895</v>
      </c>
      <c r="I344" s="35"/>
    </row>
    <row r="345" spans="1:9">
      <c r="A345" s="39">
        <v>2344</v>
      </c>
      <c r="B345" s="17" t="s">
        <v>993</v>
      </c>
      <c r="C345" s="211" t="s">
        <v>4078</v>
      </c>
      <c r="D345" s="211" t="s">
        <v>4079</v>
      </c>
      <c r="E345" s="211" t="s">
        <v>480</v>
      </c>
      <c r="F345" s="211">
        <v>23</v>
      </c>
      <c r="G345" s="211" t="s">
        <v>331</v>
      </c>
      <c r="H345" s="211" t="s">
        <v>3896</v>
      </c>
      <c r="I345" s="35"/>
    </row>
    <row r="346" spans="1:9">
      <c r="A346" s="39">
        <v>2345</v>
      </c>
      <c r="B346" s="17" t="s">
        <v>994</v>
      </c>
      <c r="C346" s="211" t="s">
        <v>4080</v>
      </c>
      <c r="D346" s="211" t="s">
        <v>4081</v>
      </c>
      <c r="E346" s="211" t="s">
        <v>480</v>
      </c>
      <c r="F346" s="211">
        <v>23</v>
      </c>
      <c r="G346" s="211" t="s">
        <v>331</v>
      </c>
      <c r="H346" s="211" t="s">
        <v>3896</v>
      </c>
      <c r="I346" s="35"/>
    </row>
    <row r="347" spans="1:9">
      <c r="A347" s="39">
        <v>2346</v>
      </c>
      <c r="B347" s="17" t="s">
        <v>995</v>
      </c>
      <c r="C347" s="211" t="s">
        <v>4027</v>
      </c>
      <c r="D347" s="211" t="s">
        <v>4028</v>
      </c>
      <c r="E347" s="211" t="s">
        <v>480</v>
      </c>
      <c r="F347" s="211">
        <v>23</v>
      </c>
      <c r="G347" s="211" t="s">
        <v>331</v>
      </c>
      <c r="H347" s="211" t="s">
        <v>3896</v>
      </c>
      <c r="I347" s="35"/>
    </row>
    <row r="348" spans="1:9">
      <c r="A348" s="39">
        <v>2347</v>
      </c>
      <c r="B348" s="17" t="s">
        <v>996</v>
      </c>
      <c r="C348" s="211" t="s">
        <v>4082</v>
      </c>
      <c r="D348" s="211" t="s">
        <v>4083</v>
      </c>
      <c r="E348" s="211" t="s">
        <v>686</v>
      </c>
      <c r="F348" s="211">
        <v>28</v>
      </c>
      <c r="G348" s="211" t="s">
        <v>331</v>
      </c>
      <c r="H348" s="211" t="s">
        <v>3896</v>
      </c>
      <c r="I348" s="35"/>
    </row>
    <row r="349" spans="1:9">
      <c r="A349" s="39">
        <v>2348</v>
      </c>
      <c r="B349" s="17" t="s">
        <v>997</v>
      </c>
      <c r="C349" s="211" t="s">
        <v>4076</v>
      </c>
      <c r="D349" s="211" t="s">
        <v>4077</v>
      </c>
      <c r="E349" s="211" t="s">
        <v>544</v>
      </c>
      <c r="F349" s="211">
        <v>21</v>
      </c>
      <c r="G349" s="211" t="s">
        <v>331</v>
      </c>
      <c r="H349" s="211" t="s">
        <v>3896</v>
      </c>
      <c r="I349" s="35"/>
    </row>
    <row r="350" spans="1:9">
      <c r="A350" s="39">
        <v>2349</v>
      </c>
      <c r="B350" s="17" t="s">
        <v>998</v>
      </c>
      <c r="C350" s="211" t="s">
        <v>4074</v>
      </c>
      <c r="D350" s="211" t="s">
        <v>4075</v>
      </c>
      <c r="E350" s="211" t="s">
        <v>480</v>
      </c>
      <c r="F350" s="211">
        <v>23</v>
      </c>
      <c r="G350" s="211" t="s">
        <v>331</v>
      </c>
      <c r="H350" s="211" t="s">
        <v>3896</v>
      </c>
      <c r="I350" s="35"/>
    </row>
    <row r="351" spans="1:9">
      <c r="A351" s="39">
        <v>2350</v>
      </c>
      <c r="B351" s="17" t="s">
        <v>999</v>
      </c>
      <c r="C351" s="211" t="s">
        <v>4072</v>
      </c>
      <c r="D351" s="211" t="s">
        <v>4073</v>
      </c>
      <c r="E351" s="211" t="s">
        <v>587</v>
      </c>
      <c r="F351" s="211">
        <v>20</v>
      </c>
      <c r="G351" s="211" t="s">
        <v>331</v>
      </c>
      <c r="H351" s="211" t="s">
        <v>3896</v>
      </c>
      <c r="I351" s="35"/>
    </row>
    <row r="352" spans="1:9">
      <c r="A352" s="39">
        <v>2351</v>
      </c>
      <c r="B352" s="17" t="s">
        <v>1000</v>
      </c>
      <c r="C352" s="211" t="s">
        <v>4084</v>
      </c>
      <c r="D352" s="211" t="s">
        <v>4085</v>
      </c>
      <c r="E352" s="211" t="s">
        <v>480</v>
      </c>
      <c r="F352" s="211">
        <v>23</v>
      </c>
      <c r="G352" s="211" t="s">
        <v>331</v>
      </c>
      <c r="H352" s="211" t="s">
        <v>3896</v>
      </c>
      <c r="I352" s="35"/>
    </row>
    <row r="353" spans="1:9">
      <c r="A353" s="39">
        <v>2352</v>
      </c>
      <c r="B353" s="17" t="s">
        <v>1001</v>
      </c>
      <c r="C353" s="211" t="s">
        <v>5457</v>
      </c>
      <c r="D353" s="211" t="s">
        <v>5458</v>
      </c>
      <c r="E353" s="211" t="s">
        <v>480</v>
      </c>
      <c r="F353" s="211">
        <v>23</v>
      </c>
      <c r="G353" s="211" t="s">
        <v>331</v>
      </c>
      <c r="H353" s="211" t="s">
        <v>4018</v>
      </c>
      <c r="I353" s="35"/>
    </row>
    <row r="354" spans="1:9">
      <c r="A354" s="39">
        <v>2353</v>
      </c>
      <c r="B354" s="17" t="s">
        <v>1002</v>
      </c>
      <c r="C354" s="211" t="s">
        <v>4313</v>
      </c>
      <c r="D354" s="211" t="s">
        <v>4314</v>
      </c>
      <c r="E354" s="211" t="s">
        <v>544</v>
      </c>
      <c r="F354" s="211">
        <v>21</v>
      </c>
      <c r="G354" s="211" t="s">
        <v>331</v>
      </c>
      <c r="H354" s="211" t="s">
        <v>4018</v>
      </c>
      <c r="I354" s="35"/>
    </row>
    <row r="355" spans="1:9">
      <c r="A355" s="39">
        <v>2354</v>
      </c>
      <c r="B355" s="17" t="s">
        <v>1005</v>
      </c>
      <c r="C355" s="211" t="s">
        <v>4337</v>
      </c>
      <c r="D355" s="211" t="s">
        <v>4338</v>
      </c>
      <c r="E355" s="211" t="s">
        <v>526</v>
      </c>
      <c r="F355" s="211">
        <v>22</v>
      </c>
      <c r="G355" s="211" t="s">
        <v>331</v>
      </c>
      <c r="H355" s="211" t="s">
        <v>4018</v>
      </c>
      <c r="I355" s="35"/>
    </row>
    <row r="356" spans="1:9">
      <c r="A356" s="39">
        <v>2355</v>
      </c>
      <c r="B356" s="17" t="s">
        <v>1006</v>
      </c>
      <c r="C356" s="211" t="s">
        <v>4309</v>
      </c>
      <c r="D356" s="211" t="s">
        <v>4310</v>
      </c>
      <c r="E356" s="211" t="s">
        <v>480</v>
      </c>
      <c r="F356" s="211">
        <v>23</v>
      </c>
      <c r="G356" s="211" t="s">
        <v>331</v>
      </c>
      <c r="H356" s="211" t="s">
        <v>4018</v>
      </c>
      <c r="I356" s="35"/>
    </row>
    <row r="357" spans="1:9">
      <c r="A357" s="39">
        <v>2356</v>
      </c>
      <c r="B357" s="17" t="s">
        <v>1007</v>
      </c>
      <c r="C357" s="211" t="s">
        <v>4303</v>
      </c>
      <c r="D357" s="211" t="s">
        <v>4304</v>
      </c>
      <c r="E357" s="211" t="s">
        <v>544</v>
      </c>
      <c r="F357" s="211">
        <v>21</v>
      </c>
      <c r="G357" s="211" t="s">
        <v>331</v>
      </c>
      <c r="H357" s="211" t="s">
        <v>4018</v>
      </c>
      <c r="I357" s="35"/>
    </row>
    <row r="358" spans="1:9">
      <c r="A358" s="39">
        <v>2357</v>
      </c>
      <c r="B358" s="17" t="s">
        <v>1008</v>
      </c>
      <c r="C358" s="211" t="s">
        <v>4335</v>
      </c>
      <c r="D358" s="211" t="s">
        <v>4336</v>
      </c>
      <c r="E358" s="211" t="s">
        <v>526</v>
      </c>
      <c r="F358" s="211">
        <v>22</v>
      </c>
      <c r="G358" s="211" t="s">
        <v>331</v>
      </c>
      <c r="H358" s="211" t="s">
        <v>4018</v>
      </c>
      <c r="I358" s="35"/>
    </row>
    <row r="359" spans="1:9">
      <c r="A359" s="39">
        <v>2358</v>
      </c>
      <c r="B359" s="17" t="s">
        <v>1009</v>
      </c>
      <c r="C359" s="211" t="s">
        <v>4305</v>
      </c>
      <c r="D359" s="211" t="s">
        <v>4306</v>
      </c>
      <c r="E359" s="211" t="s">
        <v>544</v>
      </c>
      <c r="F359" s="211">
        <v>21</v>
      </c>
      <c r="G359" s="211" t="s">
        <v>331</v>
      </c>
      <c r="H359" s="211" t="s">
        <v>4018</v>
      </c>
      <c r="I359" s="35"/>
    </row>
    <row r="360" spans="1:9">
      <c r="A360" s="39">
        <v>2359</v>
      </c>
      <c r="B360" s="17" t="s">
        <v>1010</v>
      </c>
      <c r="C360" s="211" t="s">
        <v>4307</v>
      </c>
      <c r="D360" s="211" t="s">
        <v>4308</v>
      </c>
      <c r="E360" s="211" t="s">
        <v>480</v>
      </c>
      <c r="F360" s="211">
        <v>23</v>
      </c>
      <c r="G360" s="211" t="s">
        <v>331</v>
      </c>
      <c r="H360" s="211" t="s">
        <v>4018</v>
      </c>
      <c r="I360" s="35"/>
    </row>
    <row r="361" spans="1:9">
      <c r="A361" s="39">
        <v>2360</v>
      </c>
      <c r="B361" s="17" t="s">
        <v>1011</v>
      </c>
      <c r="C361" s="211" t="s">
        <v>4333</v>
      </c>
      <c r="D361" s="211" t="s">
        <v>4334</v>
      </c>
      <c r="E361" s="211" t="s">
        <v>480</v>
      </c>
      <c r="F361" s="211">
        <v>23</v>
      </c>
      <c r="G361" s="211" t="s">
        <v>331</v>
      </c>
      <c r="H361" s="211" t="s">
        <v>4018</v>
      </c>
      <c r="I361" s="35"/>
    </row>
    <row r="362" spans="1:9">
      <c r="A362" s="39">
        <v>2361</v>
      </c>
      <c r="B362" s="17" t="s">
        <v>1012</v>
      </c>
      <c r="C362" s="211" t="s">
        <v>4311</v>
      </c>
      <c r="D362" s="211" t="s">
        <v>4312</v>
      </c>
      <c r="E362" s="211" t="s">
        <v>480</v>
      </c>
      <c r="F362" s="211">
        <v>23</v>
      </c>
      <c r="G362" s="211" t="s">
        <v>331</v>
      </c>
      <c r="H362" s="211" t="s">
        <v>4018</v>
      </c>
      <c r="I362" s="35"/>
    </row>
    <row r="363" spans="1:9">
      <c r="A363" s="39">
        <v>2362</v>
      </c>
      <c r="B363" s="17" t="s">
        <v>1013</v>
      </c>
      <c r="C363" s="211" t="s">
        <v>5459</v>
      </c>
      <c r="D363" s="211" t="s">
        <v>5460</v>
      </c>
      <c r="E363" s="211" t="s">
        <v>480</v>
      </c>
      <c r="F363" s="211">
        <v>23</v>
      </c>
      <c r="G363" s="211" t="s">
        <v>331</v>
      </c>
      <c r="H363" s="211" t="s">
        <v>3887</v>
      </c>
      <c r="I363" s="35"/>
    </row>
    <row r="364" spans="1:9">
      <c r="A364" s="39">
        <v>2363</v>
      </c>
      <c r="B364" s="17" t="s">
        <v>1014</v>
      </c>
      <c r="C364" s="211" t="s">
        <v>5461</v>
      </c>
      <c r="D364" s="211" t="s">
        <v>5462</v>
      </c>
      <c r="E364" s="211" t="s">
        <v>480</v>
      </c>
      <c r="F364" s="211">
        <v>23</v>
      </c>
      <c r="G364" s="211" t="s">
        <v>331</v>
      </c>
      <c r="H364" s="211" t="s">
        <v>3887</v>
      </c>
      <c r="I364" s="35"/>
    </row>
    <row r="365" spans="1:9">
      <c r="A365" s="39">
        <v>2364</v>
      </c>
      <c r="B365" s="17" t="s">
        <v>1015</v>
      </c>
      <c r="C365" s="211" t="s">
        <v>5463</v>
      </c>
      <c r="D365" s="211" t="s">
        <v>5464</v>
      </c>
      <c r="E365" s="211" t="s">
        <v>480</v>
      </c>
      <c r="F365" s="211">
        <v>23</v>
      </c>
      <c r="G365" s="211" t="s">
        <v>331</v>
      </c>
      <c r="H365" s="211" t="s">
        <v>3887</v>
      </c>
      <c r="I365" s="35"/>
    </row>
    <row r="366" spans="1:9">
      <c r="A366" s="39">
        <v>2365</v>
      </c>
      <c r="B366" s="17" t="s">
        <v>1016</v>
      </c>
      <c r="C366" s="211" t="s">
        <v>5572</v>
      </c>
      <c r="D366" s="211" t="s">
        <v>5573</v>
      </c>
      <c r="E366" s="211" t="s">
        <v>480</v>
      </c>
      <c r="F366" s="211">
        <v>23</v>
      </c>
      <c r="G366" s="211" t="s">
        <v>266</v>
      </c>
      <c r="H366" s="211" t="s">
        <v>3887</v>
      </c>
      <c r="I366" s="35"/>
    </row>
    <row r="367" spans="1:9">
      <c r="A367" s="39">
        <v>2366</v>
      </c>
      <c r="B367" s="17" t="s">
        <v>1017</v>
      </c>
      <c r="C367" s="211" t="s">
        <v>5574</v>
      </c>
      <c r="D367" s="211" t="s">
        <v>5575</v>
      </c>
      <c r="E367" s="211" t="s">
        <v>480</v>
      </c>
      <c r="F367" s="211">
        <v>23</v>
      </c>
      <c r="G367" s="211" t="s">
        <v>266</v>
      </c>
      <c r="H367" s="211" t="s">
        <v>3887</v>
      </c>
      <c r="I367" s="35"/>
    </row>
    <row r="368" spans="1:9">
      <c r="A368" s="39">
        <v>2367</v>
      </c>
      <c r="B368" s="17" t="s">
        <v>1019</v>
      </c>
      <c r="C368" s="211" t="s">
        <v>5576</v>
      </c>
      <c r="D368" s="211" t="s">
        <v>5577</v>
      </c>
      <c r="E368" s="211" t="s">
        <v>480</v>
      </c>
      <c r="F368" s="211">
        <v>23</v>
      </c>
      <c r="G368" s="211" t="s">
        <v>266</v>
      </c>
      <c r="H368" s="211" t="s">
        <v>3887</v>
      </c>
      <c r="I368" s="35"/>
    </row>
    <row r="369" spans="1:9">
      <c r="A369" s="39">
        <v>2368</v>
      </c>
      <c r="B369" s="17" t="s">
        <v>1020</v>
      </c>
      <c r="C369" s="211" t="s">
        <v>5578</v>
      </c>
      <c r="D369" s="211" t="s">
        <v>5579</v>
      </c>
      <c r="E369" s="211" t="s">
        <v>480</v>
      </c>
      <c r="F369" s="211">
        <v>23</v>
      </c>
      <c r="G369" s="211" t="s">
        <v>266</v>
      </c>
      <c r="H369" s="211" t="s">
        <v>3887</v>
      </c>
      <c r="I369" s="35"/>
    </row>
    <row r="370" spans="1:9">
      <c r="A370" s="39">
        <v>2369</v>
      </c>
      <c r="B370" s="17" t="s">
        <v>1021</v>
      </c>
      <c r="C370" s="211" t="s">
        <v>3302</v>
      </c>
      <c r="D370" s="211" t="s">
        <v>3303</v>
      </c>
      <c r="E370" s="211" t="s">
        <v>544</v>
      </c>
      <c r="F370" s="211">
        <v>21</v>
      </c>
      <c r="G370" s="211" t="s">
        <v>276</v>
      </c>
      <c r="H370" s="211" t="s">
        <v>3895</v>
      </c>
      <c r="I370" s="35"/>
    </row>
    <row r="371" spans="1:9">
      <c r="A371" s="39">
        <v>2370</v>
      </c>
      <c r="B371" s="17" t="s">
        <v>1022</v>
      </c>
      <c r="C371" s="211" t="s">
        <v>4364</v>
      </c>
      <c r="D371" s="211" t="s">
        <v>4365</v>
      </c>
      <c r="E371" s="211" t="s">
        <v>544</v>
      </c>
      <c r="F371" s="211">
        <v>21</v>
      </c>
      <c r="G371" s="211" t="s">
        <v>276</v>
      </c>
      <c r="H371" s="211" t="s">
        <v>4018</v>
      </c>
      <c r="I371" s="35"/>
    </row>
    <row r="372" spans="1:9">
      <c r="A372" s="39">
        <v>2371</v>
      </c>
      <c r="B372" s="17" t="s">
        <v>1023</v>
      </c>
      <c r="C372" s="211" t="s">
        <v>4278</v>
      </c>
      <c r="D372" s="211" t="s">
        <v>4279</v>
      </c>
      <c r="E372" s="211" t="s">
        <v>526</v>
      </c>
      <c r="F372" s="211">
        <v>22</v>
      </c>
      <c r="G372" s="211" t="s">
        <v>336</v>
      </c>
      <c r="H372" s="211" t="s">
        <v>4018</v>
      </c>
      <c r="I372" s="35"/>
    </row>
    <row r="373" spans="1:9">
      <c r="A373" s="39">
        <v>2372</v>
      </c>
      <c r="B373" s="17" t="s">
        <v>1024</v>
      </c>
      <c r="C373" s="211" t="s">
        <v>4401</v>
      </c>
      <c r="D373" s="211" t="s">
        <v>4402</v>
      </c>
      <c r="E373" s="211" t="s">
        <v>526</v>
      </c>
      <c r="F373" s="211">
        <v>22</v>
      </c>
      <c r="G373" s="211" t="s">
        <v>336</v>
      </c>
      <c r="H373" s="211" t="s">
        <v>4018</v>
      </c>
      <c r="I373" s="35"/>
    </row>
    <row r="374" spans="1:9">
      <c r="A374" s="39">
        <v>2373</v>
      </c>
      <c r="B374" s="17" t="s">
        <v>1025</v>
      </c>
      <c r="C374" s="211" t="s">
        <v>4020</v>
      </c>
      <c r="D374" s="211" t="s">
        <v>4021</v>
      </c>
      <c r="E374" s="211" t="s">
        <v>526</v>
      </c>
      <c r="F374" s="211">
        <v>22</v>
      </c>
      <c r="G374" s="211" t="s">
        <v>336</v>
      </c>
      <c r="H374" s="211" t="s">
        <v>3896</v>
      </c>
      <c r="I374" s="35"/>
    </row>
    <row r="375" spans="1:9">
      <c r="A375" s="39">
        <v>2374</v>
      </c>
      <c r="B375" s="17" t="s">
        <v>1026</v>
      </c>
      <c r="C375" s="211" t="s">
        <v>5580</v>
      </c>
      <c r="D375" s="211" t="s">
        <v>4022</v>
      </c>
      <c r="E375" s="211" t="s">
        <v>526</v>
      </c>
      <c r="F375" s="211">
        <v>22</v>
      </c>
      <c r="G375" s="211" t="s">
        <v>336</v>
      </c>
      <c r="H375" s="211" t="s">
        <v>3896</v>
      </c>
      <c r="I375" s="35"/>
    </row>
    <row r="376" spans="1:9">
      <c r="A376" s="39">
        <v>2375</v>
      </c>
      <c r="B376" s="17" t="s">
        <v>1027</v>
      </c>
      <c r="C376" s="211" t="s">
        <v>4046</v>
      </c>
      <c r="D376" s="211" t="s">
        <v>4047</v>
      </c>
      <c r="E376" s="211" t="s">
        <v>526</v>
      </c>
      <c r="F376" s="211">
        <v>22</v>
      </c>
      <c r="G376" s="211" t="s">
        <v>336</v>
      </c>
      <c r="H376" s="211" t="s">
        <v>3896</v>
      </c>
      <c r="I376" s="35"/>
    </row>
    <row r="377" spans="1:9">
      <c r="A377" s="39">
        <v>2376</v>
      </c>
      <c r="B377" s="17" t="s">
        <v>1028</v>
      </c>
      <c r="C377" s="211" t="s">
        <v>4023</v>
      </c>
      <c r="D377" s="211" t="s">
        <v>4024</v>
      </c>
      <c r="E377" s="211" t="s">
        <v>526</v>
      </c>
      <c r="F377" s="211">
        <v>22</v>
      </c>
      <c r="G377" s="211" t="s">
        <v>336</v>
      </c>
      <c r="H377" s="211" t="s">
        <v>3896</v>
      </c>
      <c r="I377" s="35"/>
    </row>
    <row r="378" spans="1:9">
      <c r="A378" s="39">
        <v>2377</v>
      </c>
      <c r="B378" s="17" t="s">
        <v>1029</v>
      </c>
      <c r="C378" s="211" t="s">
        <v>4048</v>
      </c>
      <c r="D378" s="211" t="s">
        <v>4049</v>
      </c>
      <c r="E378" s="211" t="s">
        <v>526</v>
      </c>
      <c r="F378" s="211">
        <v>22</v>
      </c>
      <c r="G378" s="211" t="s">
        <v>336</v>
      </c>
      <c r="H378" s="211" t="s">
        <v>3896</v>
      </c>
      <c r="I378" s="35"/>
    </row>
    <row r="379" spans="1:9">
      <c r="A379" s="39">
        <v>2378</v>
      </c>
      <c r="B379" s="17" t="s">
        <v>1030</v>
      </c>
      <c r="C379" s="211" t="s">
        <v>3306</v>
      </c>
      <c r="D379" s="211" t="s">
        <v>3307</v>
      </c>
      <c r="E379" s="211" t="s">
        <v>526</v>
      </c>
      <c r="F379" s="211">
        <v>22</v>
      </c>
      <c r="G379" s="211" t="s">
        <v>336</v>
      </c>
      <c r="H379" s="211" t="s">
        <v>3895</v>
      </c>
      <c r="I379" s="35"/>
    </row>
    <row r="380" spans="1:9">
      <c r="A380" s="39">
        <v>2379</v>
      </c>
      <c r="B380" s="17" t="s">
        <v>1031</v>
      </c>
      <c r="C380" s="211" t="s">
        <v>3316</v>
      </c>
      <c r="D380" s="211" t="s">
        <v>3317</v>
      </c>
      <c r="E380" s="211" t="s">
        <v>693</v>
      </c>
      <c r="F380" s="211">
        <v>39</v>
      </c>
      <c r="G380" s="211" t="s">
        <v>319</v>
      </c>
      <c r="H380" s="211" t="s">
        <v>3895</v>
      </c>
      <c r="I380" s="35"/>
    </row>
    <row r="381" spans="1:9">
      <c r="A381" s="39">
        <v>2380</v>
      </c>
      <c r="B381" s="17" t="s">
        <v>1032</v>
      </c>
      <c r="C381" s="211" t="s">
        <v>3264</v>
      </c>
      <c r="D381" s="211" t="s">
        <v>3265</v>
      </c>
      <c r="E381" s="211" t="s">
        <v>589</v>
      </c>
      <c r="F381" s="211">
        <v>18</v>
      </c>
      <c r="G381" s="211" t="s">
        <v>319</v>
      </c>
      <c r="H381" s="211" t="s">
        <v>3895</v>
      </c>
      <c r="I381" s="35"/>
    </row>
    <row r="382" spans="1:9">
      <c r="A382" s="39">
        <v>2381</v>
      </c>
      <c r="B382" s="17" t="s">
        <v>1034</v>
      </c>
      <c r="C382" s="211" t="s">
        <v>5581</v>
      </c>
      <c r="D382" s="211" t="s">
        <v>5582</v>
      </c>
      <c r="E382" s="211" t="s">
        <v>587</v>
      </c>
      <c r="F382" s="211">
        <v>20</v>
      </c>
      <c r="G382" s="211" t="s">
        <v>319</v>
      </c>
      <c r="H382" s="211" t="s">
        <v>3887</v>
      </c>
      <c r="I382" s="35"/>
    </row>
    <row r="383" spans="1:9">
      <c r="A383" s="39">
        <v>2382</v>
      </c>
      <c r="B383" s="17" t="s">
        <v>1035</v>
      </c>
      <c r="C383" s="211" t="s">
        <v>5583</v>
      </c>
      <c r="D383" s="211" t="s">
        <v>5584</v>
      </c>
      <c r="E383" s="211" t="s">
        <v>526</v>
      </c>
      <c r="F383" s="211">
        <v>22</v>
      </c>
      <c r="G383" s="211" t="s">
        <v>319</v>
      </c>
      <c r="H383" s="211" t="s">
        <v>3887</v>
      </c>
      <c r="I383" s="35"/>
    </row>
    <row r="384" spans="1:9">
      <c r="A384" s="39">
        <v>2383</v>
      </c>
      <c r="B384" s="17" t="s">
        <v>1036</v>
      </c>
      <c r="C384" s="211" t="s">
        <v>5585</v>
      </c>
      <c r="D384" s="211" t="s">
        <v>5586</v>
      </c>
      <c r="E384" s="211" t="s">
        <v>480</v>
      </c>
      <c r="F384" s="211">
        <v>23</v>
      </c>
      <c r="G384" s="211" t="s">
        <v>319</v>
      </c>
      <c r="H384" s="211" t="s">
        <v>3887</v>
      </c>
      <c r="I384" s="35"/>
    </row>
    <row r="385" spans="1:9">
      <c r="A385" s="39">
        <v>2384</v>
      </c>
      <c r="B385" s="17" t="s">
        <v>1037</v>
      </c>
      <c r="C385" s="211" t="s">
        <v>5587</v>
      </c>
      <c r="D385" s="211" t="s">
        <v>5588</v>
      </c>
      <c r="E385" s="211" t="s">
        <v>1105</v>
      </c>
      <c r="F385" s="211" t="s">
        <v>5343</v>
      </c>
      <c r="G385" s="211" t="s">
        <v>319</v>
      </c>
      <c r="H385" s="211" t="s">
        <v>3887</v>
      </c>
      <c r="I385" s="35"/>
    </row>
    <row r="386" spans="1:9">
      <c r="A386" s="39">
        <v>2385</v>
      </c>
      <c r="B386" s="17" t="s">
        <v>1038</v>
      </c>
      <c r="C386" s="211" t="s">
        <v>5589</v>
      </c>
      <c r="D386" s="211" t="s">
        <v>4357</v>
      </c>
      <c r="E386" s="211" t="s">
        <v>480</v>
      </c>
      <c r="F386" s="211">
        <v>23</v>
      </c>
      <c r="G386" s="211" t="s">
        <v>236</v>
      </c>
      <c r="H386" s="211" t="s">
        <v>4018</v>
      </c>
      <c r="I386" s="35"/>
    </row>
    <row r="387" spans="1:9">
      <c r="A387" s="39">
        <v>2386</v>
      </c>
      <c r="B387" s="17" t="s">
        <v>1039</v>
      </c>
      <c r="C387" s="211" t="s">
        <v>4096</v>
      </c>
      <c r="D387" s="211" t="s">
        <v>4097</v>
      </c>
      <c r="E387" s="211" t="s">
        <v>480</v>
      </c>
      <c r="F387" s="211">
        <v>23</v>
      </c>
      <c r="G387" s="211" t="s">
        <v>236</v>
      </c>
      <c r="H387" s="211" t="s">
        <v>3896</v>
      </c>
      <c r="I387" s="35"/>
    </row>
    <row r="388" spans="1:9">
      <c r="A388" s="39">
        <v>2387</v>
      </c>
      <c r="B388" s="17" t="s">
        <v>1040</v>
      </c>
      <c r="C388" s="211" t="s">
        <v>3329</v>
      </c>
      <c r="D388" s="211" t="s">
        <v>3330</v>
      </c>
      <c r="E388" s="211" t="s">
        <v>480</v>
      </c>
      <c r="F388" s="211">
        <v>23</v>
      </c>
      <c r="G388" s="211" t="s">
        <v>236</v>
      </c>
      <c r="H388" s="211" t="s">
        <v>3895</v>
      </c>
      <c r="I388" s="35"/>
    </row>
    <row r="389" spans="1:9">
      <c r="A389" s="39">
        <v>2388</v>
      </c>
      <c r="B389" s="17" t="s">
        <v>1043</v>
      </c>
      <c r="C389" s="211" t="s">
        <v>3216</v>
      </c>
      <c r="D389" s="211" t="s">
        <v>3217</v>
      </c>
      <c r="E389" s="211" t="s">
        <v>480</v>
      </c>
      <c r="F389" s="211">
        <v>23</v>
      </c>
      <c r="G389" s="211" t="s">
        <v>236</v>
      </c>
      <c r="H389" s="211" t="s">
        <v>4017</v>
      </c>
      <c r="I389" s="35"/>
    </row>
    <row r="390" spans="1:9">
      <c r="A390" s="39">
        <v>2389</v>
      </c>
      <c r="B390" s="17" t="s">
        <v>1044</v>
      </c>
      <c r="C390" s="211" t="s">
        <v>5590</v>
      </c>
      <c r="D390" s="211" t="s">
        <v>5591</v>
      </c>
      <c r="E390" s="211" t="s">
        <v>480</v>
      </c>
      <c r="F390" s="211">
        <v>23</v>
      </c>
      <c r="G390" s="211" t="s">
        <v>253</v>
      </c>
      <c r="H390" s="211" t="s">
        <v>3887</v>
      </c>
      <c r="I390" s="35"/>
    </row>
    <row r="391" spans="1:9">
      <c r="A391" s="39">
        <v>2390</v>
      </c>
      <c r="B391" s="17" t="s">
        <v>1046</v>
      </c>
      <c r="C391" s="211" t="s">
        <v>5592</v>
      </c>
      <c r="D391" s="211" t="s">
        <v>5593</v>
      </c>
      <c r="E391" s="211" t="s">
        <v>480</v>
      </c>
      <c r="F391" s="211">
        <v>23</v>
      </c>
      <c r="G391" s="211" t="s">
        <v>253</v>
      </c>
      <c r="H391" s="211" t="s">
        <v>3887</v>
      </c>
      <c r="I391" s="35"/>
    </row>
    <row r="392" spans="1:9">
      <c r="A392" s="39">
        <v>2391</v>
      </c>
      <c r="B392" s="17" t="s">
        <v>1047</v>
      </c>
      <c r="C392" s="211" t="s">
        <v>5594</v>
      </c>
      <c r="D392" s="211" t="s">
        <v>5595</v>
      </c>
      <c r="E392" s="211" t="s">
        <v>480</v>
      </c>
      <c r="F392" s="211">
        <v>23</v>
      </c>
      <c r="G392" s="211" t="s">
        <v>253</v>
      </c>
      <c r="H392" s="211" t="s">
        <v>3887</v>
      </c>
      <c r="I392" s="35"/>
    </row>
    <row r="393" spans="1:9">
      <c r="A393" s="39">
        <v>2392</v>
      </c>
      <c r="B393" s="17" t="s">
        <v>1048</v>
      </c>
      <c r="C393" s="211" t="s">
        <v>4103</v>
      </c>
      <c r="D393" s="211" t="s">
        <v>5596</v>
      </c>
      <c r="E393" s="211" t="s">
        <v>544</v>
      </c>
      <c r="F393" s="211">
        <v>21</v>
      </c>
      <c r="G393" s="211" t="s">
        <v>276</v>
      </c>
      <c r="H393" s="211" t="s">
        <v>3896</v>
      </c>
      <c r="I393" s="35"/>
    </row>
    <row r="394" spans="1:9">
      <c r="A394" s="39">
        <v>2393</v>
      </c>
      <c r="B394" s="17" t="s">
        <v>1049</v>
      </c>
      <c r="C394" s="211" t="s">
        <v>5597</v>
      </c>
      <c r="D394" s="211" t="s">
        <v>4368</v>
      </c>
      <c r="E394" s="211" t="s">
        <v>480</v>
      </c>
      <c r="F394" s="211">
        <v>23</v>
      </c>
      <c r="G394" s="211" t="s">
        <v>364</v>
      </c>
      <c r="H394" s="211" t="s">
        <v>4018</v>
      </c>
      <c r="I394" s="35"/>
    </row>
    <row r="395" spans="1:9">
      <c r="A395" s="39">
        <v>2394</v>
      </c>
      <c r="B395" s="17" t="s">
        <v>1050</v>
      </c>
      <c r="C395" s="211" t="s">
        <v>4371</v>
      </c>
      <c r="D395" s="211" t="s">
        <v>4372</v>
      </c>
      <c r="E395" s="211" t="s">
        <v>511</v>
      </c>
      <c r="F395" s="211">
        <v>24</v>
      </c>
      <c r="G395" s="211" t="s">
        <v>364</v>
      </c>
      <c r="H395" s="211" t="s">
        <v>4018</v>
      </c>
      <c r="I395" s="35"/>
    </row>
    <row r="396" spans="1:9">
      <c r="A396" s="39">
        <v>2395</v>
      </c>
      <c r="B396" s="17" t="s">
        <v>1051</v>
      </c>
      <c r="C396" s="211" t="s">
        <v>4369</v>
      </c>
      <c r="D396" s="211" t="s">
        <v>4370</v>
      </c>
      <c r="E396" s="211" t="s">
        <v>511</v>
      </c>
      <c r="F396" s="211">
        <v>24</v>
      </c>
      <c r="G396" s="211" t="s">
        <v>364</v>
      </c>
      <c r="H396" s="211" t="s">
        <v>4018</v>
      </c>
      <c r="I396" s="35"/>
    </row>
    <row r="397" spans="1:9">
      <c r="A397" s="39">
        <v>2396</v>
      </c>
      <c r="B397" s="17" t="s">
        <v>1052</v>
      </c>
      <c r="C397" s="211" t="s">
        <v>3366</v>
      </c>
      <c r="D397" s="211" t="s">
        <v>3367</v>
      </c>
      <c r="E397" s="211" t="s">
        <v>511</v>
      </c>
      <c r="F397" s="211">
        <v>24</v>
      </c>
      <c r="G397" s="211" t="s">
        <v>364</v>
      </c>
      <c r="H397" s="211" t="s">
        <v>3895</v>
      </c>
      <c r="I397" s="35"/>
    </row>
    <row r="398" spans="1:9">
      <c r="A398" s="39">
        <v>2397</v>
      </c>
      <c r="B398" s="17" t="s">
        <v>1053</v>
      </c>
      <c r="C398" s="211" t="s">
        <v>5614</v>
      </c>
      <c r="D398" s="211" t="s">
        <v>5615</v>
      </c>
      <c r="E398" s="211" t="s">
        <v>511</v>
      </c>
      <c r="F398" s="211">
        <v>24</v>
      </c>
      <c r="G398" s="211" t="s">
        <v>296</v>
      </c>
      <c r="H398" s="211" t="s">
        <v>3887</v>
      </c>
      <c r="I398" s="35"/>
    </row>
    <row r="399" spans="1:9">
      <c r="A399" s="39">
        <v>2398</v>
      </c>
      <c r="B399" s="17" t="s">
        <v>1054</v>
      </c>
      <c r="C399" s="211" t="s">
        <v>5616</v>
      </c>
      <c r="D399" s="211" t="s">
        <v>5617</v>
      </c>
      <c r="E399" s="211" t="s">
        <v>511</v>
      </c>
      <c r="F399" s="211">
        <v>24</v>
      </c>
      <c r="G399" s="211" t="s">
        <v>296</v>
      </c>
      <c r="H399" s="211" t="s">
        <v>3887</v>
      </c>
      <c r="I399" s="35"/>
    </row>
    <row r="400" spans="1:9">
      <c r="A400" s="39">
        <v>2399</v>
      </c>
      <c r="B400" s="17" t="s">
        <v>1055</v>
      </c>
      <c r="C400" s="211" t="s">
        <v>3230</v>
      </c>
      <c r="D400" s="211" t="s">
        <v>3934</v>
      </c>
      <c r="E400" s="211" t="s">
        <v>511</v>
      </c>
      <c r="F400" s="211">
        <v>24</v>
      </c>
      <c r="G400" s="211" t="s">
        <v>296</v>
      </c>
      <c r="H400" s="211" t="s">
        <v>3895</v>
      </c>
      <c r="I400" s="35"/>
    </row>
    <row r="401" spans="1:9">
      <c r="A401" s="39">
        <v>2400</v>
      </c>
      <c r="B401" s="17" t="s">
        <v>1056</v>
      </c>
      <c r="C401" s="211" t="s">
        <v>5738</v>
      </c>
      <c r="D401" s="211" t="s">
        <v>5739</v>
      </c>
      <c r="E401" s="211" t="s">
        <v>480</v>
      </c>
      <c r="F401" s="211">
        <v>23</v>
      </c>
      <c r="G401" s="211" t="s">
        <v>5737</v>
      </c>
      <c r="H401" s="211">
        <v>1</v>
      </c>
      <c r="I401" s="35"/>
    </row>
    <row r="402" spans="1:9">
      <c r="A402" s="39">
        <v>2401</v>
      </c>
      <c r="B402" s="17" t="s">
        <v>1057</v>
      </c>
      <c r="C402" s="211" t="s">
        <v>5740</v>
      </c>
      <c r="D402" s="211" t="s">
        <v>5741</v>
      </c>
      <c r="E402" s="211" t="s">
        <v>526</v>
      </c>
      <c r="F402" s="211">
        <v>22</v>
      </c>
      <c r="G402" s="211" t="s">
        <v>305</v>
      </c>
      <c r="H402" s="211" t="s">
        <v>3887</v>
      </c>
      <c r="I402" s="35"/>
    </row>
    <row r="403" spans="1:9">
      <c r="A403" s="39">
        <v>2402</v>
      </c>
      <c r="B403" s="17" t="s">
        <v>1058</v>
      </c>
      <c r="C403" s="211" t="s">
        <v>5742</v>
      </c>
      <c r="D403" s="211" t="s">
        <v>5743</v>
      </c>
      <c r="E403" s="211" t="s">
        <v>526</v>
      </c>
      <c r="F403" s="211">
        <v>22</v>
      </c>
      <c r="G403" s="211" t="s">
        <v>305</v>
      </c>
      <c r="H403" s="211" t="s">
        <v>3887</v>
      </c>
    </row>
    <row r="404" spans="1:9">
      <c r="A404" s="39">
        <v>2403</v>
      </c>
      <c r="B404" s="17" t="s">
        <v>1059</v>
      </c>
      <c r="C404" s="211" t="s">
        <v>5744</v>
      </c>
      <c r="D404" s="211" t="s">
        <v>5745</v>
      </c>
      <c r="E404" s="211" t="s">
        <v>526</v>
      </c>
      <c r="F404" s="211">
        <v>22</v>
      </c>
      <c r="G404" s="211" t="s">
        <v>305</v>
      </c>
      <c r="H404" s="211" t="s">
        <v>3887</v>
      </c>
    </row>
    <row r="405" spans="1:9">
      <c r="A405" s="39">
        <v>2404</v>
      </c>
      <c r="B405" s="17" t="s">
        <v>1060</v>
      </c>
      <c r="C405" s="211" t="s">
        <v>3309</v>
      </c>
      <c r="D405" s="211" t="s">
        <v>3310</v>
      </c>
      <c r="E405" s="211" t="s">
        <v>526</v>
      </c>
      <c r="F405" s="211">
        <v>22</v>
      </c>
      <c r="G405" s="211" t="s">
        <v>302</v>
      </c>
      <c r="H405" s="211" t="s">
        <v>3895</v>
      </c>
    </row>
    <row r="406" spans="1:9">
      <c r="A406" s="39">
        <v>2405</v>
      </c>
      <c r="B406" s="17" t="s">
        <v>1061</v>
      </c>
      <c r="C406" s="211" t="s">
        <v>3370</v>
      </c>
      <c r="D406" s="211" t="s">
        <v>3371</v>
      </c>
      <c r="E406" s="211" t="s">
        <v>526</v>
      </c>
      <c r="F406" s="211">
        <v>22</v>
      </c>
      <c r="G406" s="211" t="s">
        <v>302</v>
      </c>
      <c r="H406" s="211" t="s">
        <v>3895</v>
      </c>
    </row>
    <row r="407" spans="1:9">
      <c r="A407" s="39">
        <v>2406</v>
      </c>
      <c r="B407" s="17" t="s">
        <v>1063</v>
      </c>
      <c r="C407" s="211" t="s">
        <v>3339</v>
      </c>
      <c r="D407" s="211" t="s">
        <v>3340</v>
      </c>
      <c r="E407" s="211" t="s">
        <v>526</v>
      </c>
      <c r="F407" s="211">
        <v>22</v>
      </c>
      <c r="G407" s="211" t="s">
        <v>302</v>
      </c>
      <c r="H407" s="211" t="s">
        <v>3895</v>
      </c>
    </row>
    <row r="408" spans="1:9">
      <c r="A408" s="39">
        <v>2407</v>
      </c>
      <c r="B408" s="17" t="s">
        <v>1064</v>
      </c>
      <c r="C408" s="211" t="s">
        <v>3368</v>
      </c>
      <c r="D408" s="211" t="s">
        <v>3369</v>
      </c>
      <c r="E408" s="211" t="s">
        <v>526</v>
      </c>
      <c r="F408" s="211">
        <v>22</v>
      </c>
      <c r="G408" s="211" t="s">
        <v>302</v>
      </c>
      <c r="H408" s="211" t="s">
        <v>3895</v>
      </c>
    </row>
    <row r="409" spans="1:9">
      <c r="A409" s="39">
        <v>2408</v>
      </c>
      <c r="B409" s="17" t="s">
        <v>1065</v>
      </c>
      <c r="C409" s="211" t="s">
        <v>4056</v>
      </c>
      <c r="D409" s="211" t="s">
        <v>4057</v>
      </c>
      <c r="E409" s="211" t="s">
        <v>526</v>
      </c>
      <c r="F409" s="211">
        <v>22</v>
      </c>
      <c r="G409" s="211" t="s">
        <v>302</v>
      </c>
      <c r="H409" s="211" t="s">
        <v>3896</v>
      </c>
    </row>
    <row r="410" spans="1:9">
      <c r="A410" s="39">
        <v>2409</v>
      </c>
      <c r="B410" s="17" t="s">
        <v>1066</v>
      </c>
      <c r="C410" s="211" t="s">
        <v>4054</v>
      </c>
      <c r="D410" s="211" t="s">
        <v>4055</v>
      </c>
      <c r="E410" s="211" t="s">
        <v>526</v>
      </c>
      <c r="F410" s="211">
        <v>22</v>
      </c>
      <c r="G410" s="211" t="s">
        <v>302</v>
      </c>
      <c r="H410" s="211" t="s">
        <v>3896</v>
      </c>
    </row>
    <row r="411" spans="1:9">
      <c r="A411" s="39">
        <v>2410</v>
      </c>
      <c r="B411" s="17" t="s">
        <v>1067</v>
      </c>
      <c r="C411" s="211" t="s">
        <v>4123</v>
      </c>
      <c r="D411" s="211" t="s">
        <v>4124</v>
      </c>
      <c r="E411" s="211" t="s">
        <v>526</v>
      </c>
      <c r="F411" s="211">
        <v>22</v>
      </c>
      <c r="G411" s="211" t="s">
        <v>302</v>
      </c>
      <c r="H411" s="211" t="s">
        <v>3896</v>
      </c>
    </row>
    <row r="412" spans="1:9">
      <c r="A412" s="39">
        <v>2411</v>
      </c>
      <c r="B412" s="17" t="s">
        <v>1068</v>
      </c>
      <c r="C412" s="211" t="s">
        <v>4052</v>
      </c>
      <c r="D412" s="211" t="s">
        <v>4053</v>
      </c>
      <c r="E412" s="211" t="s">
        <v>526</v>
      </c>
      <c r="F412" s="211">
        <v>22</v>
      </c>
      <c r="G412" s="211" t="s">
        <v>302</v>
      </c>
      <c r="H412" s="211" t="s">
        <v>3896</v>
      </c>
    </row>
    <row r="413" spans="1:9">
      <c r="A413" s="39">
        <v>2412</v>
      </c>
      <c r="B413" s="17" t="s">
        <v>1069</v>
      </c>
      <c r="C413" s="211" t="s">
        <v>4121</v>
      </c>
      <c r="D413" s="211" t="s">
        <v>4122</v>
      </c>
      <c r="E413" s="211" t="s">
        <v>526</v>
      </c>
      <c r="F413" s="211">
        <v>22</v>
      </c>
      <c r="G413" s="211" t="s">
        <v>302</v>
      </c>
      <c r="H413" s="211" t="s">
        <v>3896</v>
      </c>
    </row>
    <row r="414" spans="1:9">
      <c r="A414" s="39">
        <v>2413</v>
      </c>
      <c r="B414" s="17" t="s">
        <v>1070</v>
      </c>
      <c r="C414" s="211" t="s">
        <v>5746</v>
      </c>
      <c r="D414" s="211" t="s">
        <v>5747</v>
      </c>
      <c r="E414" s="211" t="s">
        <v>526</v>
      </c>
      <c r="F414" s="211">
        <v>22</v>
      </c>
      <c r="G414" s="211" t="s">
        <v>302</v>
      </c>
      <c r="H414" s="211" t="s">
        <v>4018</v>
      </c>
    </row>
    <row r="415" spans="1:9">
      <c r="A415" s="39">
        <v>2414</v>
      </c>
      <c r="B415" s="17" t="s">
        <v>1071</v>
      </c>
      <c r="C415" s="211" t="s">
        <v>4375</v>
      </c>
      <c r="D415" s="211" t="s">
        <v>4376</v>
      </c>
      <c r="E415" s="211" t="s">
        <v>526</v>
      </c>
      <c r="F415" s="211">
        <v>22</v>
      </c>
      <c r="G415" s="211" t="s">
        <v>302</v>
      </c>
      <c r="H415" s="211" t="s">
        <v>4018</v>
      </c>
    </row>
    <row r="416" spans="1:9">
      <c r="A416" s="39">
        <v>2415</v>
      </c>
      <c r="B416" s="17" t="s">
        <v>1072</v>
      </c>
      <c r="C416" s="211" t="s">
        <v>4377</v>
      </c>
      <c r="D416" s="211" t="s">
        <v>4378</v>
      </c>
      <c r="E416" s="211" t="s">
        <v>526</v>
      </c>
      <c r="F416" s="211">
        <v>22</v>
      </c>
      <c r="G416" s="211" t="s">
        <v>302</v>
      </c>
      <c r="H416" s="211" t="s">
        <v>4018</v>
      </c>
    </row>
    <row r="417" spans="1:8">
      <c r="A417" s="39">
        <v>2416</v>
      </c>
      <c r="B417" s="17" t="s">
        <v>1073</v>
      </c>
      <c r="C417" s="211" t="s">
        <v>4373</v>
      </c>
      <c r="D417" s="211" t="s">
        <v>4374</v>
      </c>
      <c r="E417" s="211" t="s">
        <v>526</v>
      </c>
      <c r="F417" s="211">
        <v>22</v>
      </c>
      <c r="G417" s="211" t="s">
        <v>302</v>
      </c>
      <c r="H417" s="211" t="s">
        <v>4018</v>
      </c>
    </row>
    <row r="418" spans="1:8">
      <c r="A418" s="39">
        <v>2417</v>
      </c>
      <c r="B418" s="17" t="s">
        <v>1074</v>
      </c>
      <c r="C418" s="211" t="s">
        <v>5748</v>
      </c>
      <c r="D418" s="211" t="s">
        <v>5749</v>
      </c>
      <c r="E418" s="211" t="s">
        <v>480</v>
      </c>
      <c r="F418" s="211">
        <v>23</v>
      </c>
      <c r="G418" s="211" t="s">
        <v>343</v>
      </c>
      <c r="H418" s="211" t="s">
        <v>4410</v>
      </c>
    </row>
    <row r="419" spans="1:8">
      <c r="A419" s="39">
        <v>2418</v>
      </c>
      <c r="B419" s="17" t="s">
        <v>1075</v>
      </c>
      <c r="C419" s="211" t="s">
        <v>5750</v>
      </c>
      <c r="D419" s="211" t="s">
        <v>5751</v>
      </c>
      <c r="E419" s="211" t="s">
        <v>480</v>
      </c>
      <c r="F419" s="211">
        <v>23</v>
      </c>
      <c r="G419" s="211" t="s">
        <v>343</v>
      </c>
      <c r="H419" s="211" t="s">
        <v>4410</v>
      </c>
    </row>
    <row r="420" spans="1:8">
      <c r="A420" s="39">
        <v>2419</v>
      </c>
      <c r="B420" s="17" t="s">
        <v>1076</v>
      </c>
      <c r="C420" s="211" t="s">
        <v>5752</v>
      </c>
      <c r="D420" s="211" t="s">
        <v>5753</v>
      </c>
      <c r="E420" s="211" t="s">
        <v>480</v>
      </c>
      <c r="F420" s="211">
        <v>23</v>
      </c>
      <c r="G420" s="211" t="s">
        <v>343</v>
      </c>
      <c r="H420" s="211" t="s">
        <v>4410</v>
      </c>
    </row>
    <row r="421" spans="1:8">
      <c r="A421" s="39">
        <v>2420</v>
      </c>
      <c r="B421" s="17" t="s">
        <v>1077</v>
      </c>
      <c r="C421" s="211" t="s">
        <v>5754</v>
      </c>
      <c r="D421" s="211" t="s">
        <v>5755</v>
      </c>
      <c r="E421" s="211" t="s">
        <v>544</v>
      </c>
      <c r="F421" s="211">
        <v>21</v>
      </c>
      <c r="G421" s="211" t="s">
        <v>286</v>
      </c>
      <c r="H421" s="211" t="s">
        <v>3887</v>
      </c>
    </row>
    <row r="422" spans="1:8">
      <c r="A422" s="39">
        <v>2421</v>
      </c>
      <c r="B422" s="17" t="s">
        <v>1078</v>
      </c>
      <c r="C422" s="211" t="s">
        <v>5756</v>
      </c>
      <c r="D422" s="211" t="s">
        <v>5757</v>
      </c>
      <c r="E422" s="211" t="s">
        <v>544</v>
      </c>
      <c r="F422" s="211">
        <v>21</v>
      </c>
      <c r="G422" s="211" t="s">
        <v>286</v>
      </c>
      <c r="H422" s="211" t="s">
        <v>3887</v>
      </c>
    </row>
    <row r="423" spans="1:8">
      <c r="A423" s="39">
        <v>2422</v>
      </c>
      <c r="B423" s="17" t="s">
        <v>1079</v>
      </c>
      <c r="C423" s="211" t="s">
        <v>5758</v>
      </c>
      <c r="D423" s="211" t="s">
        <v>5759</v>
      </c>
      <c r="E423" s="211" t="s">
        <v>544</v>
      </c>
      <c r="F423" s="211">
        <v>21</v>
      </c>
      <c r="G423" s="211" t="s">
        <v>276</v>
      </c>
      <c r="H423" s="211" t="s">
        <v>3887</v>
      </c>
    </row>
    <row r="424" spans="1:8">
      <c r="A424" s="39">
        <v>2423</v>
      </c>
      <c r="B424" s="17" t="s">
        <v>1080</v>
      </c>
      <c r="C424" s="211" t="s">
        <v>5760</v>
      </c>
      <c r="D424" s="211" t="s">
        <v>5761</v>
      </c>
      <c r="E424" s="211" t="s">
        <v>544</v>
      </c>
      <c r="F424" s="211">
        <v>21</v>
      </c>
      <c r="G424" s="211" t="s">
        <v>276</v>
      </c>
      <c r="H424" s="211" t="s">
        <v>3887</v>
      </c>
    </row>
    <row r="425" spans="1:8">
      <c r="A425" s="39">
        <v>2424</v>
      </c>
      <c r="B425" s="17" t="s">
        <v>1081</v>
      </c>
      <c r="C425" s="211" t="s">
        <v>5762</v>
      </c>
      <c r="D425" s="211" t="s">
        <v>5763</v>
      </c>
      <c r="E425" s="211" t="s">
        <v>544</v>
      </c>
      <c r="F425" s="211">
        <v>21</v>
      </c>
      <c r="G425" s="211" t="s">
        <v>276</v>
      </c>
      <c r="H425" s="211" t="s">
        <v>3887</v>
      </c>
    </row>
    <row r="426" spans="1:8">
      <c r="A426" s="39">
        <v>2425</v>
      </c>
      <c r="B426" s="17" t="s">
        <v>1082</v>
      </c>
      <c r="C426" s="211" t="s">
        <v>5764</v>
      </c>
      <c r="D426" s="211" t="s">
        <v>5765</v>
      </c>
      <c r="E426" s="211" t="s">
        <v>587</v>
      </c>
      <c r="F426" s="211">
        <v>20</v>
      </c>
      <c r="G426" s="211" t="s">
        <v>299</v>
      </c>
      <c r="H426" s="211" t="s">
        <v>3887</v>
      </c>
    </row>
    <row r="427" spans="1:8">
      <c r="A427" s="39">
        <v>2426</v>
      </c>
      <c r="B427" s="17" t="s">
        <v>1083</v>
      </c>
      <c r="C427" s="211" t="s">
        <v>5766</v>
      </c>
      <c r="D427" s="211" t="s">
        <v>5767</v>
      </c>
      <c r="E427" s="211" t="s">
        <v>480</v>
      </c>
      <c r="F427" s="211">
        <v>23</v>
      </c>
      <c r="G427" s="211" t="s">
        <v>299</v>
      </c>
      <c r="H427" s="211" t="s">
        <v>3887</v>
      </c>
    </row>
    <row r="428" spans="1:8">
      <c r="A428" s="39">
        <v>2427</v>
      </c>
      <c r="B428" s="17" t="s">
        <v>1084</v>
      </c>
      <c r="C428" s="211" t="s">
        <v>5768</v>
      </c>
      <c r="D428" s="211" t="s">
        <v>5769</v>
      </c>
      <c r="E428" s="211" t="s">
        <v>690</v>
      </c>
      <c r="F428" s="211">
        <v>16</v>
      </c>
      <c r="G428" s="211" t="s">
        <v>299</v>
      </c>
      <c r="H428" s="211" t="s">
        <v>3887</v>
      </c>
    </row>
    <row r="429" spans="1:8">
      <c r="A429" s="39">
        <v>2428</v>
      </c>
      <c r="B429" s="17" t="s">
        <v>1085</v>
      </c>
      <c r="C429" s="211" t="s">
        <v>5770</v>
      </c>
      <c r="D429" s="211" t="s">
        <v>5771</v>
      </c>
      <c r="E429" s="211" t="s">
        <v>815</v>
      </c>
      <c r="F429" s="211">
        <v>46</v>
      </c>
      <c r="G429" s="211" t="s">
        <v>319</v>
      </c>
      <c r="H429" s="211" t="s">
        <v>3887</v>
      </c>
    </row>
    <row r="430" spans="1:8">
      <c r="A430" s="39">
        <v>2429</v>
      </c>
      <c r="B430" s="17" t="s">
        <v>1086</v>
      </c>
      <c r="C430" s="211" t="s">
        <v>5772</v>
      </c>
      <c r="D430" s="211" t="s">
        <v>5773</v>
      </c>
      <c r="E430" s="211" t="s">
        <v>480</v>
      </c>
      <c r="F430" s="211">
        <v>23</v>
      </c>
      <c r="G430" s="211" t="s">
        <v>331</v>
      </c>
      <c r="H430" s="211" t="s">
        <v>3887</v>
      </c>
    </row>
    <row r="431" spans="1:8">
      <c r="A431" s="39">
        <v>2430</v>
      </c>
      <c r="B431" s="17" t="s">
        <v>1087</v>
      </c>
      <c r="C431" s="211" t="s">
        <v>5879</v>
      </c>
      <c r="D431" s="211" t="s">
        <v>5880</v>
      </c>
      <c r="E431" s="211" t="s">
        <v>544</v>
      </c>
      <c r="F431" s="211">
        <v>21</v>
      </c>
      <c r="G431" s="211" t="s">
        <v>4407</v>
      </c>
      <c r="H431" s="211" t="s">
        <v>3887</v>
      </c>
    </row>
    <row r="432" spans="1:8">
      <c r="A432" s="39">
        <v>2431</v>
      </c>
      <c r="B432" s="17" t="s">
        <v>1088</v>
      </c>
      <c r="C432" s="211" t="s">
        <v>5933</v>
      </c>
      <c r="D432" s="211" t="s">
        <v>5934</v>
      </c>
      <c r="E432" s="211" t="s">
        <v>544</v>
      </c>
      <c r="F432" s="211">
        <v>21</v>
      </c>
      <c r="G432" s="211" t="s">
        <v>367</v>
      </c>
      <c r="H432" s="211" t="s">
        <v>4018</v>
      </c>
    </row>
    <row r="433" spans="1:8">
      <c r="A433" s="39">
        <v>2432</v>
      </c>
      <c r="B433" s="17" t="s">
        <v>1090</v>
      </c>
      <c r="C433" s="211" t="s">
        <v>5935</v>
      </c>
      <c r="D433" s="211" t="s">
        <v>5936</v>
      </c>
      <c r="E433" s="211" t="s">
        <v>544</v>
      </c>
      <c r="F433" s="211">
        <v>21</v>
      </c>
      <c r="G433" s="211" t="s">
        <v>286</v>
      </c>
      <c r="H433" s="211" t="s">
        <v>3887</v>
      </c>
    </row>
    <row r="434" spans="1:8">
      <c r="A434" s="39">
        <v>2433</v>
      </c>
      <c r="B434" s="17" t="s">
        <v>1091</v>
      </c>
      <c r="C434" s="211" t="s">
        <v>5937</v>
      </c>
      <c r="D434" s="211" t="s">
        <v>5938</v>
      </c>
      <c r="E434" s="211" t="s">
        <v>480</v>
      </c>
      <c r="F434" s="211">
        <v>23</v>
      </c>
      <c r="G434" s="211" t="s">
        <v>343</v>
      </c>
      <c r="H434" s="211" t="s">
        <v>3887</v>
      </c>
    </row>
    <row r="435" spans="1:8">
      <c r="A435" s="39">
        <v>2434</v>
      </c>
      <c r="B435" s="17" t="s">
        <v>1092</v>
      </c>
      <c r="C435" s="211" t="s">
        <v>5939</v>
      </c>
      <c r="D435" s="211" t="s">
        <v>5940</v>
      </c>
      <c r="E435" s="211" t="s">
        <v>480</v>
      </c>
      <c r="F435" s="211">
        <v>23</v>
      </c>
      <c r="G435" s="211" t="s">
        <v>349</v>
      </c>
      <c r="H435" s="211" t="s">
        <v>4410</v>
      </c>
    </row>
    <row r="436" spans="1:8">
      <c r="A436" s="39">
        <v>2435</v>
      </c>
      <c r="B436" s="17" t="s">
        <v>1093</v>
      </c>
      <c r="C436" s="211" t="s">
        <v>5941</v>
      </c>
      <c r="D436" s="211" t="s">
        <v>5942</v>
      </c>
      <c r="E436" s="211" t="s">
        <v>480</v>
      </c>
      <c r="F436" s="211">
        <v>23</v>
      </c>
      <c r="G436" s="211" t="s">
        <v>357</v>
      </c>
      <c r="H436" s="211">
        <v>1</v>
      </c>
    </row>
    <row r="437" spans="1:8">
      <c r="A437" s="39">
        <v>2436</v>
      </c>
      <c r="B437" s="17" t="s">
        <v>1094</v>
      </c>
      <c r="C437" s="211" t="s">
        <v>5983</v>
      </c>
      <c r="D437" s="211" t="s">
        <v>5984</v>
      </c>
      <c r="E437" s="211" t="s">
        <v>511</v>
      </c>
      <c r="F437" s="211">
        <v>24</v>
      </c>
      <c r="G437" s="211" t="s">
        <v>299</v>
      </c>
      <c r="H437" s="211" t="s">
        <v>3887</v>
      </c>
    </row>
    <row r="438" spans="1:8">
      <c r="A438" s="39">
        <v>2437</v>
      </c>
      <c r="B438" s="17" t="s">
        <v>1095</v>
      </c>
      <c r="C438" s="211" t="s">
        <v>5985</v>
      </c>
      <c r="D438" s="211" t="s">
        <v>5986</v>
      </c>
      <c r="E438" s="211" t="s">
        <v>544</v>
      </c>
      <c r="F438" s="211">
        <v>21</v>
      </c>
      <c r="G438" s="211" t="s">
        <v>299</v>
      </c>
      <c r="H438" s="211" t="s">
        <v>3887</v>
      </c>
    </row>
    <row r="439" spans="1:8">
      <c r="A439" s="39">
        <v>2438</v>
      </c>
      <c r="B439" s="17" t="s">
        <v>1096</v>
      </c>
      <c r="C439" s="211" t="s">
        <v>5987</v>
      </c>
      <c r="D439" s="211" t="s">
        <v>5988</v>
      </c>
      <c r="E439" s="211" t="s">
        <v>480</v>
      </c>
      <c r="F439" s="211">
        <v>23</v>
      </c>
      <c r="G439" s="211" t="s">
        <v>302</v>
      </c>
      <c r="H439" s="211" t="s">
        <v>501</v>
      </c>
    </row>
    <row r="440" spans="1:8">
      <c r="A440" s="39">
        <v>2439</v>
      </c>
      <c r="B440" s="17" t="s">
        <v>1097</v>
      </c>
      <c r="C440" s="211" t="s">
        <v>5989</v>
      </c>
      <c r="D440" s="211" t="s">
        <v>5990</v>
      </c>
      <c r="E440" s="211" t="s">
        <v>480</v>
      </c>
      <c r="F440" s="211">
        <v>23</v>
      </c>
      <c r="G440" s="211" t="s">
        <v>236</v>
      </c>
      <c r="H440" s="211" t="s">
        <v>3887</v>
      </c>
    </row>
    <row r="441" spans="1:8">
      <c r="A441" s="39">
        <v>2440</v>
      </c>
      <c r="B441" s="17" t="s">
        <v>1098</v>
      </c>
      <c r="C441" s="211" t="s">
        <v>5991</v>
      </c>
      <c r="D441" s="211" t="s">
        <v>5992</v>
      </c>
      <c r="E441" s="211" t="s">
        <v>480</v>
      </c>
      <c r="F441" s="211">
        <v>23</v>
      </c>
      <c r="G441" s="211" t="s">
        <v>253</v>
      </c>
      <c r="H441" s="211" t="s">
        <v>3887</v>
      </c>
    </row>
    <row r="442" spans="1:8">
      <c r="A442" s="39">
        <v>2441</v>
      </c>
      <c r="B442" s="17" t="s">
        <v>1101</v>
      </c>
      <c r="C442" s="211" t="s">
        <v>4117</v>
      </c>
      <c r="D442" s="211" t="s">
        <v>4118</v>
      </c>
      <c r="E442" s="211" t="s">
        <v>480</v>
      </c>
      <c r="F442" s="211">
        <v>23</v>
      </c>
      <c r="G442" s="211" t="s">
        <v>258</v>
      </c>
      <c r="H442" s="211" t="s">
        <v>3896</v>
      </c>
    </row>
    <row r="443" spans="1:8">
      <c r="A443" s="39">
        <v>2442</v>
      </c>
      <c r="B443" s="17" t="s">
        <v>1102</v>
      </c>
      <c r="C443" s="211" t="s">
        <v>4119</v>
      </c>
      <c r="D443" s="211" t="s">
        <v>4120</v>
      </c>
      <c r="E443" s="211" t="s">
        <v>480</v>
      </c>
      <c r="F443" s="211">
        <v>23</v>
      </c>
      <c r="G443" s="211" t="s">
        <v>258</v>
      </c>
      <c r="H443" s="211" t="s">
        <v>3895</v>
      </c>
    </row>
    <row r="444" spans="1:8">
      <c r="A444" s="39">
        <v>2443</v>
      </c>
      <c r="B444" s="17" t="s">
        <v>1103</v>
      </c>
      <c r="C444" s="211" t="s">
        <v>5993</v>
      </c>
      <c r="D444" s="211" t="s">
        <v>5994</v>
      </c>
      <c r="E444" s="211" t="s">
        <v>480</v>
      </c>
      <c r="F444" s="211">
        <v>23</v>
      </c>
      <c r="G444" s="211" t="s">
        <v>319</v>
      </c>
      <c r="H444" s="211" t="s">
        <v>3887</v>
      </c>
    </row>
    <row r="445" spans="1:8">
      <c r="A445" s="39">
        <v>2444</v>
      </c>
      <c r="B445" s="17" t="s">
        <v>1104</v>
      </c>
      <c r="C445" s="211" t="s">
        <v>5995</v>
      </c>
      <c r="D445" s="211" t="s">
        <v>5996</v>
      </c>
      <c r="E445" s="211" t="s">
        <v>526</v>
      </c>
      <c r="F445" s="211">
        <v>22</v>
      </c>
      <c r="G445" s="211" t="s">
        <v>360</v>
      </c>
      <c r="H445" s="211" t="s">
        <v>3887</v>
      </c>
    </row>
    <row r="446" spans="1:8">
      <c r="A446" s="39">
        <v>2445</v>
      </c>
      <c r="B446" s="17" t="s">
        <v>1106</v>
      </c>
      <c r="C446" s="211" t="s">
        <v>5997</v>
      </c>
      <c r="D446" s="211" t="s">
        <v>5998</v>
      </c>
      <c r="E446" s="211" t="s">
        <v>526</v>
      </c>
      <c r="F446" s="211">
        <v>22</v>
      </c>
      <c r="G446" s="211" t="s">
        <v>360</v>
      </c>
      <c r="H446" s="211" t="s">
        <v>3887</v>
      </c>
    </row>
    <row r="447" spans="1:8">
      <c r="A447" s="39">
        <v>2446</v>
      </c>
      <c r="B447" s="17" t="s">
        <v>1107</v>
      </c>
      <c r="C447" s="211" t="s">
        <v>3375</v>
      </c>
      <c r="D447" s="211" t="s">
        <v>3376</v>
      </c>
      <c r="E447" s="211" t="s">
        <v>480</v>
      </c>
      <c r="F447" s="211">
        <v>23</v>
      </c>
      <c r="G447" s="211" t="s">
        <v>311</v>
      </c>
      <c r="H447" s="211" t="s">
        <v>3895</v>
      </c>
    </row>
    <row r="448" spans="1:8">
      <c r="A448" s="39">
        <v>2447</v>
      </c>
      <c r="B448" s="17" t="s">
        <v>1108</v>
      </c>
      <c r="C448" s="211"/>
      <c r="D448" s="211"/>
      <c r="E448" s="211"/>
      <c r="F448" s="160"/>
      <c r="G448" s="211"/>
      <c r="H448" s="211"/>
    </row>
    <row r="449" spans="1:8">
      <c r="A449" s="39">
        <v>2448</v>
      </c>
      <c r="B449" s="17" t="s">
        <v>1109</v>
      </c>
      <c r="C449" s="211"/>
      <c r="D449" s="211"/>
      <c r="E449" s="211"/>
      <c r="F449" s="160"/>
      <c r="G449" s="211"/>
      <c r="H449" s="211"/>
    </row>
    <row r="450" spans="1:8">
      <c r="A450" s="39">
        <v>2449</v>
      </c>
      <c r="B450" s="17" t="s">
        <v>1110</v>
      </c>
      <c r="C450" s="211"/>
      <c r="D450" s="211"/>
      <c r="E450" s="211"/>
      <c r="F450" s="160"/>
      <c r="G450" s="211"/>
      <c r="H450" s="211"/>
    </row>
    <row r="451" spans="1:8">
      <c r="A451" s="39">
        <v>2450</v>
      </c>
      <c r="B451" s="17" t="s">
        <v>1113</v>
      </c>
      <c r="C451" s="211"/>
      <c r="D451" s="211"/>
      <c r="E451" s="211"/>
      <c r="F451" s="160"/>
      <c r="G451" s="211"/>
      <c r="H451" s="211"/>
    </row>
    <row r="452" spans="1:8">
      <c r="A452" s="39">
        <v>2451</v>
      </c>
      <c r="B452" s="17" t="s">
        <v>1114</v>
      </c>
      <c r="C452" s="211"/>
      <c r="D452" s="211"/>
      <c r="E452" s="211"/>
      <c r="F452" s="160"/>
      <c r="G452" s="211"/>
      <c r="H452" s="211"/>
    </row>
    <row r="453" spans="1:8">
      <c r="A453" s="39">
        <v>2452</v>
      </c>
      <c r="B453" s="17" t="s">
        <v>1115</v>
      </c>
      <c r="C453" s="211" t="s">
        <v>5881</v>
      </c>
      <c r="D453" s="211" t="s">
        <v>5882</v>
      </c>
      <c r="E453" s="211" t="s">
        <v>526</v>
      </c>
      <c r="F453" s="211">
        <v>22</v>
      </c>
      <c r="G453" s="211" t="s">
        <v>302</v>
      </c>
      <c r="H453" s="211" t="s">
        <v>3887</v>
      </c>
    </row>
    <row r="454" spans="1:8">
      <c r="A454" s="39">
        <v>2453</v>
      </c>
      <c r="B454" s="17" t="s">
        <v>1116</v>
      </c>
      <c r="C454" s="211" t="s">
        <v>3243</v>
      </c>
      <c r="D454" s="211" t="s">
        <v>3244</v>
      </c>
      <c r="E454" s="211" t="s">
        <v>526</v>
      </c>
      <c r="F454" s="211">
        <v>22</v>
      </c>
      <c r="G454" s="211" t="s">
        <v>302</v>
      </c>
      <c r="H454" s="211" t="s">
        <v>506</v>
      </c>
    </row>
    <row r="455" spans="1:8">
      <c r="A455" s="39">
        <v>2454</v>
      </c>
      <c r="B455" s="17" t="s">
        <v>1117</v>
      </c>
      <c r="C455" s="211" t="s">
        <v>5883</v>
      </c>
      <c r="D455" s="211" t="s">
        <v>5884</v>
      </c>
      <c r="E455" s="211" t="s">
        <v>480</v>
      </c>
      <c r="F455" s="211">
        <v>23</v>
      </c>
      <c r="G455" s="211" t="s">
        <v>319</v>
      </c>
      <c r="H455" s="211" t="s">
        <v>3887</v>
      </c>
    </row>
    <row r="456" spans="1:8">
      <c r="A456" s="39">
        <v>2455</v>
      </c>
      <c r="B456" s="17" t="s">
        <v>1118</v>
      </c>
      <c r="C456" s="211" t="s">
        <v>5885</v>
      </c>
      <c r="D456" s="211" t="s">
        <v>5886</v>
      </c>
      <c r="E456" s="211" t="s">
        <v>480</v>
      </c>
      <c r="F456" s="211">
        <v>23</v>
      </c>
      <c r="G456" s="211" t="s">
        <v>325</v>
      </c>
      <c r="H456" s="211" t="s">
        <v>3887</v>
      </c>
    </row>
    <row r="457" spans="1:8">
      <c r="A457" s="39">
        <v>2456</v>
      </c>
      <c r="B457" s="17" t="s">
        <v>1119</v>
      </c>
      <c r="C457" s="211" t="s">
        <v>5887</v>
      </c>
      <c r="D457" s="211" t="s">
        <v>5888</v>
      </c>
      <c r="E457" s="211" t="s">
        <v>511</v>
      </c>
      <c r="F457" s="211">
        <v>24</v>
      </c>
      <c r="G457" s="211" t="s">
        <v>354</v>
      </c>
      <c r="H457" s="211" t="s">
        <v>3887</v>
      </c>
    </row>
    <row r="458" spans="1:8">
      <c r="A458" s="39">
        <v>2457</v>
      </c>
      <c r="B458" s="17" t="s">
        <v>1120</v>
      </c>
      <c r="C458" s="211" t="s">
        <v>5889</v>
      </c>
      <c r="D458" s="211" t="s">
        <v>5890</v>
      </c>
      <c r="E458" s="211" t="s">
        <v>526</v>
      </c>
      <c r="F458" s="211">
        <v>22</v>
      </c>
      <c r="G458" s="211" t="s">
        <v>360</v>
      </c>
      <c r="H458" s="211" t="s">
        <v>3887</v>
      </c>
    </row>
    <row r="459" spans="1:8">
      <c r="A459" s="39">
        <v>2458</v>
      </c>
      <c r="B459" s="17" t="s">
        <v>1121</v>
      </c>
      <c r="C459" s="211" t="s">
        <v>5929</v>
      </c>
      <c r="D459" s="211" t="s">
        <v>5930</v>
      </c>
      <c r="E459" s="211" t="s">
        <v>511</v>
      </c>
      <c r="F459" s="211">
        <v>24</v>
      </c>
      <c r="G459" s="211" t="s">
        <v>319</v>
      </c>
      <c r="H459" s="211" t="s">
        <v>3887</v>
      </c>
    </row>
    <row r="460" spans="1:8">
      <c r="A460" s="39">
        <v>2459</v>
      </c>
      <c r="B460" s="17" t="s">
        <v>1123</v>
      </c>
      <c r="C460" s="211" t="s">
        <v>5931</v>
      </c>
      <c r="D460" s="211" t="s">
        <v>5932</v>
      </c>
      <c r="E460" s="211" t="s">
        <v>480</v>
      </c>
      <c r="F460" s="211">
        <v>23</v>
      </c>
      <c r="G460" s="211" t="s">
        <v>319</v>
      </c>
      <c r="H460" s="211" t="s">
        <v>4018</v>
      </c>
    </row>
    <row r="461" spans="1:8">
      <c r="A461" s="39">
        <v>2460</v>
      </c>
      <c r="B461" s="17" t="s">
        <v>1124</v>
      </c>
      <c r="C461" s="212"/>
      <c r="D461" s="212"/>
      <c r="E461" s="212"/>
      <c r="F461" s="160"/>
      <c r="G461" s="212"/>
      <c r="H461" s="212"/>
    </row>
    <row r="462" spans="1:8">
      <c r="A462" s="39">
        <v>2461</v>
      </c>
      <c r="B462" s="17" t="s">
        <v>1125</v>
      </c>
      <c r="C462" s="212"/>
      <c r="D462" s="212"/>
      <c r="E462" s="212"/>
      <c r="F462" s="160"/>
      <c r="G462" s="212"/>
      <c r="H462" s="212"/>
    </row>
    <row r="463" spans="1:8">
      <c r="A463" s="39">
        <v>2462</v>
      </c>
      <c r="B463" s="17" t="s">
        <v>1126</v>
      </c>
      <c r="C463" s="212"/>
      <c r="D463" s="212"/>
      <c r="E463" s="212"/>
      <c r="F463" s="160"/>
      <c r="G463" s="212"/>
      <c r="H463" s="212"/>
    </row>
    <row r="464" spans="1:8">
      <c r="A464" s="39">
        <v>2463</v>
      </c>
      <c r="B464" s="17" t="s">
        <v>1127</v>
      </c>
      <c r="C464" s="212"/>
      <c r="D464" s="212"/>
      <c r="E464" s="212"/>
      <c r="F464" s="160"/>
      <c r="G464" s="212"/>
      <c r="H464" s="212"/>
    </row>
    <row r="465" spans="1:8">
      <c r="A465" s="39">
        <v>2464</v>
      </c>
      <c r="B465" s="17" t="s">
        <v>1128</v>
      </c>
      <c r="C465" s="212"/>
      <c r="D465" s="212"/>
      <c r="E465" s="212"/>
      <c r="F465" s="160"/>
      <c r="G465" s="212"/>
      <c r="H465" s="212"/>
    </row>
    <row r="466" spans="1:8">
      <c r="A466" s="39">
        <v>2465</v>
      </c>
      <c r="B466" s="17" t="s">
        <v>1129</v>
      </c>
      <c r="C466" s="212"/>
      <c r="D466" s="212"/>
      <c r="E466" s="212"/>
      <c r="F466" s="160"/>
      <c r="G466" s="212"/>
      <c r="H466" s="212"/>
    </row>
    <row r="467" spans="1:8">
      <c r="A467" s="39">
        <v>2466</v>
      </c>
      <c r="B467" s="17" t="s">
        <v>1130</v>
      </c>
      <c r="C467" s="212"/>
      <c r="D467" s="212"/>
      <c r="E467" s="212"/>
      <c r="F467" s="160"/>
      <c r="G467" s="212"/>
      <c r="H467" s="212"/>
    </row>
    <row r="468" spans="1:8">
      <c r="A468" s="39">
        <v>2467</v>
      </c>
      <c r="B468" s="17" t="s">
        <v>1131</v>
      </c>
      <c r="C468" s="212"/>
      <c r="D468" s="212"/>
      <c r="E468" s="212"/>
      <c r="F468" s="160"/>
      <c r="G468" s="212"/>
      <c r="H468" s="212"/>
    </row>
    <row r="469" spans="1:8">
      <c r="A469" s="39">
        <v>2468</v>
      </c>
      <c r="B469" s="17" t="s">
        <v>1132</v>
      </c>
      <c r="C469" s="212"/>
      <c r="D469" s="212"/>
      <c r="E469" s="212"/>
      <c r="F469" s="160"/>
      <c r="G469" s="212"/>
      <c r="H469" s="212"/>
    </row>
    <row r="470" spans="1:8">
      <c r="A470" s="39">
        <v>2469</v>
      </c>
      <c r="B470" s="17" t="s">
        <v>1133</v>
      </c>
      <c r="C470" s="212"/>
      <c r="D470" s="212"/>
      <c r="E470" s="212"/>
      <c r="F470" s="160"/>
      <c r="G470" s="212"/>
      <c r="H470" s="212"/>
    </row>
    <row r="471" spans="1:8">
      <c r="A471" s="39">
        <v>2470</v>
      </c>
      <c r="B471" s="17" t="s">
        <v>1134</v>
      </c>
      <c r="C471" s="212"/>
      <c r="D471" s="212"/>
      <c r="E471" s="212"/>
      <c r="F471" s="160"/>
      <c r="G471" s="212"/>
      <c r="H471" s="212"/>
    </row>
    <row r="472" spans="1:8">
      <c r="A472" s="39">
        <v>2471</v>
      </c>
      <c r="B472" s="17" t="s">
        <v>1135</v>
      </c>
      <c r="C472" s="212"/>
      <c r="D472" s="212"/>
      <c r="E472" s="212"/>
      <c r="F472" s="160"/>
      <c r="G472" s="212"/>
      <c r="H472" s="212"/>
    </row>
    <row r="473" spans="1:8">
      <c r="A473" s="39">
        <v>2472</v>
      </c>
      <c r="B473" s="17" t="s">
        <v>1136</v>
      </c>
      <c r="C473" s="212"/>
      <c r="D473" s="212"/>
      <c r="E473" s="212"/>
      <c r="F473" s="160"/>
      <c r="G473" s="212"/>
      <c r="H473" s="212"/>
    </row>
    <row r="474" spans="1:8">
      <c r="A474" s="39">
        <v>2473</v>
      </c>
      <c r="B474" s="17" t="s">
        <v>1137</v>
      </c>
      <c r="C474" s="212"/>
      <c r="D474" s="212"/>
      <c r="E474" s="212"/>
      <c r="F474" s="160"/>
      <c r="G474" s="212"/>
      <c r="H474" s="212"/>
    </row>
    <row r="475" spans="1:8">
      <c r="A475" s="39">
        <v>2474</v>
      </c>
      <c r="B475" s="17" t="s">
        <v>1138</v>
      </c>
      <c r="C475" s="212"/>
      <c r="D475" s="212"/>
      <c r="E475" s="212"/>
      <c r="F475" s="160"/>
      <c r="G475" s="212"/>
      <c r="H475" s="212"/>
    </row>
    <row r="476" spans="1:8">
      <c r="A476" s="39">
        <v>2475</v>
      </c>
      <c r="B476" s="17" t="s">
        <v>1139</v>
      </c>
      <c r="C476" s="212"/>
      <c r="D476" s="212"/>
      <c r="E476" s="212"/>
      <c r="F476" s="160"/>
      <c r="G476" s="212"/>
      <c r="H476" s="212"/>
    </row>
    <row r="477" spans="1:8">
      <c r="A477" s="39">
        <v>2476</v>
      </c>
      <c r="B477" s="17" t="s">
        <v>1140</v>
      </c>
      <c r="C477" s="212"/>
      <c r="D477" s="212"/>
      <c r="E477" s="212"/>
      <c r="F477" s="160"/>
      <c r="G477" s="212"/>
      <c r="H477" s="212"/>
    </row>
    <row r="478" spans="1:8">
      <c r="A478" s="39">
        <v>2477</v>
      </c>
      <c r="B478" s="17" t="s">
        <v>1142</v>
      </c>
      <c r="C478" s="212"/>
      <c r="D478" s="212"/>
      <c r="E478" s="212"/>
      <c r="F478" s="160"/>
      <c r="G478" s="212"/>
      <c r="H478" s="212"/>
    </row>
    <row r="479" spans="1:8">
      <c r="A479" s="39">
        <v>2478</v>
      </c>
      <c r="B479" s="17" t="s">
        <v>1143</v>
      </c>
      <c r="C479" s="212"/>
      <c r="D479" s="212"/>
      <c r="E479" s="212"/>
      <c r="F479" s="160"/>
      <c r="G479" s="212"/>
      <c r="H479" s="212"/>
    </row>
    <row r="480" spans="1:8">
      <c r="A480" s="39">
        <v>2479</v>
      </c>
      <c r="B480" s="17" t="s">
        <v>1144</v>
      </c>
      <c r="C480" s="212"/>
      <c r="D480" s="212"/>
      <c r="E480" s="212"/>
      <c r="F480" s="160"/>
      <c r="G480" s="212"/>
      <c r="H480" s="212"/>
    </row>
    <row r="481" spans="1:8">
      <c r="A481" s="39">
        <v>2480</v>
      </c>
      <c r="B481" s="17" t="s">
        <v>1145</v>
      </c>
      <c r="C481" s="212"/>
      <c r="D481" s="212"/>
      <c r="E481" s="212"/>
      <c r="F481" s="160"/>
      <c r="G481" s="212"/>
      <c r="H481" s="212"/>
    </row>
    <row r="482" spans="1:8">
      <c r="A482" s="39">
        <v>2481</v>
      </c>
      <c r="B482" s="17" t="s">
        <v>1146</v>
      </c>
      <c r="C482" s="212"/>
      <c r="D482" s="212"/>
      <c r="E482" s="212"/>
      <c r="F482" s="160"/>
      <c r="G482" s="212"/>
      <c r="H482" s="212"/>
    </row>
    <row r="483" spans="1:8">
      <c r="A483" s="39">
        <v>2482</v>
      </c>
      <c r="B483" s="17" t="s">
        <v>1147</v>
      </c>
      <c r="C483" s="212"/>
      <c r="D483" s="212"/>
      <c r="E483" s="212"/>
      <c r="F483" s="160"/>
      <c r="G483" s="212"/>
      <c r="H483" s="212"/>
    </row>
    <row r="484" spans="1:8">
      <c r="A484" s="39">
        <v>2483</v>
      </c>
      <c r="B484" s="17" t="s">
        <v>1148</v>
      </c>
      <c r="C484" s="212"/>
      <c r="D484" s="212"/>
      <c r="E484" s="212"/>
      <c r="F484" s="160"/>
      <c r="G484" s="212"/>
      <c r="H484" s="212"/>
    </row>
    <row r="485" spans="1:8">
      <c r="A485" s="39">
        <v>2484</v>
      </c>
      <c r="B485" s="17" t="s">
        <v>1149</v>
      </c>
      <c r="C485" s="212"/>
      <c r="D485" s="212"/>
      <c r="E485" s="212"/>
      <c r="F485" s="160"/>
      <c r="G485" s="212"/>
      <c r="H485" s="212"/>
    </row>
    <row r="486" spans="1:8">
      <c r="A486" s="39">
        <v>2485</v>
      </c>
      <c r="B486" s="17" t="s">
        <v>1150</v>
      </c>
      <c r="C486" s="212"/>
      <c r="D486" s="212"/>
      <c r="E486" s="212"/>
      <c r="F486" s="160"/>
      <c r="G486" s="212"/>
      <c r="H486" s="212"/>
    </row>
    <row r="487" spans="1:8">
      <c r="A487" s="39">
        <v>2486</v>
      </c>
      <c r="B487" s="17" t="s">
        <v>1151</v>
      </c>
      <c r="C487" s="212"/>
      <c r="D487" s="212"/>
      <c r="E487" s="212"/>
      <c r="F487" s="160"/>
      <c r="G487" s="212"/>
      <c r="H487" s="212"/>
    </row>
    <row r="488" spans="1:8">
      <c r="A488" s="39">
        <v>2487</v>
      </c>
      <c r="B488" s="17" t="s">
        <v>1152</v>
      </c>
      <c r="C488" s="212"/>
      <c r="D488" s="212"/>
      <c r="E488" s="212"/>
      <c r="F488" s="160"/>
      <c r="G488" s="212"/>
      <c r="H488" s="212"/>
    </row>
    <row r="489" spans="1:8">
      <c r="A489" s="39">
        <v>2488</v>
      </c>
      <c r="B489" s="17" t="s">
        <v>1153</v>
      </c>
      <c r="C489" s="212"/>
      <c r="D489" s="212"/>
      <c r="E489" s="212"/>
      <c r="F489" s="160"/>
      <c r="G489" s="212"/>
      <c r="H489" s="212"/>
    </row>
    <row r="490" spans="1:8">
      <c r="A490" s="39">
        <v>2489</v>
      </c>
      <c r="B490" s="17" t="s">
        <v>1154</v>
      </c>
      <c r="C490" s="212"/>
      <c r="D490" s="212"/>
      <c r="E490" s="212"/>
      <c r="F490" s="160"/>
      <c r="G490" s="212"/>
      <c r="H490" s="212"/>
    </row>
    <row r="491" spans="1:8">
      <c r="A491" s="39">
        <v>2490</v>
      </c>
      <c r="B491" s="17" t="s">
        <v>1155</v>
      </c>
      <c r="C491" s="212"/>
      <c r="D491" s="212"/>
      <c r="E491" s="212"/>
      <c r="F491" s="160"/>
      <c r="G491" s="212"/>
      <c r="H491" s="212"/>
    </row>
    <row r="492" spans="1:8">
      <c r="A492" s="39">
        <v>2491</v>
      </c>
      <c r="B492" s="17" t="s">
        <v>1156</v>
      </c>
      <c r="C492" s="212"/>
      <c r="D492" s="212"/>
      <c r="E492" s="212"/>
      <c r="F492" s="160"/>
      <c r="G492" s="212"/>
      <c r="H492" s="212"/>
    </row>
    <row r="493" spans="1:8">
      <c r="A493" s="39">
        <v>2492</v>
      </c>
      <c r="B493" s="17" t="s">
        <v>1157</v>
      </c>
      <c r="C493" s="212"/>
      <c r="D493" s="212"/>
      <c r="E493" s="212"/>
      <c r="F493" s="160"/>
      <c r="G493" s="212"/>
      <c r="H493" s="212"/>
    </row>
    <row r="494" spans="1:8">
      <c r="A494" s="39">
        <v>2493</v>
      </c>
      <c r="B494" s="17" t="s">
        <v>1158</v>
      </c>
      <c r="C494" s="212"/>
      <c r="D494" s="212"/>
      <c r="E494" s="212"/>
      <c r="F494" s="160"/>
      <c r="G494" s="212"/>
      <c r="H494" s="212"/>
    </row>
    <row r="495" spans="1:8">
      <c r="A495" s="39">
        <v>2494</v>
      </c>
      <c r="B495" s="17" t="s">
        <v>1159</v>
      </c>
      <c r="C495" s="212"/>
      <c r="D495" s="212"/>
      <c r="E495" s="212"/>
      <c r="F495" s="160"/>
      <c r="G495" s="212"/>
      <c r="H495" s="212"/>
    </row>
    <row r="496" spans="1:8">
      <c r="A496" s="39">
        <v>2495</v>
      </c>
      <c r="B496" s="17" t="s">
        <v>1160</v>
      </c>
      <c r="C496" s="212"/>
      <c r="D496" s="212"/>
      <c r="E496" s="212"/>
      <c r="F496" s="160"/>
      <c r="G496" s="212"/>
      <c r="H496" s="212"/>
    </row>
    <row r="497" spans="1:8">
      <c r="A497" s="39">
        <v>2496</v>
      </c>
      <c r="B497" s="17" t="s">
        <v>1161</v>
      </c>
      <c r="C497" s="212"/>
      <c r="D497" s="212"/>
      <c r="E497" s="212"/>
      <c r="F497" s="160"/>
      <c r="G497" s="212"/>
      <c r="H497" s="212"/>
    </row>
    <row r="498" spans="1:8">
      <c r="A498" s="39">
        <v>2497</v>
      </c>
      <c r="B498" s="17" t="s">
        <v>1162</v>
      </c>
      <c r="C498" s="212"/>
      <c r="D498" s="212"/>
      <c r="E498" s="212"/>
      <c r="F498" s="160"/>
      <c r="G498" s="212"/>
      <c r="H498" s="212"/>
    </row>
    <row r="499" spans="1:8">
      <c r="A499" s="39">
        <v>2498</v>
      </c>
      <c r="B499" s="17" t="s">
        <v>1163</v>
      </c>
      <c r="C499" s="212"/>
      <c r="D499" s="212"/>
      <c r="E499" s="212"/>
      <c r="F499" s="160"/>
      <c r="G499" s="212"/>
      <c r="H499" s="212"/>
    </row>
    <row r="500" spans="1:8">
      <c r="A500" s="39">
        <v>2499</v>
      </c>
      <c r="B500" s="17" t="s">
        <v>1164</v>
      </c>
      <c r="C500" s="212"/>
      <c r="D500" s="212"/>
      <c r="E500" s="212"/>
      <c r="F500" s="160"/>
      <c r="G500" s="212"/>
      <c r="H500" s="212"/>
    </row>
    <row r="501" spans="1:8">
      <c r="A501" s="39">
        <v>2500</v>
      </c>
      <c r="B501" s="17" t="s">
        <v>1165</v>
      </c>
      <c r="C501" s="212"/>
      <c r="D501" s="212"/>
      <c r="E501" s="212"/>
      <c r="F501" s="160"/>
      <c r="G501" s="212"/>
      <c r="H501" s="212"/>
    </row>
    <row r="502" spans="1:8">
      <c r="A502" s="39">
        <v>2501</v>
      </c>
      <c r="B502" s="17" t="s">
        <v>1166</v>
      </c>
      <c r="C502" s="212"/>
      <c r="D502" s="212"/>
      <c r="E502" s="212"/>
      <c r="F502" s="160"/>
      <c r="G502" s="212"/>
      <c r="H502" s="212"/>
    </row>
    <row r="503" spans="1:8">
      <c r="A503" s="39">
        <v>2502</v>
      </c>
      <c r="B503" s="17" t="s">
        <v>1167</v>
      </c>
      <c r="C503" s="212"/>
      <c r="D503" s="212"/>
      <c r="E503" s="212"/>
      <c r="F503" s="160"/>
      <c r="G503" s="212"/>
      <c r="H503" s="212"/>
    </row>
    <row r="504" spans="1:8">
      <c r="A504" s="39">
        <v>2503</v>
      </c>
      <c r="B504" s="17" t="s">
        <v>1168</v>
      </c>
      <c r="C504" s="212"/>
      <c r="D504" s="212"/>
      <c r="E504" s="212"/>
      <c r="F504" s="160"/>
      <c r="G504" s="212"/>
      <c r="H504" s="212"/>
    </row>
    <row r="505" spans="1:8">
      <c r="A505" s="39">
        <v>2504</v>
      </c>
      <c r="B505" s="17" t="s">
        <v>1169</v>
      </c>
      <c r="C505" s="212"/>
      <c r="D505" s="212"/>
      <c r="E505" s="212"/>
      <c r="F505" s="160"/>
      <c r="G505" s="212"/>
      <c r="H505" s="212"/>
    </row>
    <row r="506" spans="1:8">
      <c r="A506" s="39">
        <v>2505</v>
      </c>
      <c r="B506" s="17" t="s">
        <v>1170</v>
      </c>
      <c r="C506" s="212"/>
      <c r="D506" s="212"/>
      <c r="E506" s="212"/>
      <c r="F506" s="18"/>
      <c r="G506" s="212"/>
      <c r="H506" s="212"/>
    </row>
    <row r="507" spans="1:8">
      <c r="A507" s="39">
        <v>2506</v>
      </c>
      <c r="B507" s="17" t="s">
        <v>1171</v>
      </c>
      <c r="C507" s="212"/>
      <c r="D507" s="212"/>
      <c r="E507" s="212"/>
      <c r="F507" s="18"/>
      <c r="G507" s="212"/>
      <c r="H507" s="212"/>
    </row>
    <row r="508" spans="1:8">
      <c r="A508" s="39">
        <v>2507</v>
      </c>
      <c r="B508" s="17" t="s">
        <v>1172</v>
      </c>
      <c r="C508" s="212"/>
      <c r="D508" s="212"/>
      <c r="E508" s="212"/>
      <c r="F508" s="160"/>
      <c r="G508" s="212"/>
      <c r="H508" s="212"/>
    </row>
    <row r="509" spans="1:8">
      <c r="A509" s="39">
        <v>2508</v>
      </c>
      <c r="B509" s="17" t="s">
        <v>1173</v>
      </c>
      <c r="C509" s="212"/>
      <c r="D509" s="212"/>
      <c r="E509" s="212"/>
      <c r="F509" s="160"/>
      <c r="G509" s="212"/>
      <c r="H509" s="212"/>
    </row>
    <row r="510" spans="1:8">
      <c r="A510" s="39">
        <v>2509</v>
      </c>
      <c r="B510" s="17" t="s">
        <v>1174</v>
      </c>
      <c r="C510" s="212"/>
      <c r="D510" s="212"/>
      <c r="E510" s="212"/>
      <c r="F510" s="160"/>
      <c r="G510" s="212"/>
      <c r="H510" s="212"/>
    </row>
    <row r="511" spans="1:8">
      <c r="A511" s="39">
        <v>2510</v>
      </c>
      <c r="B511" s="17" t="s">
        <v>1175</v>
      </c>
      <c r="C511" s="212"/>
      <c r="D511" s="212"/>
      <c r="E511" s="212"/>
      <c r="F511" s="160"/>
      <c r="G511" s="212"/>
      <c r="H511" s="212"/>
    </row>
    <row r="512" spans="1:8">
      <c r="A512" s="39">
        <v>2511</v>
      </c>
      <c r="B512" s="17" t="s">
        <v>1176</v>
      </c>
      <c r="C512" s="212"/>
      <c r="D512" s="212"/>
      <c r="E512" s="212"/>
      <c r="F512" s="160"/>
      <c r="G512" s="212"/>
      <c r="H512" s="212"/>
    </row>
    <row r="513" spans="1:8">
      <c r="A513" s="39">
        <v>2512</v>
      </c>
      <c r="B513" s="17" t="s">
        <v>1177</v>
      </c>
      <c r="C513" s="212"/>
      <c r="D513" s="212"/>
      <c r="E513" s="212"/>
      <c r="F513" s="160"/>
      <c r="G513" s="212"/>
      <c r="H513" s="212"/>
    </row>
    <row r="514" spans="1:8">
      <c r="A514" s="39">
        <v>2513</v>
      </c>
      <c r="B514" s="17" t="s">
        <v>1178</v>
      </c>
      <c r="C514" s="212"/>
      <c r="D514" s="212"/>
      <c r="E514" s="212"/>
      <c r="F514" s="160"/>
      <c r="G514" s="212"/>
      <c r="H514" s="212"/>
    </row>
    <row r="515" spans="1:8">
      <c r="A515" s="39">
        <v>2514</v>
      </c>
      <c r="B515" s="17" t="s">
        <v>1179</v>
      </c>
      <c r="C515" s="212"/>
      <c r="D515" s="212"/>
      <c r="E515" s="212"/>
      <c r="F515" s="160"/>
      <c r="G515" s="212"/>
      <c r="H515" s="212"/>
    </row>
    <row r="516" spans="1:8">
      <c r="A516" s="39">
        <v>2515</v>
      </c>
      <c r="B516" s="17" t="s">
        <v>1180</v>
      </c>
      <c r="C516" s="212"/>
      <c r="D516" s="212"/>
      <c r="E516" s="212"/>
      <c r="F516" s="160"/>
      <c r="G516" s="212"/>
      <c r="H516" s="212"/>
    </row>
    <row r="517" spans="1:8">
      <c r="A517" s="39">
        <v>2516</v>
      </c>
      <c r="B517" s="17" t="s">
        <v>1181</v>
      </c>
      <c r="C517" s="212"/>
      <c r="D517" s="212"/>
      <c r="E517" s="212"/>
      <c r="F517" s="160"/>
      <c r="G517" s="212"/>
      <c r="H517" s="212"/>
    </row>
    <row r="518" spans="1:8">
      <c r="A518" s="39">
        <v>2517</v>
      </c>
      <c r="B518" s="17" t="s">
        <v>1184</v>
      </c>
      <c r="C518" s="212"/>
      <c r="D518" s="212"/>
      <c r="E518" s="212"/>
      <c r="F518" s="160"/>
      <c r="G518" s="212"/>
      <c r="H518" s="212"/>
    </row>
    <row r="519" spans="1:8">
      <c r="A519" s="39">
        <v>2518</v>
      </c>
      <c r="B519" s="17" t="s">
        <v>1185</v>
      </c>
      <c r="C519" s="212"/>
      <c r="D519" s="212"/>
      <c r="E519" s="212"/>
      <c r="F519" s="160"/>
      <c r="G519" s="212"/>
      <c r="H519" s="212"/>
    </row>
    <row r="520" spans="1:8">
      <c r="A520" s="39">
        <v>2519</v>
      </c>
      <c r="B520" s="17" t="s">
        <v>1186</v>
      </c>
      <c r="C520" s="212"/>
      <c r="D520" s="212"/>
      <c r="E520" s="212"/>
      <c r="F520" s="161"/>
      <c r="G520" s="212"/>
      <c r="H520" s="212"/>
    </row>
    <row r="521" spans="1:8">
      <c r="A521" s="39">
        <v>2520</v>
      </c>
      <c r="B521" s="17" t="s">
        <v>1187</v>
      </c>
      <c r="C521" s="212"/>
      <c r="D521" s="212"/>
      <c r="E521" s="212"/>
      <c r="F521" s="161"/>
      <c r="G521" s="212"/>
      <c r="H521" s="212"/>
    </row>
    <row r="522" spans="1:8">
      <c r="A522" s="39">
        <v>2521</v>
      </c>
      <c r="B522" s="17" t="s">
        <v>1188</v>
      </c>
      <c r="C522" s="212"/>
      <c r="D522" s="212"/>
      <c r="E522" s="212"/>
      <c r="F522" s="161"/>
      <c r="G522" s="212"/>
      <c r="H522" s="212"/>
    </row>
    <row r="523" spans="1:8">
      <c r="A523" s="39">
        <v>2522</v>
      </c>
      <c r="B523" s="17" t="s">
        <v>1189</v>
      </c>
      <c r="C523" s="212"/>
      <c r="D523" s="212"/>
      <c r="E523" s="212"/>
      <c r="F523" s="161"/>
      <c r="G523" s="212"/>
      <c r="H523" s="212"/>
    </row>
    <row r="524" spans="1:8">
      <c r="A524" s="39">
        <v>2523</v>
      </c>
      <c r="B524" s="17" t="s">
        <v>1190</v>
      </c>
      <c r="C524" s="212"/>
      <c r="D524" s="212"/>
      <c r="E524" s="212"/>
      <c r="F524" s="161"/>
      <c r="G524" s="212"/>
      <c r="H524" s="212"/>
    </row>
    <row r="525" spans="1:8">
      <c r="A525" s="39">
        <v>2524</v>
      </c>
      <c r="B525" s="17" t="s">
        <v>1191</v>
      </c>
      <c r="C525" s="212"/>
      <c r="D525" s="212"/>
      <c r="E525" s="212"/>
      <c r="F525" s="161"/>
      <c r="G525" s="212"/>
      <c r="H525" s="212"/>
    </row>
    <row r="526" spans="1:8">
      <c r="A526" s="39">
        <v>2525</v>
      </c>
      <c r="B526" s="17" t="s">
        <v>1194</v>
      </c>
      <c r="C526" s="212"/>
      <c r="D526" s="212"/>
      <c r="E526" s="212"/>
      <c r="F526" s="161"/>
      <c r="G526" s="212"/>
      <c r="H526" s="212"/>
    </row>
    <row r="527" spans="1:8">
      <c r="A527" s="39">
        <v>2526</v>
      </c>
      <c r="B527" s="17" t="s">
        <v>1195</v>
      </c>
      <c r="C527" s="212"/>
      <c r="D527" s="212"/>
      <c r="E527" s="212"/>
      <c r="F527" s="161"/>
      <c r="G527" s="212"/>
      <c r="H527" s="212"/>
    </row>
    <row r="528" spans="1:8">
      <c r="A528" s="39">
        <v>2527</v>
      </c>
      <c r="B528" s="17" t="s">
        <v>1196</v>
      </c>
      <c r="C528" s="212"/>
      <c r="D528" s="212"/>
      <c r="E528" s="212"/>
      <c r="F528" s="161"/>
      <c r="G528" s="212"/>
      <c r="H528" s="212"/>
    </row>
    <row r="529" spans="1:8">
      <c r="A529" s="39">
        <v>2528</v>
      </c>
      <c r="B529" s="17" t="s">
        <v>1197</v>
      </c>
      <c r="C529" s="212"/>
      <c r="D529" s="212"/>
      <c r="E529" s="212"/>
      <c r="F529" s="161"/>
      <c r="G529" s="212"/>
      <c r="H529" s="212"/>
    </row>
    <row r="530" spans="1:8">
      <c r="A530" s="39">
        <v>2529</v>
      </c>
      <c r="B530" s="17" t="s">
        <v>1198</v>
      </c>
      <c r="C530" s="212"/>
      <c r="D530" s="212"/>
      <c r="E530" s="212"/>
      <c r="F530" s="161"/>
      <c r="G530" s="212"/>
      <c r="H530" s="212"/>
    </row>
    <row r="531" spans="1:8">
      <c r="A531" s="39">
        <v>2530</v>
      </c>
      <c r="B531" s="17" t="s">
        <v>1199</v>
      </c>
      <c r="C531" s="212"/>
      <c r="D531" s="212"/>
      <c r="E531" s="212"/>
      <c r="F531" s="161"/>
      <c r="G531" s="212"/>
      <c r="H531" s="212"/>
    </row>
    <row r="532" spans="1:8">
      <c r="A532" s="39">
        <v>2531</v>
      </c>
      <c r="B532" s="17" t="s">
        <v>1200</v>
      </c>
      <c r="C532" s="212"/>
      <c r="D532" s="212"/>
      <c r="E532" s="212"/>
      <c r="F532" s="161"/>
      <c r="G532" s="212"/>
      <c r="H532" s="212"/>
    </row>
    <row r="533" spans="1:8">
      <c r="A533" s="39">
        <v>2532</v>
      </c>
      <c r="B533" s="17" t="s">
        <v>1201</v>
      </c>
      <c r="C533" s="212"/>
      <c r="D533" s="212"/>
      <c r="E533" s="212"/>
      <c r="F533" s="161"/>
      <c r="G533" s="212"/>
      <c r="H533" s="212"/>
    </row>
    <row r="534" spans="1:8">
      <c r="A534" s="39">
        <v>2533</v>
      </c>
      <c r="B534" s="17" t="s">
        <v>1202</v>
      </c>
      <c r="C534" s="212"/>
      <c r="D534" s="212"/>
      <c r="E534" s="212"/>
      <c r="F534" s="161"/>
      <c r="G534" s="212"/>
      <c r="H534" s="212"/>
    </row>
    <row r="535" spans="1:8">
      <c r="A535" s="39">
        <v>2534</v>
      </c>
      <c r="B535" s="17" t="s">
        <v>1205</v>
      </c>
      <c r="C535" s="212"/>
      <c r="D535" s="212"/>
      <c r="E535" s="212"/>
      <c r="F535" s="161"/>
      <c r="G535" s="212"/>
      <c r="H535" s="212"/>
    </row>
    <row r="536" spans="1:8">
      <c r="A536" s="39">
        <v>2535</v>
      </c>
      <c r="B536" s="17" t="s">
        <v>1206</v>
      </c>
      <c r="C536" s="212"/>
      <c r="D536" s="212"/>
      <c r="E536" s="212"/>
      <c r="F536" s="161"/>
      <c r="G536" s="212"/>
      <c r="H536" s="212"/>
    </row>
    <row r="537" spans="1:8">
      <c r="A537" s="39">
        <v>2536</v>
      </c>
      <c r="B537" s="17" t="s">
        <v>1207</v>
      </c>
      <c r="C537" s="212"/>
      <c r="D537" s="212"/>
      <c r="E537" s="212"/>
      <c r="F537" s="161"/>
      <c r="G537" s="212"/>
      <c r="H537" s="212"/>
    </row>
    <row r="538" spans="1:8">
      <c r="A538" s="39">
        <v>2537</v>
      </c>
      <c r="B538" s="17" t="s">
        <v>1208</v>
      </c>
      <c r="C538" s="212"/>
      <c r="D538" s="212"/>
      <c r="E538" s="212"/>
      <c r="F538" s="161"/>
      <c r="G538" s="212"/>
      <c r="H538" s="212"/>
    </row>
    <row r="539" spans="1:8">
      <c r="A539" s="39">
        <v>2538</v>
      </c>
      <c r="B539" s="17" t="s">
        <v>1209</v>
      </c>
      <c r="C539" s="212"/>
      <c r="D539" s="212"/>
      <c r="E539" s="212"/>
      <c r="F539" s="161"/>
      <c r="G539" s="212"/>
      <c r="H539" s="212"/>
    </row>
    <row r="540" spans="1:8">
      <c r="A540" s="39">
        <v>2539</v>
      </c>
      <c r="B540" s="17" t="s">
        <v>1210</v>
      </c>
      <c r="C540" s="212"/>
      <c r="D540" s="212"/>
      <c r="E540" s="212"/>
      <c r="F540" s="161"/>
      <c r="G540" s="212"/>
      <c r="H540" s="212"/>
    </row>
    <row r="541" spans="1:8">
      <c r="A541" s="39">
        <v>2540</v>
      </c>
      <c r="B541" s="17" t="s">
        <v>1211</v>
      </c>
      <c r="C541" s="212"/>
      <c r="D541" s="212"/>
      <c r="E541" s="212"/>
      <c r="F541" s="161"/>
      <c r="G541" s="212"/>
      <c r="H541" s="212"/>
    </row>
    <row r="542" spans="1:8">
      <c r="A542" s="39">
        <v>2541</v>
      </c>
      <c r="B542" s="17" t="s">
        <v>1214</v>
      </c>
      <c r="C542" s="212"/>
      <c r="D542" s="212"/>
      <c r="E542" s="212"/>
      <c r="F542" s="161"/>
      <c r="G542" s="212"/>
      <c r="H542" s="212"/>
    </row>
    <row r="543" spans="1:8">
      <c r="A543" s="39">
        <v>2542</v>
      </c>
      <c r="B543" s="17" t="s">
        <v>1215</v>
      </c>
      <c r="C543" s="212"/>
      <c r="D543" s="212"/>
      <c r="E543" s="212"/>
      <c r="F543" s="161"/>
      <c r="G543" s="212"/>
      <c r="H543" s="212"/>
    </row>
    <row r="544" spans="1:8">
      <c r="A544" s="39">
        <v>2543</v>
      </c>
      <c r="B544" s="17" t="s">
        <v>1216</v>
      </c>
      <c r="C544" s="212"/>
      <c r="D544" s="212"/>
      <c r="E544" s="212"/>
      <c r="G544" s="212"/>
      <c r="H544" s="212"/>
    </row>
    <row r="545" spans="1:8">
      <c r="A545" s="39">
        <v>2544</v>
      </c>
      <c r="B545" s="17" t="s">
        <v>1217</v>
      </c>
      <c r="C545" s="212"/>
      <c r="D545" s="212"/>
      <c r="E545" s="212"/>
      <c r="G545" s="212"/>
      <c r="H545" s="212"/>
    </row>
    <row r="546" spans="1:8">
      <c r="A546" s="39">
        <v>2545</v>
      </c>
      <c r="B546" s="17" t="s">
        <v>1218</v>
      </c>
      <c r="C546" s="212"/>
      <c r="D546" s="212"/>
      <c r="E546" s="212"/>
      <c r="G546" s="212"/>
      <c r="H546" s="212"/>
    </row>
    <row r="547" spans="1:8">
      <c r="A547" s="39">
        <v>2546</v>
      </c>
      <c r="B547" s="17" t="s">
        <v>1219</v>
      </c>
      <c r="H547" s="164"/>
    </row>
    <row r="548" spans="1:8">
      <c r="A548" s="39">
        <v>2547</v>
      </c>
      <c r="B548" s="17" t="s">
        <v>1220</v>
      </c>
      <c r="H548" s="164"/>
    </row>
    <row r="549" spans="1:8">
      <c r="A549" s="39">
        <v>2548</v>
      </c>
      <c r="B549" s="17" t="s">
        <v>1221</v>
      </c>
    </row>
    <row r="550" spans="1:8">
      <c r="A550" s="39">
        <v>2549</v>
      </c>
      <c r="B550" s="17" t="s">
        <v>1222</v>
      </c>
    </row>
    <row r="551" spans="1:8">
      <c r="A551" s="39">
        <v>2550</v>
      </c>
      <c r="B551" s="17" t="s">
        <v>1223</v>
      </c>
    </row>
    <row r="552" spans="1:8">
      <c r="A552" s="39">
        <v>2551</v>
      </c>
      <c r="B552" s="17" t="s">
        <v>1224</v>
      </c>
    </row>
    <row r="553" spans="1:8">
      <c r="A553" s="39">
        <v>2552</v>
      </c>
      <c r="B553" s="17" t="s">
        <v>1225</v>
      </c>
    </row>
    <row r="554" spans="1:8">
      <c r="A554" s="39">
        <v>2553</v>
      </c>
      <c r="B554" s="17" t="s">
        <v>1226</v>
      </c>
    </row>
    <row r="555" spans="1:8">
      <c r="A555" s="39">
        <v>2554</v>
      </c>
      <c r="B555" s="17" t="s">
        <v>1227</v>
      </c>
    </row>
    <row r="556" spans="1:8">
      <c r="A556" s="39">
        <v>2555</v>
      </c>
      <c r="B556" s="17" t="s">
        <v>1228</v>
      </c>
    </row>
    <row r="557" spans="1:8">
      <c r="A557" s="39">
        <v>2556</v>
      </c>
      <c r="B557" s="17" t="s">
        <v>1229</v>
      </c>
    </row>
    <row r="558" spans="1:8">
      <c r="A558" s="39">
        <v>2557</v>
      </c>
      <c r="B558" s="17" t="s">
        <v>1230</v>
      </c>
    </row>
    <row r="559" spans="1:8">
      <c r="A559" s="39">
        <v>2558</v>
      </c>
      <c r="B559" s="17" t="s">
        <v>1231</v>
      </c>
    </row>
    <row r="560" spans="1:8">
      <c r="A560" s="39">
        <v>2559</v>
      </c>
      <c r="B560" s="17" t="s">
        <v>1232</v>
      </c>
    </row>
    <row r="561" spans="1:2">
      <c r="A561" s="39">
        <v>2560</v>
      </c>
      <c r="B561" s="17" t="s">
        <v>1233</v>
      </c>
    </row>
    <row r="562" spans="1:2">
      <c r="A562" s="39">
        <v>2561</v>
      </c>
      <c r="B562" s="17" t="s">
        <v>1234</v>
      </c>
    </row>
    <row r="563" spans="1:2">
      <c r="A563" s="39">
        <v>2562</v>
      </c>
      <c r="B563" s="17" t="s">
        <v>1235</v>
      </c>
    </row>
    <row r="564" spans="1:2">
      <c r="A564" s="39">
        <v>2563</v>
      </c>
      <c r="B564" s="17" t="s">
        <v>1236</v>
      </c>
    </row>
    <row r="565" spans="1:2">
      <c r="A565" s="39">
        <v>2564</v>
      </c>
      <c r="B565" s="17" t="s">
        <v>1238</v>
      </c>
    </row>
    <row r="566" spans="1:2">
      <c r="A566" s="39">
        <v>2565</v>
      </c>
      <c r="B566" s="17" t="s">
        <v>1239</v>
      </c>
    </row>
    <row r="567" spans="1:2">
      <c r="A567" s="39">
        <v>2566</v>
      </c>
      <c r="B567" s="17" t="s">
        <v>1240</v>
      </c>
    </row>
    <row r="568" spans="1:2">
      <c r="A568" s="39">
        <v>2567</v>
      </c>
      <c r="B568" s="17" t="s">
        <v>1241</v>
      </c>
    </row>
    <row r="569" spans="1:2">
      <c r="A569" s="39">
        <v>2568</v>
      </c>
      <c r="B569" s="17" t="s">
        <v>1242</v>
      </c>
    </row>
    <row r="570" spans="1:2">
      <c r="A570" s="39">
        <v>2569</v>
      </c>
      <c r="B570" s="17" t="s">
        <v>1243</v>
      </c>
    </row>
    <row r="571" spans="1:2">
      <c r="A571" s="39">
        <v>2570</v>
      </c>
      <c r="B571" s="17" t="s">
        <v>1244</v>
      </c>
    </row>
    <row r="572" spans="1:2">
      <c r="A572" s="39">
        <v>2571</v>
      </c>
      <c r="B572" s="17" t="s">
        <v>1245</v>
      </c>
    </row>
    <row r="573" spans="1:2">
      <c r="A573" s="39">
        <v>2572</v>
      </c>
      <c r="B573" s="17" t="s">
        <v>1246</v>
      </c>
    </row>
    <row r="574" spans="1:2">
      <c r="A574" s="39">
        <v>2573</v>
      </c>
      <c r="B574" s="17" t="s">
        <v>1247</v>
      </c>
    </row>
    <row r="575" spans="1:2">
      <c r="A575" s="39">
        <v>2574</v>
      </c>
      <c r="B575" s="17" t="s">
        <v>1248</v>
      </c>
    </row>
    <row r="576" spans="1:2">
      <c r="A576" s="39">
        <v>2575</v>
      </c>
      <c r="B576" s="17" t="s">
        <v>1249</v>
      </c>
    </row>
    <row r="577" spans="1:2">
      <c r="A577" s="39">
        <v>2576</v>
      </c>
      <c r="B577" s="17" t="s">
        <v>1250</v>
      </c>
    </row>
    <row r="578" spans="1:2">
      <c r="A578" s="39">
        <v>2577</v>
      </c>
      <c r="B578" s="17" t="s">
        <v>1251</v>
      </c>
    </row>
    <row r="579" spans="1:2">
      <c r="A579" s="39">
        <v>2578</v>
      </c>
      <c r="B579" s="17" t="s">
        <v>1252</v>
      </c>
    </row>
    <row r="580" spans="1:2">
      <c r="A580" s="39">
        <v>2579</v>
      </c>
      <c r="B580" s="17" t="s">
        <v>1255</v>
      </c>
    </row>
    <row r="581" spans="1:2">
      <c r="A581" s="39">
        <v>2580</v>
      </c>
      <c r="B581" s="17" t="s">
        <v>1256</v>
      </c>
    </row>
    <row r="582" spans="1:2">
      <c r="A582" s="39">
        <v>2581</v>
      </c>
      <c r="B582" s="17" t="s">
        <v>1257</v>
      </c>
    </row>
    <row r="583" spans="1:2">
      <c r="A583" s="39">
        <v>2582</v>
      </c>
      <c r="B583" s="17" t="s">
        <v>1258</v>
      </c>
    </row>
    <row r="584" spans="1:2">
      <c r="A584" s="39">
        <v>2583</v>
      </c>
      <c r="B584" s="17" t="s">
        <v>1259</v>
      </c>
    </row>
    <row r="585" spans="1:2">
      <c r="A585" s="39">
        <v>2584</v>
      </c>
      <c r="B585" s="17" t="s">
        <v>1260</v>
      </c>
    </row>
    <row r="586" spans="1:2">
      <c r="A586" s="39">
        <v>2585</v>
      </c>
      <c r="B586" s="17" t="s">
        <v>1261</v>
      </c>
    </row>
    <row r="587" spans="1:2">
      <c r="A587" s="39">
        <v>2586</v>
      </c>
      <c r="B587" s="17" t="s">
        <v>1262</v>
      </c>
    </row>
    <row r="588" spans="1:2">
      <c r="A588" s="39">
        <v>2587</v>
      </c>
      <c r="B588" s="17" t="s">
        <v>1263</v>
      </c>
    </row>
    <row r="589" spans="1:2">
      <c r="A589" s="39">
        <v>2588</v>
      </c>
      <c r="B589" s="17" t="s">
        <v>1264</v>
      </c>
    </row>
    <row r="590" spans="1:2">
      <c r="A590" s="39">
        <v>2589</v>
      </c>
      <c r="B590" s="17" t="s">
        <v>1265</v>
      </c>
    </row>
    <row r="591" spans="1:2">
      <c r="A591" s="39">
        <v>2590</v>
      </c>
      <c r="B591" s="17" t="s">
        <v>1266</v>
      </c>
    </row>
    <row r="592" spans="1:2">
      <c r="A592" s="39">
        <v>2591</v>
      </c>
      <c r="B592" s="17" t="s">
        <v>1267</v>
      </c>
    </row>
    <row r="593" spans="1:2">
      <c r="A593" s="39">
        <v>2592</v>
      </c>
      <c r="B593" s="17" t="s">
        <v>1268</v>
      </c>
    </row>
    <row r="594" spans="1:2">
      <c r="A594" s="39">
        <v>2593</v>
      </c>
      <c r="B594" s="17" t="s">
        <v>1269</v>
      </c>
    </row>
    <row r="595" spans="1:2">
      <c r="A595" s="39">
        <v>2594</v>
      </c>
      <c r="B595" s="17" t="s">
        <v>1270</v>
      </c>
    </row>
    <row r="596" spans="1:2">
      <c r="A596" s="39">
        <v>2595</v>
      </c>
      <c r="B596" s="17" t="s">
        <v>1271</v>
      </c>
    </row>
    <row r="597" spans="1:2">
      <c r="A597" s="39">
        <v>2596</v>
      </c>
      <c r="B597" s="17" t="s">
        <v>1272</v>
      </c>
    </row>
    <row r="598" spans="1:2">
      <c r="A598" s="39">
        <v>2597</v>
      </c>
      <c r="B598" s="17" t="s">
        <v>1273</v>
      </c>
    </row>
    <row r="599" spans="1:2">
      <c r="A599" s="39">
        <v>2598</v>
      </c>
      <c r="B599" s="17" t="s">
        <v>1274</v>
      </c>
    </row>
    <row r="600" spans="1:2">
      <c r="A600" s="39">
        <v>2599</v>
      </c>
      <c r="B600" s="17" t="s">
        <v>1275</v>
      </c>
    </row>
    <row r="601" spans="1:2">
      <c r="A601" s="39">
        <v>2600</v>
      </c>
      <c r="B601" s="17" t="s">
        <v>1276</v>
      </c>
    </row>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A585"/>
  <sheetViews>
    <sheetView zoomScaleNormal="100" workbookViewId="0">
      <selection activeCell="D9" sqref="D9:H10"/>
    </sheetView>
  </sheetViews>
  <sheetFormatPr defaultRowHeight="13.5"/>
  <cols>
    <col min="1" max="1" width="10.625" style="55" customWidth="1"/>
    <col min="2" max="2" width="5.125" style="55" bestFit="1" customWidth="1"/>
    <col min="3" max="3" width="11" style="55" customWidth="1"/>
    <col min="4" max="4" width="14.125" style="55" hidden="1" customWidth="1"/>
    <col min="5" max="6" width="15.625" style="55" customWidth="1"/>
    <col min="7" max="7" width="30.625" style="55" customWidth="1"/>
    <col min="8" max="8" width="9" style="55"/>
    <col min="9" max="9" width="12.125" style="55" customWidth="1"/>
    <col min="10" max="10" width="10.625" style="60" customWidth="1"/>
    <col min="11" max="11" width="0" style="20" hidden="1" customWidth="1"/>
    <col min="12" max="12" width="9" style="55" hidden="1" customWidth="1"/>
    <col min="13" max="27" width="9" style="20"/>
  </cols>
  <sheetData>
    <row r="1" spans="1:12" s="20" customFormat="1" ht="13.5" customHeight="1">
      <c r="A1" s="572" t="str">
        <f>CONCATENATE('加盟校情報&amp;大会設定'!G5,'加盟校情報&amp;大会設定'!H5,'加盟校情報&amp;大会設定'!I5,'加盟校情報&amp;大会設定'!J5)&amp;"　様式Ⅱ(男子4×100mR)個票"</f>
        <v>第82回東海学生駅伝 兼 第14回東海学生女子駅伝　様式Ⅱ(男子4×100mR)個票</v>
      </c>
      <c r="B1" s="572"/>
      <c r="C1" s="572"/>
      <c r="D1" s="572"/>
      <c r="E1" s="572"/>
      <c r="F1" s="572"/>
      <c r="G1" s="572"/>
      <c r="H1" s="572"/>
      <c r="I1" s="572"/>
      <c r="J1" s="572"/>
      <c r="L1" s="55"/>
    </row>
    <row r="2" spans="1:12" s="20" customFormat="1" ht="13.5" customHeight="1">
      <c r="A2" s="572"/>
      <c r="B2" s="572"/>
      <c r="C2" s="572"/>
      <c r="D2" s="572"/>
      <c r="E2" s="572"/>
      <c r="F2" s="572"/>
      <c r="G2" s="572"/>
      <c r="H2" s="572"/>
      <c r="I2" s="572"/>
      <c r="J2" s="572"/>
      <c r="L2" s="55"/>
    </row>
    <row r="3" spans="1:12" s="20" customFormat="1" ht="13.5" customHeight="1">
      <c r="A3" s="572"/>
      <c r="B3" s="572"/>
      <c r="C3" s="572"/>
      <c r="D3" s="572"/>
      <c r="E3" s="572"/>
      <c r="F3" s="572"/>
      <c r="G3" s="572"/>
      <c r="H3" s="572"/>
      <c r="I3" s="572"/>
      <c r="J3" s="572"/>
      <c r="L3" s="55"/>
    </row>
    <row r="4" spans="1:12" s="20" customFormat="1" ht="18.75">
      <c r="A4" s="3"/>
      <c r="B4" s="3"/>
      <c r="C4" s="3"/>
      <c r="D4" s="3"/>
      <c r="E4" s="3"/>
      <c r="F4" s="3"/>
      <c r="G4" s="3"/>
      <c r="H4" s="3"/>
      <c r="I4" s="3"/>
      <c r="J4" s="53"/>
      <c r="L4" s="55"/>
    </row>
    <row r="5" spans="1:12" s="20" customFormat="1" ht="19.5" thickBot="1">
      <c r="A5" s="3"/>
      <c r="B5" s="3"/>
      <c r="C5" s="3"/>
      <c r="D5" s="3"/>
      <c r="E5" s="3"/>
      <c r="F5" s="3"/>
      <c r="G5" s="3"/>
      <c r="H5" s="3"/>
      <c r="I5" s="3"/>
      <c r="J5" s="57" t="s">
        <v>56</v>
      </c>
      <c r="L5" s="55"/>
    </row>
    <row r="6" spans="1:12" s="20" customFormat="1" ht="18.75" customHeight="1">
      <c r="A6" s="3"/>
      <c r="B6" s="503" t="str">
        <f>CONCATENATE('加盟校情報&amp;大会設定'!$G$5,'加盟校情報&amp;大会設定'!$H$5,'加盟校情報&amp;大会設定'!$I$5,'加盟校情報&amp;大会設定'!$J$5,)&amp;"　男子4×100mR"</f>
        <v>第82回東海学生駅伝 兼 第14回東海学生女子駅伝　男子4×100mR</v>
      </c>
      <c r="C6" s="504"/>
      <c r="D6" s="504"/>
      <c r="E6" s="504"/>
      <c r="F6" s="504"/>
      <c r="G6" s="504"/>
      <c r="H6" s="504"/>
      <c r="I6" s="505"/>
      <c r="J6" s="198"/>
      <c r="L6" s="55">
        <f>COUNTA(C18,C47,C76,C105,C134,C163,C192,C221,C250,C279,C308,C337,C366,C395,C424,C453,C482,C511,C540,C569)</f>
        <v>0</v>
      </c>
    </row>
    <row r="7" spans="1:12" s="20" customFormat="1" ht="19.5" customHeight="1" thickBot="1">
      <c r="A7" s="3"/>
      <c r="B7" s="506"/>
      <c r="C7" s="507"/>
      <c r="D7" s="507"/>
      <c r="E7" s="507"/>
      <c r="F7" s="507"/>
      <c r="G7" s="507"/>
      <c r="H7" s="507"/>
      <c r="I7" s="508"/>
      <c r="J7" s="198"/>
      <c r="L7" s="55"/>
    </row>
    <row r="8" spans="1:12" s="20" customFormat="1" ht="18.75">
      <c r="A8" s="3"/>
      <c r="B8" s="509" t="s">
        <v>57</v>
      </c>
      <c r="C8" s="510"/>
      <c r="D8" s="515" t="str">
        <f>IF(基本情報登録!$D$6&gt;0,基本情報登録!$D$6,"")</f>
        <v/>
      </c>
      <c r="E8" s="516"/>
      <c r="F8" s="516"/>
      <c r="G8" s="516"/>
      <c r="H8" s="517"/>
      <c r="I8" s="52" t="s">
        <v>58</v>
      </c>
      <c r="J8" s="198"/>
      <c r="L8" s="55"/>
    </row>
    <row r="9" spans="1:12" s="20" customFormat="1" ht="18.75" customHeight="1">
      <c r="A9" s="3"/>
      <c r="B9" s="573" t="s">
        <v>1</v>
      </c>
      <c r="C9" s="574"/>
      <c r="D9" s="518" t="str">
        <f>IF(基本情報登録!$D$8&gt;0,基本情報登録!$D$8,"")</f>
        <v/>
      </c>
      <c r="E9" s="519"/>
      <c r="F9" s="519"/>
      <c r="G9" s="519"/>
      <c r="H9" s="520"/>
      <c r="I9" s="492"/>
      <c r="J9" s="198"/>
      <c r="L9" s="55"/>
    </row>
    <row r="10" spans="1:12" s="20" customFormat="1" ht="19.5" customHeight="1" thickBot="1">
      <c r="A10" s="3"/>
      <c r="B10" s="513"/>
      <c r="C10" s="514"/>
      <c r="D10" s="521"/>
      <c r="E10" s="522"/>
      <c r="F10" s="522"/>
      <c r="G10" s="522"/>
      <c r="H10" s="523"/>
      <c r="I10" s="493"/>
      <c r="J10" s="198"/>
      <c r="L10" s="55"/>
    </row>
    <row r="11" spans="1:12" s="20" customFormat="1" ht="18.75">
      <c r="A11" s="3"/>
      <c r="B11" s="509" t="s">
        <v>37</v>
      </c>
      <c r="C11" s="510"/>
      <c r="D11" s="547"/>
      <c r="E11" s="548"/>
      <c r="F11" s="548"/>
      <c r="G11" s="548"/>
      <c r="H11" s="548"/>
      <c r="I11" s="549"/>
      <c r="J11" s="198"/>
      <c r="L11" s="55"/>
    </row>
    <row r="12" spans="1:12" s="20" customFormat="1" ht="18.75" hidden="1">
      <c r="A12" s="3"/>
      <c r="B12" s="195"/>
      <c r="C12" s="196"/>
      <c r="D12" s="49"/>
      <c r="E12" s="550" t="str">
        <f>TEXT(D11,"00000")</f>
        <v>00000</v>
      </c>
      <c r="F12" s="550"/>
      <c r="G12" s="550"/>
      <c r="H12" s="550"/>
      <c r="I12" s="551"/>
      <c r="J12" s="198"/>
      <c r="L12" s="55"/>
    </row>
    <row r="13" spans="1:12" s="20" customFormat="1" ht="18.75" customHeight="1">
      <c r="A13" s="3"/>
      <c r="B13" s="511" t="s">
        <v>40</v>
      </c>
      <c r="C13" s="512"/>
      <c r="D13" s="528"/>
      <c r="E13" s="554"/>
      <c r="F13" s="554"/>
      <c r="G13" s="554"/>
      <c r="H13" s="554"/>
      <c r="I13" s="555"/>
      <c r="J13" s="198"/>
      <c r="L13" s="55"/>
    </row>
    <row r="14" spans="1:12" s="20" customFormat="1" ht="18.75" customHeight="1">
      <c r="A14" s="3"/>
      <c r="B14" s="552"/>
      <c r="C14" s="553"/>
      <c r="D14" s="534"/>
      <c r="E14" s="556"/>
      <c r="F14" s="556"/>
      <c r="G14" s="556"/>
      <c r="H14" s="556"/>
      <c r="I14" s="557"/>
      <c r="J14" s="198"/>
      <c r="L14" s="55"/>
    </row>
    <row r="15" spans="1:12" s="20" customFormat="1" ht="19.5" thickBot="1">
      <c r="A15" s="3"/>
      <c r="B15" s="513" t="s">
        <v>59</v>
      </c>
      <c r="C15" s="514"/>
      <c r="D15" s="530"/>
      <c r="E15" s="563"/>
      <c r="F15" s="563"/>
      <c r="G15" s="563"/>
      <c r="H15" s="563"/>
      <c r="I15" s="571"/>
      <c r="J15" s="198"/>
      <c r="L15" s="55"/>
    </row>
    <row r="16" spans="1:12" s="20" customFormat="1" ht="18.75">
      <c r="A16" s="3"/>
      <c r="B16" s="575" t="s">
        <v>60</v>
      </c>
      <c r="C16" s="576"/>
      <c r="D16" s="576"/>
      <c r="E16" s="576"/>
      <c r="F16" s="576"/>
      <c r="G16" s="576"/>
      <c r="H16" s="576"/>
      <c r="I16" s="577"/>
      <c r="J16" s="198"/>
      <c r="L16" s="55"/>
    </row>
    <row r="17" spans="1:12" s="20" customFormat="1" ht="19.5" thickBot="1">
      <c r="A17" s="3"/>
      <c r="B17" s="50" t="s">
        <v>61</v>
      </c>
      <c r="C17" s="197" t="s">
        <v>30</v>
      </c>
      <c r="D17" s="197" t="s">
        <v>62</v>
      </c>
      <c r="E17" s="578" t="s">
        <v>63</v>
      </c>
      <c r="F17" s="578"/>
      <c r="G17" s="197" t="s">
        <v>57</v>
      </c>
      <c r="H17" s="197" t="s">
        <v>64</v>
      </c>
      <c r="I17" s="51" t="s">
        <v>65</v>
      </c>
      <c r="J17" s="198"/>
      <c r="L17" s="55"/>
    </row>
    <row r="18" spans="1:12" s="20" customFormat="1" ht="19.5" customHeight="1" thickTop="1">
      <c r="A18" s="3"/>
      <c r="B18" s="542">
        <v>1</v>
      </c>
      <c r="C18" s="533"/>
      <c r="D18" s="533" t="str">
        <f>IF(C18&gt;0,VLOOKUP(C18,男子登録情報!$A$2:$H$1688,2,0),"")</f>
        <v/>
      </c>
      <c r="E18" s="533" t="str">
        <f>IF(C18&gt;0,VLOOKUP(C18,男子登録情報!$A$2:$H$1688,3,0),"")</f>
        <v/>
      </c>
      <c r="F18" s="533"/>
      <c r="G18" s="570" t="str">
        <f>IF(C18&gt;0,VLOOKUP(C18,男子登録情報!$A$2:$H$1688,4,0),"")</f>
        <v/>
      </c>
      <c r="H18" s="533" t="str">
        <f>IF(C18&gt;0,VLOOKUP(C18,男子登録情報!$A$2:$H$1688,8,0),"")</f>
        <v/>
      </c>
      <c r="I18" s="532" t="str">
        <f>IF(C18&gt;0,VLOOKUP(C18,男子登録情報!$A$2:$H$1688,5,0),"")</f>
        <v/>
      </c>
      <c r="J18" s="198"/>
      <c r="L18" s="55"/>
    </row>
    <row r="19" spans="1:12" s="20" customFormat="1" ht="18.75" customHeight="1">
      <c r="A19" s="3"/>
      <c r="B19" s="567"/>
      <c r="C19" s="564"/>
      <c r="D19" s="564"/>
      <c r="E19" s="564"/>
      <c r="F19" s="564"/>
      <c r="G19" s="570"/>
      <c r="H19" s="564"/>
      <c r="I19" s="565"/>
      <c r="J19" s="198"/>
      <c r="L19" s="55"/>
    </row>
    <row r="20" spans="1:12" s="20" customFormat="1" ht="18.75" customHeight="1">
      <c r="A20" s="3"/>
      <c r="B20" s="567">
        <v>2</v>
      </c>
      <c r="C20" s="564"/>
      <c r="D20" s="533" t="str">
        <f>IF(C20,VLOOKUP(C20,男子登録情報!$A$2:$H$1688,2,0),"")</f>
        <v/>
      </c>
      <c r="E20" s="533" t="str">
        <f>IF(C20&gt;0,VLOOKUP(C20,男子登録情報!$A$2:$H$1688,3,0),"")</f>
        <v/>
      </c>
      <c r="F20" s="533"/>
      <c r="G20" s="564" t="str">
        <f>IF(C20&gt;0,VLOOKUP(C20,男子登録情報!$A$2:$H$1688,4,0),"")</f>
        <v/>
      </c>
      <c r="H20" s="564" t="str">
        <f>IF(C20&gt;0,VLOOKUP(C20,男子登録情報!$A$2:$H$1688,8,0),"")</f>
        <v/>
      </c>
      <c r="I20" s="565" t="str">
        <f>IF(C20&gt;0,VLOOKUP(C20,男子登録情報!$A$2:$H$1688,5,0),"")</f>
        <v/>
      </c>
      <c r="J20" s="198"/>
      <c r="L20" s="55"/>
    </row>
    <row r="21" spans="1:12" s="20" customFormat="1" ht="18.75" customHeight="1">
      <c r="A21" s="3"/>
      <c r="B21" s="567"/>
      <c r="C21" s="564"/>
      <c r="D21" s="564"/>
      <c r="E21" s="564"/>
      <c r="F21" s="564"/>
      <c r="G21" s="564"/>
      <c r="H21" s="564"/>
      <c r="I21" s="565"/>
      <c r="J21" s="198"/>
      <c r="L21" s="55"/>
    </row>
    <row r="22" spans="1:12" s="20" customFormat="1" ht="18.75" customHeight="1">
      <c r="A22" s="3"/>
      <c r="B22" s="567">
        <v>3</v>
      </c>
      <c r="C22" s="564"/>
      <c r="D22" s="533" t="str">
        <f>IF(C22,VLOOKUP(C22,男子登録情報!$A$2:$H$1688,2,0),"")</f>
        <v/>
      </c>
      <c r="E22" s="533" t="str">
        <f>IF(C22&gt;0,VLOOKUP(C22,男子登録情報!$A$2:$H$1688,3,0),"")</f>
        <v/>
      </c>
      <c r="F22" s="533"/>
      <c r="G22" s="564" t="str">
        <f>IF(C22&gt;0,VLOOKUP(C22,男子登録情報!$A$2:$H$1688,4,0),"")</f>
        <v/>
      </c>
      <c r="H22" s="564" t="str">
        <f>IF(C22&gt;0,VLOOKUP(C22,男子登録情報!$A$2:$H$1688,8,0),"")</f>
        <v/>
      </c>
      <c r="I22" s="565" t="str">
        <f>IF(C22&gt;0,VLOOKUP(C22,男子登録情報!$A$2:$H$1688,5,0),"")</f>
        <v/>
      </c>
      <c r="J22" s="198"/>
      <c r="L22" s="55"/>
    </row>
    <row r="23" spans="1:12" s="20" customFormat="1" ht="18.75" customHeight="1">
      <c r="A23" s="3"/>
      <c r="B23" s="567"/>
      <c r="C23" s="564"/>
      <c r="D23" s="564"/>
      <c r="E23" s="564"/>
      <c r="F23" s="564"/>
      <c r="G23" s="564"/>
      <c r="H23" s="564"/>
      <c r="I23" s="565"/>
      <c r="J23" s="198"/>
      <c r="L23" s="55"/>
    </row>
    <row r="24" spans="1:12" s="20" customFormat="1" ht="18.75" customHeight="1">
      <c r="A24" s="3"/>
      <c r="B24" s="567">
        <v>4</v>
      </c>
      <c r="C24" s="564"/>
      <c r="D24" s="533" t="str">
        <f>IF(C24,VLOOKUP(C24,男子登録情報!$A$2:$H$1688,2,0),"")</f>
        <v/>
      </c>
      <c r="E24" s="533" t="str">
        <f>IF(C24&gt;0,VLOOKUP(C24,男子登録情報!$A$2:$H$1688,3,0),"")</f>
        <v/>
      </c>
      <c r="F24" s="533"/>
      <c r="G24" s="564" t="str">
        <f>IF(C24&gt;0,VLOOKUP(C24,男子登録情報!$A$2:$H$1688,4,0),"")</f>
        <v/>
      </c>
      <c r="H24" s="564" t="str">
        <f>IF(C24&gt;0,VLOOKUP(C24,男子登録情報!$A$2:$H$1688,8,0),"")</f>
        <v/>
      </c>
      <c r="I24" s="565" t="str">
        <f>IF(C24&gt;0,VLOOKUP(C24,男子登録情報!$A$2:$H$1688,5,0),"")</f>
        <v/>
      </c>
      <c r="J24" s="198"/>
      <c r="L24" s="55"/>
    </row>
    <row r="25" spans="1:12" s="20" customFormat="1" ht="18.75" customHeight="1">
      <c r="A25" s="3"/>
      <c r="B25" s="567"/>
      <c r="C25" s="564"/>
      <c r="D25" s="564"/>
      <c r="E25" s="564"/>
      <c r="F25" s="564"/>
      <c r="G25" s="564"/>
      <c r="H25" s="564"/>
      <c r="I25" s="565"/>
      <c r="J25" s="198"/>
      <c r="L25" s="55"/>
    </row>
    <row r="26" spans="1:12" s="20" customFormat="1" ht="18.75" customHeight="1">
      <c r="A26" s="3"/>
      <c r="B26" s="567">
        <v>5</v>
      </c>
      <c r="C26" s="564"/>
      <c r="D26" s="533" t="str">
        <f>IF(C26,VLOOKUP(C26,男子登録情報!$A$2:$H$1688,2,0),"")</f>
        <v/>
      </c>
      <c r="E26" s="533" t="str">
        <f>IF(C26&gt;0,VLOOKUP(C26,男子登録情報!$A$2:$H$1688,3,0),"")</f>
        <v/>
      </c>
      <c r="F26" s="533"/>
      <c r="G26" s="564" t="str">
        <f>IF(C26&gt;0,VLOOKUP(C26,男子登録情報!$A$2:$H$1688,4,0),"")</f>
        <v/>
      </c>
      <c r="H26" s="564" t="str">
        <f>IF(C26&gt;0,VLOOKUP(C26,男子登録情報!$A$2:$H$1688,8,0),"")</f>
        <v/>
      </c>
      <c r="I26" s="565" t="str">
        <f>IF(C26&gt;0,VLOOKUP(C26,男子登録情報!$A$2:$H$1688,5,0),"")</f>
        <v/>
      </c>
      <c r="J26" s="198"/>
      <c r="L26" s="55"/>
    </row>
    <row r="27" spans="1:12" s="20" customFormat="1" ht="18.75" customHeight="1">
      <c r="A27" s="3"/>
      <c r="B27" s="567"/>
      <c r="C27" s="564"/>
      <c r="D27" s="564"/>
      <c r="E27" s="564"/>
      <c r="F27" s="564"/>
      <c r="G27" s="564"/>
      <c r="H27" s="564"/>
      <c r="I27" s="565"/>
      <c r="J27" s="198"/>
      <c r="L27" s="55"/>
    </row>
    <row r="28" spans="1:12" s="20" customFormat="1" ht="18.75" customHeight="1">
      <c r="A28" s="3"/>
      <c r="B28" s="567">
        <v>6</v>
      </c>
      <c r="C28" s="564"/>
      <c r="D28" s="533" t="str">
        <f>IF(C28,VLOOKUP(C28,男子登録情報!$A$2:$H$1688,2,0),"")</f>
        <v/>
      </c>
      <c r="E28" s="533" t="str">
        <f>IF(C28&gt;0,VLOOKUP(C28,男子登録情報!$A$2:$H$1688,3,0),"")</f>
        <v/>
      </c>
      <c r="F28" s="533"/>
      <c r="G28" s="570" t="str">
        <f>IF(C28&gt;0,VLOOKUP(C28,男子登録情報!$A$2:$H$1688,4,0),"")</f>
        <v/>
      </c>
      <c r="H28" s="570" t="str">
        <f>IF(C28&gt;0,VLOOKUP(C28,男子登録情報!$A$2:$H$1688,8,0),"")</f>
        <v/>
      </c>
      <c r="I28" s="532" t="str">
        <f>IF(C28&gt;0,VLOOKUP(C28,男子登録情報!$A$2:$H$1688,5,0),"")</f>
        <v/>
      </c>
      <c r="J28" s="198"/>
      <c r="L28" s="55"/>
    </row>
    <row r="29" spans="1:12" s="20" customFormat="1" ht="19.5" customHeight="1" thickBot="1">
      <c r="A29" s="3"/>
      <c r="B29" s="568"/>
      <c r="C29" s="569"/>
      <c r="D29" s="569"/>
      <c r="E29" s="569"/>
      <c r="F29" s="569"/>
      <c r="G29" s="527"/>
      <c r="H29" s="527"/>
      <c r="I29" s="566"/>
      <c r="J29" s="198"/>
      <c r="L29" s="55"/>
    </row>
    <row r="30" spans="1:12" s="20" customFormat="1" ht="18.75">
      <c r="A30" s="3"/>
      <c r="B30" s="494" t="s">
        <v>66</v>
      </c>
      <c r="C30" s="495"/>
      <c r="D30" s="495"/>
      <c r="E30" s="495"/>
      <c r="F30" s="495"/>
      <c r="G30" s="495"/>
      <c r="H30" s="495"/>
      <c r="I30" s="496"/>
      <c r="J30" s="198"/>
      <c r="L30" s="55"/>
    </row>
    <row r="31" spans="1:12" s="20" customFormat="1" ht="18.75">
      <c r="A31" s="3"/>
      <c r="B31" s="497"/>
      <c r="C31" s="498"/>
      <c r="D31" s="498"/>
      <c r="E31" s="498"/>
      <c r="F31" s="498"/>
      <c r="G31" s="498"/>
      <c r="H31" s="498"/>
      <c r="I31" s="499"/>
      <c r="J31" s="198"/>
      <c r="L31" s="55"/>
    </row>
    <row r="32" spans="1:12" s="20" customFormat="1" ht="19.5" thickBot="1">
      <c r="A32" s="3"/>
      <c r="B32" s="500"/>
      <c r="C32" s="501"/>
      <c r="D32" s="501"/>
      <c r="E32" s="501"/>
      <c r="F32" s="501"/>
      <c r="G32" s="501"/>
      <c r="H32" s="501"/>
      <c r="I32" s="502"/>
      <c r="J32" s="198"/>
      <c r="L32" s="55"/>
    </row>
    <row r="33" spans="1:12" s="20" customFormat="1" ht="18.75">
      <c r="A33" s="54"/>
      <c r="B33" s="54"/>
      <c r="C33" s="54"/>
      <c r="D33" s="54"/>
      <c r="E33" s="54"/>
      <c r="F33" s="54"/>
      <c r="G33" s="54"/>
      <c r="H33" s="54"/>
      <c r="I33" s="54"/>
      <c r="J33" s="59"/>
      <c r="L33" s="55"/>
    </row>
    <row r="34" spans="1:12" s="20" customFormat="1" ht="19.5" thickBot="1">
      <c r="A34" s="3"/>
      <c r="B34" s="3"/>
      <c r="C34" s="3"/>
      <c r="D34" s="3"/>
      <c r="E34" s="3"/>
      <c r="F34" s="3"/>
      <c r="G34" s="3"/>
      <c r="H34" s="3"/>
      <c r="I34" s="3"/>
      <c r="J34" s="57" t="s">
        <v>67</v>
      </c>
      <c r="L34" s="55"/>
    </row>
    <row r="35" spans="1:12" s="20" customFormat="1" ht="18.75" customHeight="1">
      <c r="A35" s="3"/>
      <c r="B35" s="503" t="str">
        <f>CONCATENATE('加盟校情報&amp;大会設定'!$G$5,'加盟校情報&amp;大会設定'!$H$5,'加盟校情報&amp;大会設定'!$I$5,'加盟校情報&amp;大会設定'!$J$5,)&amp;"　男子4×100mR"</f>
        <v>第82回東海学生駅伝 兼 第14回東海学生女子駅伝　男子4×100mR</v>
      </c>
      <c r="C35" s="504"/>
      <c r="D35" s="504"/>
      <c r="E35" s="504"/>
      <c r="F35" s="504"/>
      <c r="G35" s="504"/>
      <c r="H35" s="504"/>
      <c r="I35" s="505"/>
      <c r="J35" s="198"/>
      <c r="L35" s="55"/>
    </row>
    <row r="36" spans="1:12" s="20" customFormat="1" ht="19.5" customHeight="1" thickBot="1">
      <c r="A36" s="3"/>
      <c r="B36" s="506"/>
      <c r="C36" s="507"/>
      <c r="D36" s="507"/>
      <c r="E36" s="507"/>
      <c r="F36" s="507"/>
      <c r="G36" s="507"/>
      <c r="H36" s="507"/>
      <c r="I36" s="508"/>
      <c r="J36" s="198"/>
      <c r="L36" s="55"/>
    </row>
    <row r="37" spans="1:12" s="20" customFormat="1" ht="18.75">
      <c r="A37" s="3"/>
      <c r="B37" s="509" t="s">
        <v>57</v>
      </c>
      <c r="C37" s="510"/>
      <c r="D37" s="515" t="str">
        <f>IF(基本情報登録!$D$6&gt;0,基本情報登録!$D$6,"")</f>
        <v/>
      </c>
      <c r="E37" s="516"/>
      <c r="F37" s="516"/>
      <c r="G37" s="516"/>
      <c r="H37" s="517"/>
      <c r="I37" s="58" t="s">
        <v>58</v>
      </c>
      <c r="J37" s="198"/>
      <c r="L37" s="55"/>
    </row>
    <row r="38" spans="1:12" s="20" customFormat="1" ht="18.75" customHeight="1">
      <c r="A38" s="3"/>
      <c r="B38" s="511" t="s">
        <v>1</v>
      </c>
      <c r="C38" s="512"/>
      <c r="D38" s="518" t="str">
        <f>IF(基本情報登録!$D$8&gt;0,基本情報登録!$D$8,"")</f>
        <v/>
      </c>
      <c r="E38" s="519"/>
      <c r="F38" s="519"/>
      <c r="G38" s="519"/>
      <c r="H38" s="520"/>
      <c r="I38" s="492"/>
      <c r="J38" s="198"/>
      <c r="L38" s="55"/>
    </row>
    <row r="39" spans="1:12" s="20" customFormat="1" ht="19.5" customHeight="1" thickBot="1">
      <c r="A39" s="3"/>
      <c r="B39" s="513"/>
      <c r="C39" s="514"/>
      <c r="D39" s="521"/>
      <c r="E39" s="522"/>
      <c r="F39" s="522"/>
      <c r="G39" s="522"/>
      <c r="H39" s="523"/>
      <c r="I39" s="493"/>
      <c r="J39" s="198"/>
      <c r="L39" s="55"/>
    </row>
    <row r="40" spans="1:12" s="20" customFormat="1" ht="18.75">
      <c r="A40" s="3"/>
      <c r="B40" s="509" t="s">
        <v>37</v>
      </c>
      <c r="C40" s="510"/>
      <c r="D40" s="547"/>
      <c r="E40" s="548"/>
      <c r="F40" s="548"/>
      <c r="G40" s="548"/>
      <c r="H40" s="548"/>
      <c r="I40" s="549"/>
      <c r="J40" s="198"/>
      <c r="L40" s="55"/>
    </row>
    <row r="41" spans="1:12" s="20" customFormat="1" ht="18.75" hidden="1" customHeight="1">
      <c r="A41" s="3"/>
      <c r="B41" s="195"/>
      <c r="C41" s="196"/>
      <c r="D41" s="49"/>
      <c r="E41" s="550" t="str">
        <f>TEXT(D40,"00000")</f>
        <v>00000</v>
      </c>
      <c r="F41" s="550"/>
      <c r="G41" s="550"/>
      <c r="H41" s="550"/>
      <c r="I41" s="551"/>
      <c r="J41" s="198"/>
      <c r="L41" s="55"/>
    </row>
    <row r="42" spans="1:12" s="20" customFormat="1" ht="18.75" customHeight="1">
      <c r="A42" s="3"/>
      <c r="B42" s="511" t="s">
        <v>40</v>
      </c>
      <c r="C42" s="512"/>
      <c r="D42" s="528"/>
      <c r="E42" s="554"/>
      <c r="F42" s="554"/>
      <c r="G42" s="554"/>
      <c r="H42" s="554"/>
      <c r="I42" s="555"/>
      <c r="J42" s="198"/>
      <c r="L42" s="55"/>
    </row>
    <row r="43" spans="1:12" s="20" customFormat="1" ht="18.75" customHeight="1">
      <c r="A43" s="3"/>
      <c r="B43" s="552"/>
      <c r="C43" s="553"/>
      <c r="D43" s="534"/>
      <c r="E43" s="556"/>
      <c r="F43" s="556"/>
      <c r="G43" s="556"/>
      <c r="H43" s="556"/>
      <c r="I43" s="557"/>
      <c r="J43" s="198"/>
      <c r="L43" s="55"/>
    </row>
    <row r="44" spans="1:12" s="20" customFormat="1" ht="19.5" thickBot="1">
      <c r="A44" s="3"/>
      <c r="B44" s="558" t="s">
        <v>59</v>
      </c>
      <c r="C44" s="559"/>
      <c r="D44" s="560"/>
      <c r="E44" s="561"/>
      <c r="F44" s="561"/>
      <c r="G44" s="561"/>
      <c r="H44" s="561"/>
      <c r="I44" s="562"/>
      <c r="J44" s="198"/>
      <c r="L44" s="55"/>
    </row>
    <row r="45" spans="1:12" s="20" customFormat="1" ht="18.75">
      <c r="A45" s="3"/>
      <c r="B45" s="536" t="s">
        <v>60</v>
      </c>
      <c r="C45" s="537"/>
      <c r="D45" s="537"/>
      <c r="E45" s="537"/>
      <c r="F45" s="537"/>
      <c r="G45" s="537"/>
      <c r="H45" s="537"/>
      <c r="I45" s="538"/>
      <c r="J45" s="198"/>
      <c r="L45" s="55"/>
    </row>
    <row r="46" spans="1:12" s="20" customFormat="1" ht="19.5" thickBot="1">
      <c r="A46" s="3"/>
      <c r="B46" s="50" t="s">
        <v>61</v>
      </c>
      <c r="C46" s="197" t="s">
        <v>30</v>
      </c>
      <c r="D46" s="197" t="s">
        <v>62</v>
      </c>
      <c r="E46" s="539" t="s">
        <v>63</v>
      </c>
      <c r="F46" s="540"/>
      <c r="G46" s="197" t="s">
        <v>57</v>
      </c>
      <c r="H46" s="197" t="s">
        <v>64</v>
      </c>
      <c r="I46" s="51" t="s">
        <v>65</v>
      </c>
      <c r="J46" s="198"/>
      <c r="L46" s="55"/>
    </row>
    <row r="47" spans="1:12" s="20" customFormat="1" ht="19.5" customHeight="1" thickTop="1">
      <c r="A47" s="3"/>
      <c r="B47" s="541">
        <v>1</v>
      </c>
      <c r="C47" s="543"/>
      <c r="D47" s="543" t="str">
        <f>IF(C47&gt;0,VLOOKUP(C47,男子登録情報!$A$2:$H$1688,2,0),"")</f>
        <v/>
      </c>
      <c r="E47" s="544" t="str">
        <f>IF(C47&gt;0,VLOOKUP(C47,男子登録情報!$A$2:$H$1688,3,0),"")</f>
        <v/>
      </c>
      <c r="F47" s="545"/>
      <c r="G47" s="543" t="str">
        <f>IF(C47&gt;0,VLOOKUP(C47,男子登録情報!$A$2:$H$1688,4,0),"")</f>
        <v/>
      </c>
      <c r="H47" s="543" t="str">
        <f>IF(C47&gt;0,VLOOKUP(C47,男子登録情報!$A$2:$H$1688,8,0),"")</f>
        <v/>
      </c>
      <c r="I47" s="546" t="str">
        <f>IF(C47&gt;0,VLOOKUP(C47,男子登録情報!$A$2:$H$1688,5,0),"")</f>
        <v/>
      </c>
      <c r="J47" s="198"/>
      <c r="L47" s="55"/>
    </row>
    <row r="48" spans="1:12" s="20" customFormat="1" ht="18.75" customHeight="1">
      <c r="A48" s="3"/>
      <c r="B48" s="542"/>
      <c r="C48" s="533"/>
      <c r="D48" s="533"/>
      <c r="E48" s="534"/>
      <c r="F48" s="535"/>
      <c r="G48" s="533"/>
      <c r="H48" s="533"/>
      <c r="I48" s="532"/>
      <c r="J48" s="198"/>
      <c r="L48" s="55"/>
    </row>
    <row r="49" spans="1:12" s="20" customFormat="1" ht="18.75" customHeight="1">
      <c r="A49" s="3"/>
      <c r="B49" s="524">
        <v>2</v>
      </c>
      <c r="C49" s="526"/>
      <c r="D49" s="526" t="str">
        <f>IF(C49,VLOOKUP(C49,男子登録情報!$A$2:$H$1688,2,0),"")</f>
        <v/>
      </c>
      <c r="E49" s="528" t="str">
        <f>IF(C49&gt;0,VLOOKUP(C49,男子登録情報!$A$2:$H$1688,3,0),"")</f>
        <v/>
      </c>
      <c r="F49" s="529"/>
      <c r="G49" s="526" t="str">
        <f>IF(C49&gt;0,VLOOKUP(C49,男子登録情報!$A$2:$H$1688,4,0),"")</f>
        <v/>
      </c>
      <c r="H49" s="526" t="str">
        <f>IF(C49&gt;0,VLOOKUP(C49,男子登録情報!$A$2:$H$1688,8,0),"")</f>
        <v/>
      </c>
      <c r="I49" s="492" t="str">
        <f>IF(C49&gt;0,VLOOKUP(C49,男子登録情報!$A$2:$H$1688,5,0),"")</f>
        <v/>
      </c>
      <c r="J49" s="198"/>
      <c r="L49" s="55"/>
    </row>
    <row r="50" spans="1:12" s="20" customFormat="1" ht="18.75" customHeight="1">
      <c r="A50" s="3"/>
      <c r="B50" s="542"/>
      <c r="C50" s="533"/>
      <c r="D50" s="533"/>
      <c r="E50" s="534"/>
      <c r="F50" s="535"/>
      <c r="G50" s="533"/>
      <c r="H50" s="533"/>
      <c r="I50" s="532"/>
      <c r="J50" s="198"/>
      <c r="L50" s="55"/>
    </row>
    <row r="51" spans="1:12" s="20" customFormat="1" ht="18.75" customHeight="1">
      <c r="A51" s="3"/>
      <c r="B51" s="524">
        <v>3</v>
      </c>
      <c r="C51" s="526"/>
      <c r="D51" s="526" t="str">
        <f>IF(C51,VLOOKUP(C51,男子登録情報!$A$2:$H$1688,2,0),"")</f>
        <v/>
      </c>
      <c r="E51" s="528" t="str">
        <f>IF(C51&gt;0,VLOOKUP(C51,男子登録情報!$A$2:$H$1688,3,0),"")</f>
        <v/>
      </c>
      <c r="F51" s="529"/>
      <c r="G51" s="526" t="str">
        <f>IF(C51&gt;0,VLOOKUP(C51,男子登録情報!$A$2:$H$1688,4,0),"")</f>
        <v/>
      </c>
      <c r="H51" s="526" t="str">
        <f>IF(C51&gt;0,VLOOKUP(C51,男子登録情報!$A$2:$H$1688,8,0),"")</f>
        <v/>
      </c>
      <c r="I51" s="492" t="str">
        <f>IF(C51&gt;0,VLOOKUP(C51,男子登録情報!$A$2:$H$1688,5,0),"")</f>
        <v/>
      </c>
      <c r="J51" s="198"/>
      <c r="L51" s="55"/>
    </row>
    <row r="52" spans="1:12" s="20" customFormat="1" ht="18.75" customHeight="1">
      <c r="A52" s="3"/>
      <c r="B52" s="542"/>
      <c r="C52" s="533"/>
      <c r="D52" s="533"/>
      <c r="E52" s="534"/>
      <c r="F52" s="535"/>
      <c r="G52" s="533"/>
      <c r="H52" s="533"/>
      <c r="I52" s="532"/>
      <c r="J52" s="198"/>
      <c r="L52" s="55"/>
    </row>
    <row r="53" spans="1:12" s="20" customFormat="1" ht="18.75" customHeight="1">
      <c r="A53" s="3"/>
      <c r="B53" s="524">
        <v>4</v>
      </c>
      <c r="C53" s="526"/>
      <c r="D53" s="526" t="str">
        <f>IF(C53,VLOOKUP(C53,男子登録情報!$A$2:$H$1688,2,0),"")</f>
        <v/>
      </c>
      <c r="E53" s="528" t="str">
        <f>IF(C53&gt;0,VLOOKUP(C53,男子登録情報!$A$2:$H$1688,3,0),"")</f>
        <v/>
      </c>
      <c r="F53" s="529"/>
      <c r="G53" s="526" t="str">
        <f>IF(C53&gt;0,VLOOKUP(C53,男子登録情報!$A$2:$H$1688,4,0),"")</f>
        <v/>
      </c>
      <c r="H53" s="526" t="str">
        <f>IF(C53&gt;0,VLOOKUP(C53,男子登録情報!$A$2:$H$1688,8,0),"")</f>
        <v/>
      </c>
      <c r="I53" s="492" t="str">
        <f>IF(C53&gt;0,VLOOKUP(C53,男子登録情報!$A$2:$H$1688,5,0),"")</f>
        <v/>
      </c>
      <c r="J53" s="198"/>
      <c r="L53" s="55"/>
    </row>
    <row r="54" spans="1:12" s="20" customFormat="1" ht="18.75" customHeight="1">
      <c r="A54" s="3"/>
      <c r="B54" s="542"/>
      <c r="C54" s="533"/>
      <c r="D54" s="533"/>
      <c r="E54" s="534"/>
      <c r="F54" s="535"/>
      <c r="G54" s="533"/>
      <c r="H54" s="533"/>
      <c r="I54" s="532"/>
      <c r="J54" s="198"/>
      <c r="L54" s="55"/>
    </row>
    <row r="55" spans="1:12" s="20" customFormat="1" ht="18.75" customHeight="1">
      <c r="A55" s="3"/>
      <c r="B55" s="524">
        <v>5</v>
      </c>
      <c r="C55" s="526"/>
      <c r="D55" s="526" t="str">
        <f>IF(C55,VLOOKUP(C55,男子登録情報!$A$2:$H$1688,2,0),"")</f>
        <v/>
      </c>
      <c r="E55" s="528" t="str">
        <f>IF(C55&gt;0,VLOOKUP(C55,男子登録情報!$A$2:$H$1688,3,0),"")</f>
        <v/>
      </c>
      <c r="F55" s="529"/>
      <c r="G55" s="526" t="str">
        <f>IF(C55&gt;0,VLOOKUP(C55,男子登録情報!$A$2:$H$1688,4,0),"")</f>
        <v/>
      </c>
      <c r="H55" s="526" t="str">
        <f>IF(C55&gt;0,VLOOKUP(C55,男子登録情報!$A$2:$H$1688,8,0),"")</f>
        <v/>
      </c>
      <c r="I55" s="492" t="str">
        <f>IF(C55&gt;0,VLOOKUP(C55,男子登録情報!$A$2:$H$1688,5,0),"")</f>
        <v/>
      </c>
      <c r="J55" s="198"/>
      <c r="L55" s="55"/>
    </row>
    <row r="56" spans="1:12" s="20" customFormat="1" ht="18.75" customHeight="1">
      <c r="A56" s="3"/>
      <c r="B56" s="542"/>
      <c r="C56" s="533"/>
      <c r="D56" s="533"/>
      <c r="E56" s="534"/>
      <c r="F56" s="535"/>
      <c r="G56" s="533"/>
      <c r="H56" s="533"/>
      <c r="I56" s="532"/>
      <c r="J56" s="198"/>
      <c r="L56" s="55"/>
    </row>
    <row r="57" spans="1:12" s="20" customFormat="1" ht="18.75" customHeight="1">
      <c r="A57" s="3"/>
      <c r="B57" s="524">
        <v>6</v>
      </c>
      <c r="C57" s="526"/>
      <c r="D57" s="526" t="str">
        <f>IF(C57,VLOOKUP(C57,男子登録情報!$A$2:$H$1688,2,0),"")</f>
        <v/>
      </c>
      <c r="E57" s="528" t="str">
        <f>IF(C57&gt;0,VLOOKUP(C57,男子登録情報!$A$2:$H$1688,3,0),"")</f>
        <v/>
      </c>
      <c r="F57" s="529"/>
      <c r="G57" s="526" t="str">
        <f>IF(C57&gt;0,VLOOKUP(C57,男子登録情報!$A$2:$H$1688,4,0),"")</f>
        <v/>
      </c>
      <c r="H57" s="526" t="str">
        <f>IF(C57&gt;0,VLOOKUP(C57,男子登録情報!$A$2:$H$1688,8,0),"")</f>
        <v/>
      </c>
      <c r="I57" s="492" t="str">
        <f>IF(C57&gt;0,VLOOKUP(C57,男子登録情報!$A$2:$H$1688,5,0),"")</f>
        <v/>
      </c>
      <c r="J57" s="198"/>
      <c r="L57" s="55"/>
    </row>
    <row r="58" spans="1:12" s="20" customFormat="1" ht="19.5" customHeight="1" thickBot="1">
      <c r="A58" s="3"/>
      <c r="B58" s="525"/>
      <c r="C58" s="527"/>
      <c r="D58" s="527"/>
      <c r="E58" s="530"/>
      <c r="F58" s="531"/>
      <c r="G58" s="527"/>
      <c r="H58" s="527"/>
      <c r="I58" s="493"/>
      <c r="J58" s="198"/>
      <c r="L58" s="55"/>
    </row>
    <row r="59" spans="1:12" s="20" customFormat="1" ht="18.75">
      <c r="A59" s="3"/>
      <c r="B59" s="494" t="s">
        <v>66</v>
      </c>
      <c r="C59" s="495"/>
      <c r="D59" s="495"/>
      <c r="E59" s="495"/>
      <c r="F59" s="495"/>
      <c r="G59" s="495"/>
      <c r="H59" s="495"/>
      <c r="I59" s="496"/>
      <c r="J59" s="198"/>
      <c r="L59" s="55"/>
    </row>
    <row r="60" spans="1:12" s="20" customFormat="1" ht="18.75">
      <c r="A60" s="3"/>
      <c r="B60" s="497"/>
      <c r="C60" s="498"/>
      <c r="D60" s="498"/>
      <c r="E60" s="498"/>
      <c r="F60" s="498"/>
      <c r="G60" s="498"/>
      <c r="H60" s="498"/>
      <c r="I60" s="499"/>
      <c r="J60" s="198"/>
      <c r="L60" s="55"/>
    </row>
    <row r="61" spans="1:12" s="20" customFormat="1" ht="19.5" thickBot="1">
      <c r="A61" s="3"/>
      <c r="B61" s="500"/>
      <c r="C61" s="501"/>
      <c r="D61" s="501"/>
      <c r="E61" s="501"/>
      <c r="F61" s="501"/>
      <c r="G61" s="501"/>
      <c r="H61" s="501"/>
      <c r="I61" s="502"/>
      <c r="J61" s="198"/>
      <c r="L61" s="55"/>
    </row>
    <row r="62" spans="1:12" s="20" customFormat="1" ht="18.75">
      <c r="A62" s="54"/>
      <c r="B62" s="54"/>
      <c r="C62" s="54"/>
      <c r="D62" s="54"/>
      <c r="E62" s="54"/>
      <c r="F62" s="54"/>
      <c r="G62" s="54"/>
      <c r="H62" s="54"/>
      <c r="I62" s="54"/>
      <c r="J62" s="59"/>
      <c r="L62" s="55"/>
    </row>
    <row r="63" spans="1:12" s="20" customFormat="1" ht="19.5" thickBot="1">
      <c r="A63" s="3"/>
      <c r="B63" s="3"/>
      <c r="C63" s="3"/>
      <c r="D63" s="3"/>
      <c r="E63" s="3"/>
      <c r="F63" s="3"/>
      <c r="G63" s="3"/>
      <c r="H63" s="3"/>
      <c r="I63" s="3"/>
      <c r="J63" s="57" t="s">
        <v>68</v>
      </c>
      <c r="L63" s="55"/>
    </row>
    <row r="64" spans="1:12" s="20" customFormat="1" ht="18.75" customHeight="1">
      <c r="A64" s="3"/>
      <c r="B64" s="503" t="str">
        <f>CONCATENATE('加盟校情報&amp;大会設定'!$G$5,'加盟校情報&amp;大会設定'!$H$5,'加盟校情報&amp;大会設定'!$I$5,'加盟校情報&amp;大会設定'!$J$5,)&amp;"　男子4×100mR"</f>
        <v>第82回東海学生駅伝 兼 第14回東海学生女子駅伝　男子4×100mR</v>
      </c>
      <c r="C64" s="504"/>
      <c r="D64" s="504"/>
      <c r="E64" s="504"/>
      <c r="F64" s="504"/>
      <c r="G64" s="504"/>
      <c r="H64" s="504"/>
      <c r="I64" s="505"/>
      <c r="J64" s="198"/>
      <c r="L64" s="55"/>
    </row>
    <row r="65" spans="1:12" s="20" customFormat="1" ht="19.5" customHeight="1" thickBot="1">
      <c r="A65" s="3"/>
      <c r="B65" s="506"/>
      <c r="C65" s="507"/>
      <c r="D65" s="507"/>
      <c r="E65" s="507"/>
      <c r="F65" s="507"/>
      <c r="G65" s="507"/>
      <c r="H65" s="507"/>
      <c r="I65" s="508"/>
      <c r="J65" s="198"/>
      <c r="L65" s="55"/>
    </row>
    <row r="66" spans="1:12" s="20" customFormat="1" ht="18.75">
      <c r="A66" s="3"/>
      <c r="B66" s="509" t="s">
        <v>57</v>
      </c>
      <c r="C66" s="510"/>
      <c r="D66" s="515" t="str">
        <f>IF(基本情報登録!$D$6&gt;0,基本情報登録!$D$6,"")</f>
        <v/>
      </c>
      <c r="E66" s="516"/>
      <c r="F66" s="516"/>
      <c r="G66" s="516"/>
      <c r="H66" s="517"/>
      <c r="I66" s="58" t="s">
        <v>58</v>
      </c>
      <c r="J66" s="198"/>
      <c r="L66" s="55"/>
    </row>
    <row r="67" spans="1:12" s="20" customFormat="1" ht="18.75" customHeight="1">
      <c r="A67" s="3"/>
      <c r="B67" s="511" t="s">
        <v>1</v>
      </c>
      <c r="C67" s="512"/>
      <c r="D67" s="518" t="str">
        <f>IF(基本情報登録!$D$8&gt;0,基本情報登録!$D$8,"")</f>
        <v/>
      </c>
      <c r="E67" s="519"/>
      <c r="F67" s="519"/>
      <c r="G67" s="519"/>
      <c r="H67" s="520"/>
      <c r="I67" s="492"/>
      <c r="J67" s="198"/>
      <c r="L67" s="55"/>
    </row>
    <row r="68" spans="1:12" s="20" customFormat="1" ht="19.5" customHeight="1" thickBot="1">
      <c r="A68" s="3"/>
      <c r="B68" s="513"/>
      <c r="C68" s="514"/>
      <c r="D68" s="521"/>
      <c r="E68" s="522"/>
      <c r="F68" s="522"/>
      <c r="G68" s="522"/>
      <c r="H68" s="523"/>
      <c r="I68" s="493"/>
      <c r="J68" s="198"/>
      <c r="L68" s="55"/>
    </row>
    <row r="69" spans="1:12" s="20" customFormat="1" ht="18.75">
      <c r="A69" s="3"/>
      <c r="B69" s="509" t="s">
        <v>37</v>
      </c>
      <c r="C69" s="510"/>
      <c r="D69" s="547"/>
      <c r="E69" s="548"/>
      <c r="F69" s="548"/>
      <c r="G69" s="548"/>
      <c r="H69" s="548"/>
      <c r="I69" s="549"/>
      <c r="J69" s="198"/>
      <c r="L69" s="55"/>
    </row>
    <row r="70" spans="1:12" s="20" customFormat="1" ht="18.75" hidden="1">
      <c r="A70" s="3"/>
      <c r="B70" s="195"/>
      <c r="C70" s="196"/>
      <c r="D70" s="49"/>
      <c r="E70" s="550" t="str">
        <f>TEXT(D69,"00000")</f>
        <v>00000</v>
      </c>
      <c r="F70" s="550"/>
      <c r="G70" s="550"/>
      <c r="H70" s="550"/>
      <c r="I70" s="551"/>
      <c r="J70" s="198"/>
      <c r="L70" s="55"/>
    </row>
    <row r="71" spans="1:12" s="20" customFormat="1" ht="18.75" customHeight="1">
      <c r="A71" s="3"/>
      <c r="B71" s="511" t="s">
        <v>40</v>
      </c>
      <c r="C71" s="512"/>
      <c r="D71" s="528"/>
      <c r="E71" s="554"/>
      <c r="F71" s="554"/>
      <c r="G71" s="554"/>
      <c r="H71" s="554"/>
      <c r="I71" s="555"/>
      <c r="J71" s="198"/>
      <c r="L71" s="55"/>
    </row>
    <row r="72" spans="1:12" s="20" customFormat="1" ht="18.75" customHeight="1">
      <c r="A72" s="3"/>
      <c r="B72" s="552"/>
      <c r="C72" s="553"/>
      <c r="D72" s="534"/>
      <c r="E72" s="556"/>
      <c r="F72" s="556"/>
      <c r="G72" s="556"/>
      <c r="H72" s="556"/>
      <c r="I72" s="557"/>
      <c r="J72" s="198"/>
      <c r="L72" s="55"/>
    </row>
    <row r="73" spans="1:12" s="20" customFormat="1" ht="19.5" thickBot="1">
      <c r="A73" s="3"/>
      <c r="B73" s="558" t="s">
        <v>59</v>
      </c>
      <c r="C73" s="559"/>
      <c r="D73" s="560"/>
      <c r="E73" s="561"/>
      <c r="F73" s="561"/>
      <c r="G73" s="561"/>
      <c r="H73" s="561"/>
      <c r="I73" s="562"/>
      <c r="J73" s="198"/>
      <c r="L73" s="55"/>
    </row>
    <row r="74" spans="1:12" s="20" customFormat="1" ht="18.75">
      <c r="A74" s="3"/>
      <c r="B74" s="536" t="s">
        <v>60</v>
      </c>
      <c r="C74" s="537"/>
      <c r="D74" s="537"/>
      <c r="E74" s="537"/>
      <c r="F74" s="537"/>
      <c r="G74" s="537"/>
      <c r="H74" s="537"/>
      <c r="I74" s="538"/>
      <c r="J74" s="198"/>
      <c r="L74" s="55"/>
    </row>
    <row r="75" spans="1:12" s="20" customFormat="1" ht="19.5" thickBot="1">
      <c r="A75" s="3"/>
      <c r="B75" s="50" t="s">
        <v>61</v>
      </c>
      <c r="C75" s="197" t="s">
        <v>30</v>
      </c>
      <c r="D75" s="197" t="s">
        <v>62</v>
      </c>
      <c r="E75" s="539" t="s">
        <v>63</v>
      </c>
      <c r="F75" s="540"/>
      <c r="G75" s="197" t="s">
        <v>57</v>
      </c>
      <c r="H75" s="197" t="s">
        <v>64</v>
      </c>
      <c r="I75" s="51" t="s">
        <v>65</v>
      </c>
      <c r="J75" s="198"/>
      <c r="L75" s="55"/>
    </row>
    <row r="76" spans="1:12" s="20" customFormat="1" ht="19.5" customHeight="1" thickTop="1">
      <c r="A76" s="3"/>
      <c r="B76" s="541">
        <v>1</v>
      </c>
      <c r="C76" s="543"/>
      <c r="D76" s="543" t="str">
        <f>IF(C76&gt;0,VLOOKUP(C76,男子登録情報!$A$2:$H$1688,2,0),"")</f>
        <v/>
      </c>
      <c r="E76" s="544" t="str">
        <f>IF(C76&gt;0,VLOOKUP(C76,男子登録情報!$A$2:$H$1688,3,0),"")</f>
        <v/>
      </c>
      <c r="F76" s="545"/>
      <c r="G76" s="543" t="str">
        <f>IF(C76&gt;0,VLOOKUP(C76,男子登録情報!$A$2:$H$1688,4,0),"")</f>
        <v/>
      </c>
      <c r="H76" s="543" t="str">
        <f>IF(C76&gt;0,VLOOKUP(C76,男子登録情報!$A$2:$H$1688,8,0),"")</f>
        <v/>
      </c>
      <c r="I76" s="546" t="str">
        <f>IF(C76&gt;0,VLOOKUP(C76,男子登録情報!$A$2:$H$1688,5,0),"")</f>
        <v/>
      </c>
      <c r="J76" s="198"/>
      <c r="L76" s="55"/>
    </row>
    <row r="77" spans="1:12" s="20" customFormat="1" ht="18.75" customHeight="1">
      <c r="A77" s="3"/>
      <c r="B77" s="542"/>
      <c r="C77" s="533"/>
      <c r="D77" s="533"/>
      <c r="E77" s="534"/>
      <c r="F77" s="535"/>
      <c r="G77" s="533"/>
      <c r="H77" s="533"/>
      <c r="I77" s="532"/>
      <c r="J77" s="198"/>
      <c r="L77" s="55"/>
    </row>
    <row r="78" spans="1:12" s="20" customFormat="1" ht="18.75" customHeight="1">
      <c r="A78" s="3"/>
      <c r="B78" s="524">
        <v>2</v>
      </c>
      <c r="C78" s="526"/>
      <c r="D78" s="526" t="str">
        <f>IF(C78,VLOOKUP(C78,男子登録情報!$A$2:$H$1688,2,0),"")</f>
        <v/>
      </c>
      <c r="E78" s="528" t="str">
        <f>IF(C78&gt;0,VLOOKUP(C78,男子登録情報!$A$2:$H$1688,3,0),"")</f>
        <v/>
      </c>
      <c r="F78" s="529"/>
      <c r="G78" s="526" t="str">
        <f>IF(C78&gt;0,VLOOKUP(C78,男子登録情報!$A$2:$H$1688,4,0),"")</f>
        <v/>
      </c>
      <c r="H78" s="526" t="str">
        <f>IF(C78&gt;0,VLOOKUP(C78,男子登録情報!$A$2:$H$1688,8,0),"")</f>
        <v/>
      </c>
      <c r="I78" s="492" t="str">
        <f>IF(C78&gt;0,VLOOKUP(C78,男子登録情報!$A$2:$H$1688,5,0),"")</f>
        <v/>
      </c>
      <c r="J78" s="198"/>
      <c r="L78" s="55"/>
    </row>
    <row r="79" spans="1:12" s="20" customFormat="1" ht="18.75" customHeight="1">
      <c r="A79" s="3"/>
      <c r="B79" s="542"/>
      <c r="C79" s="533"/>
      <c r="D79" s="533"/>
      <c r="E79" s="534"/>
      <c r="F79" s="535"/>
      <c r="G79" s="533"/>
      <c r="H79" s="533"/>
      <c r="I79" s="532"/>
      <c r="J79" s="198"/>
      <c r="L79" s="55"/>
    </row>
    <row r="80" spans="1:12" s="20" customFormat="1" ht="18.75" customHeight="1">
      <c r="A80" s="3"/>
      <c r="B80" s="524">
        <v>3</v>
      </c>
      <c r="C80" s="526"/>
      <c r="D80" s="526" t="str">
        <f>IF(C80,VLOOKUP(C80,男子登録情報!$A$2:$H$1688,2,0),"")</f>
        <v/>
      </c>
      <c r="E80" s="528" t="str">
        <f>IF(C80&gt;0,VLOOKUP(C80,男子登録情報!$A$2:$H$1688,3,0),"")</f>
        <v/>
      </c>
      <c r="F80" s="529"/>
      <c r="G80" s="526" t="str">
        <f>IF(C80&gt;0,VLOOKUP(C80,男子登録情報!$A$2:$H$1688,4,0),"")</f>
        <v/>
      </c>
      <c r="H80" s="526" t="str">
        <f>IF(C80&gt;0,VLOOKUP(C80,男子登録情報!$A$2:$H$1688,8,0),"")</f>
        <v/>
      </c>
      <c r="I80" s="492" t="str">
        <f>IF(C80&gt;0,VLOOKUP(C80,男子登録情報!$A$2:$H$1688,5,0),"")</f>
        <v/>
      </c>
      <c r="J80" s="198"/>
      <c r="L80" s="55"/>
    </row>
    <row r="81" spans="1:12" s="20" customFormat="1" ht="18.75" customHeight="1">
      <c r="A81" s="3"/>
      <c r="B81" s="542"/>
      <c r="C81" s="533"/>
      <c r="D81" s="533"/>
      <c r="E81" s="534"/>
      <c r="F81" s="535"/>
      <c r="G81" s="533"/>
      <c r="H81" s="533"/>
      <c r="I81" s="532"/>
      <c r="J81" s="198"/>
      <c r="L81" s="55"/>
    </row>
    <row r="82" spans="1:12" s="20" customFormat="1" ht="18.75" customHeight="1">
      <c r="A82" s="3"/>
      <c r="B82" s="524">
        <v>4</v>
      </c>
      <c r="C82" s="526"/>
      <c r="D82" s="526" t="str">
        <f>IF(C82,VLOOKUP(C82,男子登録情報!$A$2:$H$1688,2,0),"")</f>
        <v/>
      </c>
      <c r="E82" s="528" t="str">
        <f>IF(C82&gt;0,VLOOKUP(C82,男子登録情報!$A$2:$H$1688,3,0),"")</f>
        <v/>
      </c>
      <c r="F82" s="529"/>
      <c r="G82" s="526" t="str">
        <f>IF(C82&gt;0,VLOOKUP(C82,男子登録情報!$A$2:$H$1688,4,0),"")</f>
        <v/>
      </c>
      <c r="H82" s="526" t="str">
        <f>IF(C82&gt;0,VLOOKUP(C82,男子登録情報!$A$2:$H$1688,8,0),"")</f>
        <v/>
      </c>
      <c r="I82" s="492" t="str">
        <f>IF(C82&gt;0,VLOOKUP(C82,男子登録情報!$A$2:$H$1688,5,0),"")</f>
        <v/>
      </c>
      <c r="J82" s="198"/>
      <c r="L82" s="55"/>
    </row>
    <row r="83" spans="1:12" s="20" customFormat="1" ht="18.75" customHeight="1">
      <c r="A83" s="3"/>
      <c r="B83" s="542"/>
      <c r="C83" s="533"/>
      <c r="D83" s="533"/>
      <c r="E83" s="534"/>
      <c r="F83" s="535"/>
      <c r="G83" s="533"/>
      <c r="H83" s="533"/>
      <c r="I83" s="532"/>
      <c r="J83" s="198"/>
      <c r="L83" s="55"/>
    </row>
    <row r="84" spans="1:12" s="20" customFormat="1" ht="18.75" customHeight="1">
      <c r="A84" s="3"/>
      <c r="B84" s="524">
        <v>5</v>
      </c>
      <c r="C84" s="526"/>
      <c r="D84" s="526" t="str">
        <f>IF(C84,VLOOKUP(C84,男子登録情報!$A$2:$H$1688,2,0),"")</f>
        <v/>
      </c>
      <c r="E84" s="528" t="str">
        <f>IF(C84&gt;0,VLOOKUP(C84,男子登録情報!$A$2:$H$1688,3,0),"")</f>
        <v/>
      </c>
      <c r="F84" s="529"/>
      <c r="G84" s="526" t="str">
        <f>IF(C84&gt;0,VLOOKUP(C84,男子登録情報!$A$2:$H$1688,4,0),"")</f>
        <v/>
      </c>
      <c r="H84" s="526" t="str">
        <f>IF(C84&gt;0,VLOOKUP(C84,男子登録情報!$A$2:$H$1688,8,0),"")</f>
        <v/>
      </c>
      <c r="I84" s="492" t="str">
        <f>IF(C84&gt;0,VLOOKUP(C84,男子登録情報!$A$2:$H$1688,5,0),"")</f>
        <v/>
      </c>
      <c r="J84" s="198"/>
      <c r="L84" s="55"/>
    </row>
    <row r="85" spans="1:12" s="20" customFormat="1" ht="18.75" customHeight="1">
      <c r="A85" s="3"/>
      <c r="B85" s="542"/>
      <c r="C85" s="533"/>
      <c r="D85" s="533"/>
      <c r="E85" s="534"/>
      <c r="F85" s="535"/>
      <c r="G85" s="533"/>
      <c r="H85" s="533"/>
      <c r="I85" s="532"/>
      <c r="J85" s="198"/>
      <c r="L85" s="55"/>
    </row>
    <row r="86" spans="1:12" s="20" customFormat="1" ht="18.75" customHeight="1">
      <c r="A86" s="3"/>
      <c r="B86" s="524">
        <v>6</v>
      </c>
      <c r="C86" s="526"/>
      <c r="D86" s="526" t="str">
        <f>IF(C86,VLOOKUP(C86,男子登録情報!$A$2:$H$1688,2,0),"")</f>
        <v/>
      </c>
      <c r="E86" s="528" t="str">
        <f>IF(C86&gt;0,VLOOKUP(C86,男子登録情報!$A$2:$H$1688,3,0),"")</f>
        <v/>
      </c>
      <c r="F86" s="529"/>
      <c r="G86" s="526" t="str">
        <f>IF(C86&gt;0,VLOOKUP(C86,男子登録情報!$A$2:$H$1688,4,0),"")</f>
        <v/>
      </c>
      <c r="H86" s="526" t="str">
        <f>IF(C86&gt;0,VLOOKUP(C86,男子登録情報!$A$2:$H$1688,8,0),"")</f>
        <v/>
      </c>
      <c r="I86" s="492" t="str">
        <f>IF(C86&gt;0,VLOOKUP(C86,男子登録情報!$A$2:$H$1688,5,0),"")</f>
        <v/>
      </c>
      <c r="J86" s="198"/>
      <c r="L86" s="55"/>
    </row>
    <row r="87" spans="1:12" s="20" customFormat="1" ht="19.5" customHeight="1" thickBot="1">
      <c r="A87" s="3"/>
      <c r="B87" s="525"/>
      <c r="C87" s="527"/>
      <c r="D87" s="527"/>
      <c r="E87" s="530"/>
      <c r="F87" s="531"/>
      <c r="G87" s="527"/>
      <c r="H87" s="527"/>
      <c r="I87" s="493"/>
      <c r="J87" s="198"/>
      <c r="L87" s="55"/>
    </row>
    <row r="88" spans="1:12" s="20" customFormat="1" ht="18.75">
      <c r="A88" s="3"/>
      <c r="B88" s="494" t="s">
        <v>66</v>
      </c>
      <c r="C88" s="495"/>
      <c r="D88" s="495"/>
      <c r="E88" s="495"/>
      <c r="F88" s="495"/>
      <c r="G88" s="495"/>
      <c r="H88" s="495"/>
      <c r="I88" s="496"/>
      <c r="J88" s="198"/>
      <c r="L88" s="55"/>
    </row>
    <row r="89" spans="1:12" s="20" customFormat="1" ht="18.75">
      <c r="A89" s="3"/>
      <c r="B89" s="497"/>
      <c r="C89" s="498"/>
      <c r="D89" s="498"/>
      <c r="E89" s="498"/>
      <c r="F89" s="498"/>
      <c r="G89" s="498"/>
      <c r="H89" s="498"/>
      <c r="I89" s="499"/>
      <c r="J89" s="198"/>
      <c r="L89" s="55"/>
    </row>
    <row r="90" spans="1:12" s="20" customFormat="1" ht="19.5" thickBot="1">
      <c r="A90" s="3"/>
      <c r="B90" s="500"/>
      <c r="C90" s="501"/>
      <c r="D90" s="501"/>
      <c r="E90" s="501"/>
      <c r="F90" s="501"/>
      <c r="G90" s="501"/>
      <c r="H90" s="501"/>
      <c r="I90" s="502"/>
      <c r="J90" s="198"/>
      <c r="L90" s="55"/>
    </row>
    <row r="91" spans="1:12" s="20" customFormat="1" ht="18.75">
      <c r="A91" s="54"/>
      <c r="B91" s="54"/>
      <c r="C91" s="54"/>
      <c r="D91" s="54"/>
      <c r="E91" s="54"/>
      <c r="F91" s="54"/>
      <c r="G91" s="54"/>
      <c r="H91" s="54"/>
      <c r="I91" s="54"/>
      <c r="J91" s="59"/>
      <c r="L91" s="55"/>
    </row>
    <row r="92" spans="1:12" s="20" customFormat="1" ht="19.5" thickBot="1">
      <c r="A92" s="3"/>
      <c r="B92" s="3"/>
      <c r="C92" s="3"/>
      <c r="D92" s="3"/>
      <c r="E92" s="3"/>
      <c r="F92" s="3"/>
      <c r="G92" s="3"/>
      <c r="H92" s="3"/>
      <c r="I92" s="3"/>
      <c r="J92" s="57" t="s">
        <v>69</v>
      </c>
      <c r="L92" s="55"/>
    </row>
    <row r="93" spans="1:12" s="20" customFormat="1" ht="18.75" customHeight="1">
      <c r="A93" s="3"/>
      <c r="B93" s="503" t="str">
        <f>CONCATENATE('加盟校情報&amp;大会設定'!$G$5,'加盟校情報&amp;大会設定'!$H$5,'加盟校情報&amp;大会設定'!$I$5,'加盟校情報&amp;大会設定'!$J$5,)&amp;"　男子4×100mR"</f>
        <v>第82回東海学生駅伝 兼 第14回東海学生女子駅伝　男子4×100mR</v>
      </c>
      <c r="C93" s="504"/>
      <c r="D93" s="504"/>
      <c r="E93" s="504"/>
      <c r="F93" s="504"/>
      <c r="G93" s="504"/>
      <c r="H93" s="504"/>
      <c r="I93" s="505"/>
      <c r="J93" s="198"/>
      <c r="L93" s="55"/>
    </row>
    <row r="94" spans="1:12" s="20" customFormat="1" ht="19.5" customHeight="1" thickBot="1">
      <c r="A94" s="3"/>
      <c r="B94" s="506"/>
      <c r="C94" s="507"/>
      <c r="D94" s="507"/>
      <c r="E94" s="507"/>
      <c r="F94" s="507"/>
      <c r="G94" s="507"/>
      <c r="H94" s="507"/>
      <c r="I94" s="508"/>
      <c r="J94" s="198"/>
      <c r="L94" s="55"/>
    </row>
    <row r="95" spans="1:12" s="20" customFormat="1" ht="18.75">
      <c r="A95" s="3"/>
      <c r="B95" s="509" t="s">
        <v>57</v>
      </c>
      <c r="C95" s="510"/>
      <c r="D95" s="515" t="str">
        <f>IF(基本情報登録!$D$6&gt;0,基本情報登録!$D$6,"")</f>
        <v/>
      </c>
      <c r="E95" s="516"/>
      <c r="F95" s="516"/>
      <c r="G95" s="516"/>
      <c r="H95" s="517"/>
      <c r="I95" s="58" t="s">
        <v>58</v>
      </c>
      <c r="J95" s="198"/>
      <c r="L95" s="55"/>
    </row>
    <row r="96" spans="1:12" s="20" customFormat="1" ht="18.75" customHeight="1">
      <c r="A96" s="3"/>
      <c r="B96" s="511" t="s">
        <v>1</v>
      </c>
      <c r="C96" s="512"/>
      <c r="D96" s="518" t="str">
        <f>IF(基本情報登録!$D$8&gt;0,基本情報登録!$D$8,"")</f>
        <v/>
      </c>
      <c r="E96" s="519"/>
      <c r="F96" s="519"/>
      <c r="G96" s="519"/>
      <c r="H96" s="520"/>
      <c r="I96" s="492"/>
      <c r="J96" s="198"/>
      <c r="L96" s="55"/>
    </row>
    <row r="97" spans="1:12" s="20" customFormat="1" ht="19.5" customHeight="1" thickBot="1">
      <c r="A97" s="3"/>
      <c r="B97" s="513"/>
      <c r="C97" s="514"/>
      <c r="D97" s="521"/>
      <c r="E97" s="522"/>
      <c r="F97" s="522"/>
      <c r="G97" s="522"/>
      <c r="H97" s="523"/>
      <c r="I97" s="493"/>
      <c r="J97" s="198"/>
      <c r="L97" s="55"/>
    </row>
    <row r="98" spans="1:12" s="20" customFormat="1" ht="18.75">
      <c r="A98" s="3"/>
      <c r="B98" s="509" t="s">
        <v>37</v>
      </c>
      <c r="C98" s="510"/>
      <c r="D98" s="547"/>
      <c r="E98" s="548"/>
      <c r="F98" s="548"/>
      <c r="G98" s="548"/>
      <c r="H98" s="548"/>
      <c r="I98" s="549"/>
      <c r="J98" s="198"/>
      <c r="L98" s="55"/>
    </row>
    <row r="99" spans="1:12" s="20" customFormat="1" ht="18.75" hidden="1">
      <c r="A99" s="3"/>
      <c r="B99" s="195"/>
      <c r="C99" s="196"/>
      <c r="D99" s="49"/>
      <c r="E99" s="550" t="str">
        <f>TEXT(D98,"00000")</f>
        <v>00000</v>
      </c>
      <c r="F99" s="550"/>
      <c r="G99" s="550"/>
      <c r="H99" s="550"/>
      <c r="I99" s="551"/>
      <c r="J99" s="198"/>
      <c r="L99" s="55"/>
    </row>
    <row r="100" spans="1:12" s="20" customFormat="1" ht="18.75" customHeight="1">
      <c r="A100" s="3"/>
      <c r="B100" s="511" t="s">
        <v>40</v>
      </c>
      <c r="C100" s="512"/>
      <c r="D100" s="528"/>
      <c r="E100" s="554"/>
      <c r="F100" s="554"/>
      <c r="G100" s="554"/>
      <c r="H100" s="554"/>
      <c r="I100" s="555"/>
      <c r="J100" s="198"/>
      <c r="L100" s="55"/>
    </row>
    <row r="101" spans="1:12" s="20" customFormat="1" ht="18.75" customHeight="1">
      <c r="A101" s="3"/>
      <c r="B101" s="552"/>
      <c r="C101" s="553"/>
      <c r="D101" s="534"/>
      <c r="E101" s="556"/>
      <c r="F101" s="556"/>
      <c r="G101" s="556"/>
      <c r="H101" s="556"/>
      <c r="I101" s="557"/>
      <c r="J101" s="198"/>
      <c r="L101" s="55"/>
    </row>
    <row r="102" spans="1:12" s="20" customFormat="1" ht="19.5" thickBot="1">
      <c r="A102" s="3"/>
      <c r="B102" s="558" t="s">
        <v>59</v>
      </c>
      <c r="C102" s="559"/>
      <c r="D102" s="560"/>
      <c r="E102" s="561"/>
      <c r="F102" s="561"/>
      <c r="G102" s="561"/>
      <c r="H102" s="561"/>
      <c r="I102" s="562"/>
      <c r="J102" s="198"/>
      <c r="L102" s="55"/>
    </row>
    <row r="103" spans="1:12" s="20" customFormat="1" ht="18.75">
      <c r="A103" s="3"/>
      <c r="B103" s="536" t="s">
        <v>60</v>
      </c>
      <c r="C103" s="537"/>
      <c r="D103" s="537"/>
      <c r="E103" s="537"/>
      <c r="F103" s="537"/>
      <c r="G103" s="537"/>
      <c r="H103" s="537"/>
      <c r="I103" s="538"/>
      <c r="J103" s="198"/>
      <c r="L103" s="55"/>
    </row>
    <row r="104" spans="1:12" s="20" customFormat="1" ht="19.5" thickBot="1">
      <c r="A104" s="3"/>
      <c r="B104" s="50" t="s">
        <v>61</v>
      </c>
      <c r="C104" s="197" t="s">
        <v>30</v>
      </c>
      <c r="D104" s="197" t="s">
        <v>62</v>
      </c>
      <c r="E104" s="539" t="s">
        <v>63</v>
      </c>
      <c r="F104" s="540"/>
      <c r="G104" s="197" t="s">
        <v>57</v>
      </c>
      <c r="H104" s="197" t="s">
        <v>64</v>
      </c>
      <c r="I104" s="51" t="s">
        <v>65</v>
      </c>
      <c r="J104" s="198"/>
      <c r="L104" s="55"/>
    </row>
    <row r="105" spans="1:12" s="20" customFormat="1" ht="19.5" customHeight="1" thickTop="1">
      <c r="A105" s="3"/>
      <c r="B105" s="541">
        <v>1</v>
      </c>
      <c r="C105" s="543"/>
      <c r="D105" s="543" t="str">
        <f>IF(C105&gt;0,VLOOKUP(C105,男子登録情報!$A$2:$H$1688,2,0),"")</f>
        <v/>
      </c>
      <c r="E105" s="544" t="str">
        <f>IF(C105&gt;0,VLOOKUP(C105,男子登録情報!$A$2:$H$1688,3,0),"")</f>
        <v/>
      </c>
      <c r="F105" s="545"/>
      <c r="G105" s="543" t="str">
        <f>IF(C105&gt;0,VLOOKUP(C105,男子登録情報!$A$2:$H$1688,4,0),"")</f>
        <v/>
      </c>
      <c r="H105" s="543" t="str">
        <f>IF(C105&gt;0,VLOOKUP(C105,男子登録情報!$A$2:$H$1688,8,0),"")</f>
        <v/>
      </c>
      <c r="I105" s="546" t="str">
        <f>IF(C105&gt;0,VLOOKUP(C105,男子登録情報!$A$2:$H$1688,5,0),"")</f>
        <v/>
      </c>
      <c r="J105" s="198"/>
      <c r="L105" s="55"/>
    </row>
    <row r="106" spans="1:12" s="20" customFormat="1" ht="18.75" customHeight="1">
      <c r="A106" s="3"/>
      <c r="B106" s="542"/>
      <c r="C106" s="533"/>
      <c r="D106" s="533"/>
      <c r="E106" s="534"/>
      <c r="F106" s="535"/>
      <c r="G106" s="533"/>
      <c r="H106" s="533"/>
      <c r="I106" s="532"/>
      <c r="J106" s="198"/>
      <c r="L106" s="55"/>
    </row>
    <row r="107" spans="1:12" s="20" customFormat="1" ht="18.75" customHeight="1">
      <c r="A107" s="3"/>
      <c r="B107" s="524">
        <v>2</v>
      </c>
      <c r="C107" s="526"/>
      <c r="D107" s="526" t="str">
        <f>IF(C107,VLOOKUP(C107,男子登録情報!$A$2:$H$1688,2,0),"")</f>
        <v/>
      </c>
      <c r="E107" s="528" t="str">
        <f>IF(C107&gt;0,VLOOKUP(C107,男子登録情報!$A$2:$H$1688,3,0),"")</f>
        <v/>
      </c>
      <c r="F107" s="529"/>
      <c r="G107" s="526" t="str">
        <f>IF(C107&gt;0,VLOOKUP(C107,男子登録情報!$A$2:$H$1688,4,0),"")</f>
        <v/>
      </c>
      <c r="H107" s="526" t="str">
        <f>IF(C107&gt;0,VLOOKUP(C107,男子登録情報!$A$2:$H$1688,8,0),"")</f>
        <v/>
      </c>
      <c r="I107" s="492" t="str">
        <f>IF(C107&gt;0,VLOOKUP(C107,男子登録情報!$A$2:$H$1688,5,0),"")</f>
        <v/>
      </c>
      <c r="J107" s="198"/>
      <c r="L107" s="55"/>
    </row>
    <row r="108" spans="1:12" s="20" customFormat="1" ht="18.75" customHeight="1">
      <c r="A108" s="3"/>
      <c r="B108" s="542"/>
      <c r="C108" s="533"/>
      <c r="D108" s="533"/>
      <c r="E108" s="534"/>
      <c r="F108" s="535"/>
      <c r="G108" s="533"/>
      <c r="H108" s="533"/>
      <c r="I108" s="532"/>
      <c r="J108" s="198"/>
      <c r="L108" s="55"/>
    </row>
    <row r="109" spans="1:12" s="20" customFormat="1" ht="18.75" customHeight="1">
      <c r="A109" s="3"/>
      <c r="B109" s="524">
        <v>3</v>
      </c>
      <c r="C109" s="526"/>
      <c r="D109" s="526" t="str">
        <f>IF(C109,VLOOKUP(C109,男子登録情報!$A$2:$H$1688,2,0),"")</f>
        <v/>
      </c>
      <c r="E109" s="528" t="str">
        <f>IF(C109&gt;0,VLOOKUP(C109,男子登録情報!$A$2:$H$1688,3,0),"")</f>
        <v/>
      </c>
      <c r="F109" s="529"/>
      <c r="G109" s="526" t="str">
        <f>IF(C109&gt;0,VLOOKUP(C109,男子登録情報!$A$2:$H$1688,4,0),"")</f>
        <v/>
      </c>
      <c r="H109" s="526" t="str">
        <f>IF(C109&gt;0,VLOOKUP(C109,男子登録情報!$A$2:$H$1688,8,0),"")</f>
        <v/>
      </c>
      <c r="I109" s="492" t="str">
        <f>IF(C109&gt;0,VLOOKUP(C109,男子登録情報!$A$2:$H$1688,5,0),"")</f>
        <v/>
      </c>
      <c r="J109" s="198"/>
      <c r="L109" s="55"/>
    </row>
    <row r="110" spans="1:12" s="20" customFormat="1" ht="18.75" customHeight="1">
      <c r="A110" s="3"/>
      <c r="B110" s="542"/>
      <c r="C110" s="533"/>
      <c r="D110" s="533"/>
      <c r="E110" s="534"/>
      <c r="F110" s="535"/>
      <c r="G110" s="533"/>
      <c r="H110" s="533"/>
      <c r="I110" s="532"/>
      <c r="J110" s="198"/>
      <c r="L110" s="55"/>
    </row>
    <row r="111" spans="1:12" s="20" customFormat="1" ht="18.75" customHeight="1">
      <c r="A111" s="3"/>
      <c r="B111" s="524">
        <v>4</v>
      </c>
      <c r="C111" s="526"/>
      <c r="D111" s="526" t="str">
        <f>IF(C111,VLOOKUP(C111,男子登録情報!$A$2:$H$1688,2,0),"")</f>
        <v/>
      </c>
      <c r="E111" s="528" t="str">
        <f>IF(C111&gt;0,VLOOKUP(C111,男子登録情報!$A$2:$H$1688,3,0),"")</f>
        <v/>
      </c>
      <c r="F111" s="529"/>
      <c r="G111" s="526" t="str">
        <f>IF(C111&gt;0,VLOOKUP(C111,男子登録情報!$A$2:$H$1688,4,0),"")</f>
        <v/>
      </c>
      <c r="H111" s="526" t="str">
        <f>IF(C111&gt;0,VLOOKUP(C111,男子登録情報!$A$2:$H$1688,8,0),"")</f>
        <v/>
      </c>
      <c r="I111" s="492" t="str">
        <f>IF(C111&gt;0,VLOOKUP(C111,男子登録情報!$A$2:$H$1688,5,0),"")</f>
        <v/>
      </c>
      <c r="J111" s="198"/>
      <c r="L111" s="55"/>
    </row>
    <row r="112" spans="1:12" s="20" customFormat="1" ht="18.75" customHeight="1">
      <c r="A112" s="3"/>
      <c r="B112" s="542"/>
      <c r="C112" s="533"/>
      <c r="D112" s="533"/>
      <c r="E112" s="534"/>
      <c r="F112" s="535"/>
      <c r="G112" s="533"/>
      <c r="H112" s="533"/>
      <c r="I112" s="532"/>
      <c r="J112" s="198"/>
      <c r="L112" s="55"/>
    </row>
    <row r="113" spans="1:12" s="20" customFormat="1" ht="18.75" customHeight="1">
      <c r="A113" s="3"/>
      <c r="B113" s="524">
        <v>5</v>
      </c>
      <c r="C113" s="526"/>
      <c r="D113" s="526" t="str">
        <f>IF(C113,VLOOKUP(C113,男子登録情報!$A$2:$H$1688,2,0),"")</f>
        <v/>
      </c>
      <c r="E113" s="528" t="str">
        <f>IF(C113&gt;0,VLOOKUP(C113,男子登録情報!$A$2:$H$1688,3,0),"")</f>
        <v/>
      </c>
      <c r="F113" s="529"/>
      <c r="G113" s="526" t="str">
        <f>IF(C113&gt;0,VLOOKUP(C113,男子登録情報!$A$2:$H$1688,4,0),"")</f>
        <v/>
      </c>
      <c r="H113" s="526" t="str">
        <f>IF(C113&gt;0,VLOOKUP(C113,男子登録情報!$A$2:$H$1688,8,0),"")</f>
        <v/>
      </c>
      <c r="I113" s="492" t="str">
        <f>IF(C113&gt;0,VLOOKUP(C113,男子登録情報!$A$2:$H$1688,5,0),"")</f>
        <v/>
      </c>
      <c r="J113" s="198"/>
      <c r="L113" s="55"/>
    </row>
    <row r="114" spans="1:12" s="20" customFormat="1" ht="18.75" customHeight="1">
      <c r="A114" s="3"/>
      <c r="B114" s="542"/>
      <c r="C114" s="533"/>
      <c r="D114" s="533"/>
      <c r="E114" s="534"/>
      <c r="F114" s="535"/>
      <c r="G114" s="533"/>
      <c r="H114" s="533"/>
      <c r="I114" s="532"/>
      <c r="J114" s="198"/>
      <c r="L114" s="55"/>
    </row>
    <row r="115" spans="1:12" s="20" customFormat="1" ht="18.75" customHeight="1">
      <c r="A115" s="3"/>
      <c r="B115" s="524">
        <v>6</v>
      </c>
      <c r="C115" s="526"/>
      <c r="D115" s="526" t="str">
        <f>IF(C115,VLOOKUP(C115,男子登録情報!$A$2:$H$1688,2,0),"")</f>
        <v/>
      </c>
      <c r="E115" s="528" t="str">
        <f>IF(C115&gt;0,VLOOKUP(C115,男子登録情報!$A$2:$H$1688,3,0),"")</f>
        <v/>
      </c>
      <c r="F115" s="529"/>
      <c r="G115" s="526" t="str">
        <f>IF(C115&gt;0,VLOOKUP(C115,男子登録情報!$A$2:$H$1688,4,0),"")</f>
        <v/>
      </c>
      <c r="H115" s="526" t="str">
        <f>IF(C115&gt;0,VLOOKUP(C115,男子登録情報!$A$2:$H$1688,8,0),"")</f>
        <v/>
      </c>
      <c r="I115" s="492" t="str">
        <f>IF(C115&gt;0,VLOOKUP(C115,男子登録情報!$A$2:$H$1688,5,0),"")</f>
        <v/>
      </c>
      <c r="J115" s="198"/>
      <c r="L115" s="55"/>
    </row>
    <row r="116" spans="1:12" s="20" customFormat="1" ht="19.5" customHeight="1" thickBot="1">
      <c r="A116" s="3"/>
      <c r="B116" s="525"/>
      <c r="C116" s="527"/>
      <c r="D116" s="527"/>
      <c r="E116" s="530"/>
      <c r="F116" s="531"/>
      <c r="G116" s="527"/>
      <c r="H116" s="527"/>
      <c r="I116" s="493"/>
      <c r="J116" s="198"/>
      <c r="L116" s="55"/>
    </row>
    <row r="117" spans="1:12" s="20" customFormat="1" ht="18.75">
      <c r="A117" s="3"/>
      <c r="B117" s="494" t="s">
        <v>66</v>
      </c>
      <c r="C117" s="495"/>
      <c r="D117" s="495"/>
      <c r="E117" s="495"/>
      <c r="F117" s="495"/>
      <c r="G117" s="495"/>
      <c r="H117" s="495"/>
      <c r="I117" s="496"/>
      <c r="J117" s="198"/>
      <c r="L117" s="55"/>
    </row>
    <row r="118" spans="1:12" s="20" customFormat="1" ht="18.75">
      <c r="A118" s="3"/>
      <c r="B118" s="497"/>
      <c r="C118" s="498"/>
      <c r="D118" s="498"/>
      <c r="E118" s="498"/>
      <c r="F118" s="498"/>
      <c r="G118" s="498"/>
      <c r="H118" s="498"/>
      <c r="I118" s="499"/>
      <c r="J118" s="198"/>
      <c r="L118" s="55"/>
    </row>
    <row r="119" spans="1:12" s="20" customFormat="1" ht="19.5" thickBot="1">
      <c r="A119" s="3"/>
      <c r="B119" s="500"/>
      <c r="C119" s="501"/>
      <c r="D119" s="501"/>
      <c r="E119" s="501"/>
      <c r="F119" s="501"/>
      <c r="G119" s="501"/>
      <c r="H119" s="501"/>
      <c r="I119" s="502"/>
      <c r="J119" s="198"/>
      <c r="L119" s="55"/>
    </row>
    <row r="120" spans="1:12" s="20" customFormat="1" ht="18.75">
      <c r="A120" s="54"/>
      <c r="B120" s="54"/>
      <c r="C120" s="54"/>
      <c r="D120" s="54"/>
      <c r="E120" s="54"/>
      <c r="F120" s="54"/>
      <c r="G120" s="54"/>
      <c r="H120" s="54"/>
      <c r="I120" s="54"/>
      <c r="J120" s="59"/>
      <c r="L120" s="55"/>
    </row>
    <row r="121" spans="1:12" s="20" customFormat="1" ht="19.5" thickBot="1">
      <c r="A121" s="3"/>
      <c r="B121" s="3"/>
      <c r="C121" s="3"/>
      <c r="D121" s="3"/>
      <c r="E121" s="3"/>
      <c r="F121" s="3"/>
      <c r="G121" s="3"/>
      <c r="H121" s="3"/>
      <c r="I121" s="3"/>
      <c r="J121" s="57" t="s">
        <v>70</v>
      </c>
      <c r="L121" s="55"/>
    </row>
    <row r="122" spans="1:12" s="20" customFormat="1" ht="18.75" customHeight="1">
      <c r="A122" s="3"/>
      <c r="B122" s="503" t="str">
        <f>CONCATENATE('加盟校情報&amp;大会設定'!$G$5,'加盟校情報&amp;大会設定'!$H$5,'加盟校情報&amp;大会設定'!$I$5,'加盟校情報&amp;大会設定'!$J$5,)&amp;"　男子4×100mR"</f>
        <v>第82回東海学生駅伝 兼 第14回東海学生女子駅伝　男子4×100mR</v>
      </c>
      <c r="C122" s="504"/>
      <c r="D122" s="504"/>
      <c r="E122" s="504"/>
      <c r="F122" s="504"/>
      <c r="G122" s="504"/>
      <c r="H122" s="504"/>
      <c r="I122" s="505"/>
      <c r="J122" s="198"/>
      <c r="L122" s="55"/>
    </row>
    <row r="123" spans="1:12" s="20" customFormat="1" ht="19.5" customHeight="1" thickBot="1">
      <c r="A123" s="3"/>
      <c r="B123" s="506"/>
      <c r="C123" s="507"/>
      <c r="D123" s="507"/>
      <c r="E123" s="507"/>
      <c r="F123" s="507"/>
      <c r="G123" s="507"/>
      <c r="H123" s="507"/>
      <c r="I123" s="508"/>
      <c r="J123" s="198"/>
      <c r="L123" s="55"/>
    </row>
    <row r="124" spans="1:12" s="20" customFormat="1" ht="18.75">
      <c r="A124" s="3"/>
      <c r="B124" s="509" t="s">
        <v>57</v>
      </c>
      <c r="C124" s="510"/>
      <c r="D124" s="515" t="str">
        <f>IF(基本情報登録!$D$6&gt;0,基本情報登録!$D$6,"")</f>
        <v/>
      </c>
      <c r="E124" s="516"/>
      <c r="F124" s="516"/>
      <c r="G124" s="516"/>
      <c r="H124" s="517"/>
      <c r="I124" s="58" t="s">
        <v>58</v>
      </c>
      <c r="J124" s="198"/>
      <c r="L124" s="55"/>
    </row>
    <row r="125" spans="1:12" s="20" customFormat="1" ht="18.75" customHeight="1">
      <c r="A125" s="3"/>
      <c r="B125" s="511" t="s">
        <v>1</v>
      </c>
      <c r="C125" s="512"/>
      <c r="D125" s="518" t="str">
        <f>IF(基本情報登録!$D$8&gt;0,基本情報登録!$D$8,"")</f>
        <v/>
      </c>
      <c r="E125" s="519"/>
      <c r="F125" s="519"/>
      <c r="G125" s="519"/>
      <c r="H125" s="520"/>
      <c r="I125" s="492"/>
      <c r="J125" s="198"/>
      <c r="L125" s="55"/>
    </row>
    <row r="126" spans="1:12" s="20" customFormat="1" ht="19.5" customHeight="1" thickBot="1">
      <c r="A126" s="3"/>
      <c r="B126" s="513"/>
      <c r="C126" s="514"/>
      <c r="D126" s="521"/>
      <c r="E126" s="522"/>
      <c r="F126" s="522"/>
      <c r="G126" s="522"/>
      <c r="H126" s="523"/>
      <c r="I126" s="493"/>
      <c r="J126" s="198"/>
      <c r="L126" s="55"/>
    </row>
    <row r="127" spans="1:12" s="20" customFormat="1" ht="18.75">
      <c r="A127" s="3"/>
      <c r="B127" s="509" t="s">
        <v>37</v>
      </c>
      <c r="C127" s="510"/>
      <c r="D127" s="547"/>
      <c r="E127" s="548"/>
      <c r="F127" s="548"/>
      <c r="G127" s="548"/>
      <c r="H127" s="548"/>
      <c r="I127" s="549"/>
      <c r="J127" s="198"/>
      <c r="L127" s="55"/>
    </row>
    <row r="128" spans="1:12" s="20" customFormat="1" ht="18.75" hidden="1">
      <c r="A128" s="3"/>
      <c r="B128" s="195"/>
      <c r="C128" s="196"/>
      <c r="D128" s="49"/>
      <c r="E128" s="550" t="str">
        <f>TEXT(D127,"00000")</f>
        <v>00000</v>
      </c>
      <c r="F128" s="550"/>
      <c r="G128" s="550"/>
      <c r="H128" s="550"/>
      <c r="I128" s="551"/>
      <c r="J128" s="198"/>
      <c r="L128" s="55"/>
    </row>
    <row r="129" spans="1:12" s="20" customFormat="1" ht="18.75" customHeight="1">
      <c r="A129" s="3"/>
      <c r="B129" s="511" t="s">
        <v>40</v>
      </c>
      <c r="C129" s="512"/>
      <c r="D129" s="528"/>
      <c r="E129" s="554"/>
      <c r="F129" s="554"/>
      <c r="G129" s="554"/>
      <c r="H129" s="554"/>
      <c r="I129" s="555"/>
      <c r="J129" s="198"/>
      <c r="L129" s="55"/>
    </row>
    <row r="130" spans="1:12" s="20" customFormat="1" ht="18.75" customHeight="1">
      <c r="A130" s="3"/>
      <c r="B130" s="552"/>
      <c r="C130" s="553"/>
      <c r="D130" s="534"/>
      <c r="E130" s="556"/>
      <c r="F130" s="556"/>
      <c r="G130" s="556"/>
      <c r="H130" s="556"/>
      <c r="I130" s="557"/>
      <c r="J130" s="198"/>
      <c r="L130" s="55"/>
    </row>
    <row r="131" spans="1:12" s="20" customFormat="1" ht="19.5" thickBot="1">
      <c r="A131" s="3"/>
      <c r="B131" s="558" t="s">
        <v>59</v>
      </c>
      <c r="C131" s="559"/>
      <c r="D131" s="560"/>
      <c r="E131" s="561"/>
      <c r="F131" s="561"/>
      <c r="G131" s="561"/>
      <c r="H131" s="561"/>
      <c r="I131" s="562"/>
      <c r="J131" s="198"/>
      <c r="L131" s="55"/>
    </row>
    <row r="132" spans="1:12" s="20" customFormat="1" ht="18.75">
      <c r="A132" s="3"/>
      <c r="B132" s="536" t="s">
        <v>60</v>
      </c>
      <c r="C132" s="537"/>
      <c r="D132" s="537"/>
      <c r="E132" s="537"/>
      <c r="F132" s="537"/>
      <c r="G132" s="537"/>
      <c r="H132" s="537"/>
      <c r="I132" s="538"/>
      <c r="J132" s="198"/>
      <c r="L132" s="55"/>
    </row>
    <row r="133" spans="1:12" s="20" customFormat="1" ht="19.5" thickBot="1">
      <c r="A133" s="3"/>
      <c r="B133" s="50" t="s">
        <v>61</v>
      </c>
      <c r="C133" s="197" t="s">
        <v>30</v>
      </c>
      <c r="D133" s="197" t="s">
        <v>62</v>
      </c>
      <c r="E133" s="539" t="s">
        <v>63</v>
      </c>
      <c r="F133" s="540"/>
      <c r="G133" s="197" t="s">
        <v>57</v>
      </c>
      <c r="H133" s="197" t="s">
        <v>64</v>
      </c>
      <c r="I133" s="51" t="s">
        <v>65</v>
      </c>
      <c r="J133" s="198"/>
      <c r="L133" s="55"/>
    </row>
    <row r="134" spans="1:12" s="20" customFormat="1" ht="19.5" customHeight="1" thickTop="1">
      <c r="A134" s="3"/>
      <c r="B134" s="541">
        <v>1</v>
      </c>
      <c r="C134" s="543"/>
      <c r="D134" s="543" t="str">
        <f>IF(C134&gt;0,VLOOKUP(C134,男子登録情報!$A$2:$H$1688,2,0),"")</f>
        <v/>
      </c>
      <c r="E134" s="544" t="str">
        <f>IF(C134&gt;0,VLOOKUP(C134,男子登録情報!$A$2:$H$1688,3,0),"")</f>
        <v/>
      </c>
      <c r="F134" s="545"/>
      <c r="G134" s="543" t="str">
        <f>IF(C134&gt;0,VLOOKUP(C134,男子登録情報!$A$2:$H$1688,4,0),"")</f>
        <v/>
      </c>
      <c r="H134" s="543" t="str">
        <f>IF(C134&gt;0,VLOOKUP(C134,男子登録情報!$A$2:$H$1688,8,0),"")</f>
        <v/>
      </c>
      <c r="I134" s="546" t="str">
        <f>IF(C134&gt;0,VLOOKUP(C134,男子登録情報!$A$2:$H$1688,5,0),"")</f>
        <v/>
      </c>
      <c r="J134" s="198"/>
      <c r="L134" s="55"/>
    </row>
    <row r="135" spans="1:12" s="20" customFormat="1" ht="18.75" customHeight="1">
      <c r="A135" s="3"/>
      <c r="B135" s="542"/>
      <c r="C135" s="533"/>
      <c r="D135" s="533"/>
      <c r="E135" s="534"/>
      <c r="F135" s="535"/>
      <c r="G135" s="533"/>
      <c r="H135" s="533"/>
      <c r="I135" s="532"/>
      <c r="J135" s="198"/>
      <c r="L135" s="55"/>
    </row>
    <row r="136" spans="1:12" s="20" customFormat="1" ht="18.75" customHeight="1">
      <c r="A136" s="3"/>
      <c r="B136" s="524">
        <v>2</v>
      </c>
      <c r="C136" s="526"/>
      <c r="D136" s="526" t="str">
        <f>IF(C136,VLOOKUP(C136,男子登録情報!$A$2:$H$1688,2,0),"")</f>
        <v/>
      </c>
      <c r="E136" s="528" t="str">
        <f>IF(C136&gt;0,VLOOKUP(C136,男子登録情報!$A$2:$H$1688,3,0),"")</f>
        <v/>
      </c>
      <c r="F136" s="529"/>
      <c r="G136" s="526" t="str">
        <f>IF(C136&gt;0,VLOOKUP(C136,男子登録情報!$A$2:$H$1688,4,0),"")</f>
        <v/>
      </c>
      <c r="H136" s="526" t="str">
        <f>IF(C136&gt;0,VLOOKUP(C136,男子登録情報!$A$2:$H$1688,8,0),"")</f>
        <v/>
      </c>
      <c r="I136" s="492" t="str">
        <f>IF(C136&gt;0,VLOOKUP(C136,男子登録情報!$A$2:$H$1688,5,0),"")</f>
        <v/>
      </c>
      <c r="J136" s="198"/>
      <c r="L136" s="55"/>
    </row>
    <row r="137" spans="1:12" s="20" customFormat="1" ht="18.75" customHeight="1">
      <c r="A137" s="3"/>
      <c r="B137" s="542"/>
      <c r="C137" s="533"/>
      <c r="D137" s="533"/>
      <c r="E137" s="534"/>
      <c r="F137" s="535"/>
      <c r="G137" s="533"/>
      <c r="H137" s="533"/>
      <c r="I137" s="532"/>
      <c r="J137" s="198"/>
      <c r="L137" s="55"/>
    </row>
    <row r="138" spans="1:12" s="20" customFormat="1" ht="18.75" customHeight="1">
      <c r="A138" s="3"/>
      <c r="B138" s="524">
        <v>3</v>
      </c>
      <c r="C138" s="526"/>
      <c r="D138" s="526" t="str">
        <f>IF(C138,VLOOKUP(C138,男子登録情報!$A$2:$H$1688,2,0),"")</f>
        <v/>
      </c>
      <c r="E138" s="528" t="str">
        <f>IF(C138&gt;0,VLOOKUP(C138,男子登録情報!$A$2:$H$1688,3,0),"")</f>
        <v/>
      </c>
      <c r="F138" s="529"/>
      <c r="G138" s="526" t="str">
        <f>IF(C138&gt;0,VLOOKUP(C138,男子登録情報!$A$2:$H$1688,4,0),"")</f>
        <v/>
      </c>
      <c r="H138" s="526" t="str">
        <f>IF(C138&gt;0,VLOOKUP(C138,男子登録情報!$A$2:$H$1688,8,0),"")</f>
        <v/>
      </c>
      <c r="I138" s="492" t="str">
        <f>IF(C138&gt;0,VLOOKUP(C138,男子登録情報!$A$2:$H$1688,5,0),"")</f>
        <v/>
      </c>
      <c r="J138" s="198"/>
      <c r="L138" s="55"/>
    </row>
    <row r="139" spans="1:12" s="20" customFormat="1" ht="18.75" customHeight="1">
      <c r="A139" s="3"/>
      <c r="B139" s="542"/>
      <c r="C139" s="533"/>
      <c r="D139" s="533"/>
      <c r="E139" s="534"/>
      <c r="F139" s="535"/>
      <c r="G139" s="533"/>
      <c r="H139" s="533"/>
      <c r="I139" s="532"/>
      <c r="J139" s="198"/>
      <c r="L139" s="55"/>
    </row>
    <row r="140" spans="1:12" s="20" customFormat="1" ht="18.75" customHeight="1">
      <c r="A140" s="3"/>
      <c r="B140" s="524">
        <v>4</v>
      </c>
      <c r="C140" s="526"/>
      <c r="D140" s="526" t="str">
        <f>IF(C140,VLOOKUP(C140,男子登録情報!$A$2:$H$1688,2,0),"")</f>
        <v/>
      </c>
      <c r="E140" s="528" t="str">
        <f>IF(C140&gt;0,VLOOKUP(C140,男子登録情報!$A$2:$H$1688,3,0),"")</f>
        <v/>
      </c>
      <c r="F140" s="529"/>
      <c r="G140" s="526" t="str">
        <f>IF(C140&gt;0,VLOOKUP(C140,男子登録情報!$A$2:$H$1688,4,0),"")</f>
        <v/>
      </c>
      <c r="H140" s="526" t="str">
        <f>IF(C140&gt;0,VLOOKUP(C140,男子登録情報!$A$2:$H$1688,8,0),"")</f>
        <v/>
      </c>
      <c r="I140" s="492" t="str">
        <f>IF(C140&gt;0,VLOOKUP(C140,男子登録情報!$A$2:$H$1688,5,0),"")</f>
        <v/>
      </c>
      <c r="J140" s="198"/>
      <c r="L140" s="55"/>
    </row>
    <row r="141" spans="1:12" s="20" customFormat="1" ht="18.75" customHeight="1">
      <c r="A141" s="3"/>
      <c r="B141" s="542"/>
      <c r="C141" s="533"/>
      <c r="D141" s="533"/>
      <c r="E141" s="534"/>
      <c r="F141" s="535"/>
      <c r="G141" s="533"/>
      <c r="H141" s="533"/>
      <c r="I141" s="532"/>
      <c r="J141" s="198"/>
      <c r="L141" s="55"/>
    </row>
    <row r="142" spans="1:12" s="20" customFormat="1" ht="18.75" customHeight="1">
      <c r="A142" s="3"/>
      <c r="B142" s="524">
        <v>5</v>
      </c>
      <c r="C142" s="526"/>
      <c r="D142" s="526" t="str">
        <f>IF(C142,VLOOKUP(C142,男子登録情報!$A$2:$H$1688,2,0),"")</f>
        <v/>
      </c>
      <c r="E142" s="528" t="str">
        <f>IF(C142&gt;0,VLOOKUP(C142,男子登録情報!$A$2:$H$1688,3,0),"")</f>
        <v/>
      </c>
      <c r="F142" s="529"/>
      <c r="G142" s="526" t="str">
        <f>IF(C142&gt;0,VLOOKUP(C142,男子登録情報!$A$2:$H$1688,4,0),"")</f>
        <v/>
      </c>
      <c r="H142" s="526" t="str">
        <f>IF(C142&gt;0,VLOOKUP(C142,男子登録情報!$A$2:$H$1688,8,0),"")</f>
        <v/>
      </c>
      <c r="I142" s="492" t="str">
        <f>IF(C142&gt;0,VLOOKUP(C142,男子登録情報!$A$2:$H$1688,5,0),"")</f>
        <v/>
      </c>
      <c r="J142" s="198"/>
      <c r="L142" s="55"/>
    </row>
    <row r="143" spans="1:12" s="20" customFormat="1" ht="18.75" customHeight="1">
      <c r="A143" s="3"/>
      <c r="B143" s="542"/>
      <c r="C143" s="533"/>
      <c r="D143" s="533"/>
      <c r="E143" s="534"/>
      <c r="F143" s="535"/>
      <c r="G143" s="533"/>
      <c r="H143" s="533"/>
      <c r="I143" s="532"/>
      <c r="J143" s="198"/>
      <c r="L143" s="55"/>
    </row>
    <row r="144" spans="1:12" s="20" customFormat="1" ht="18.75" customHeight="1">
      <c r="A144" s="3"/>
      <c r="B144" s="524">
        <v>6</v>
      </c>
      <c r="C144" s="526"/>
      <c r="D144" s="526" t="str">
        <f>IF(C144,VLOOKUP(C144,男子登録情報!$A$2:$H$1688,2,0),"")</f>
        <v/>
      </c>
      <c r="E144" s="528" t="str">
        <f>IF(C144&gt;0,VLOOKUP(C144,男子登録情報!$A$2:$H$1688,3,0),"")</f>
        <v/>
      </c>
      <c r="F144" s="529"/>
      <c r="G144" s="526" t="str">
        <f>IF(C144&gt;0,VLOOKUP(C144,男子登録情報!$A$2:$H$1688,4,0),"")</f>
        <v/>
      </c>
      <c r="H144" s="526" t="str">
        <f>IF(C144&gt;0,VLOOKUP(C144,男子登録情報!$A$2:$H$1688,8,0),"")</f>
        <v/>
      </c>
      <c r="I144" s="492" t="str">
        <f>IF(C144&gt;0,VLOOKUP(C144,男子登録情報!$A$2:$H$1688,5,0),"")</f>
        <v/>
      </c>
      <c r="J144" s="198"/>
      <c r="L144" s="55"/>
    </row>
    <row r="145" spans="1:12" s="20" customFormat="1" ht="19.5" customHeight="1" thickBot="1">
      <c r="A145" s="3"/>
      <c r="B145" s="525"/>
      <c r="C145" s="527"/>
      <c r="D145" s="527"/>
      <c r="E145" s="530"/>
      <c r="F145" s="531"/>
      <c r="G145" s="527"/>
      <c r="H145" s="527"/>
      <c r="I145" s="493"/>
      <c r="J145" s="198"/>
      <c r="L145" s="55"/>
    </row>
    <row r="146" spans="1:12" s="20" customFormat="1" ht="18.75">
      <c r="A146" s="3"/>
      <c r="B146" s="494" t="s">
        <v>66</v>
      </c>
      <c r="C146" s="495"/>
      <c r="D146" s="495"/>
      <c r="E146" s="495"/>
      <c r="F146" s="495"/>
      <c r="G146" s="495"/>
      <c r="H146" s="495"/>
      <c r="I146" s="496"/>
      <c r="J146" s="198"/>
      <c r="L146" s="55"/>
    </row>
    <row r="147" spans="1:12" s="20" customFormat="1" ht="18.75">
      <c r="A147" s="3"/>
      <c r="B147" s="497"/>
      <c r="C147" s="498"/>
      <c r="D147" s="498"/>
      <c r="E147" s="498"/>
      <c r="F147" s="498"/>
      <c r="G147" s="498"/>
      <c r="H147" s="498"/>
      <c r="I147" s="499"/>
      <c r="J147" s="198"/>
      <c r="L147" s="55"/>
    </row>
    <row r="148" spans="1:12" s="20" customFormat="1" ht="19.5" thickBot="1">
      <c r="A148" s="3"/>
      <c r="B148" s="500"/>
      <c r="C148" s="501"/>
      <c r="D148" s="501"/>
      <c r="E148" s="501"/>
      <c r="F148" s="501"/>
      <c r="G148" s="501"/>
      <c r="H148" s="501"/>
      <c r="I148" s="502"/>
      <c r="J148" s="198"/>
      <c r="L148" s="55"/>
    </row>
    <row r="149" spans="1:12" s="20" customFormat="1" ht="18.75">
      <c r="A149" s="54"/>
      <c r="B149" s="54"/>
      <c r="C149" s="54"/>
      <c r="D149" s="54"/>
      <c r="E149" s="54"/>
      <c r="F149" s="54"/>
      <c r="G149" s="54"/>
      <c r="H149" s="54"/>
      <c r="I149" s="54"/>
      <c r="J149" s="59"/>
      <c r="L149" s="55"/>
    </row>
    <row r="150" spans="1:12" s="20" customFormat="1" ht="19.5" thickBot="1">
      <c r="A150" s="3"/>
      <c r="B150" s="3"/>
      <c r="C150" s="3"/>
      <c r="D150" s="3"/>
      <c r="E150" s="3"/>
      <c r="F150" s="3"/>
      <c r="G150" s="3"/>
      <c r="H150" s="3"/>
      <c r="I150" s="3"/>
      <c r="J150" s="57" t="s">
        <v>71</v>
      </c>
      <c r="L150" s="55"/>
    </row>
    <row r="151" spans="1:12" s="20" customFormat="1" ht="18.75" customHeight="1">
      <c r="A151" s="3"/>
      <c r="B151" s="503" t="str">
        <f>CONCATENATE('加盟校情報&amp;大会設定'!$G$5,'加盟校情報&amp;大会設定'!$H$5,'加盟校情報&amp;大会設定'!$I$5,'加盟校情報&amp;大会設定'!$J$5,)&amp;"　男子4×100mR"</f>
        <v>第82回東海学生駅伝 兼 第14回東海学生女子駅伝　男子4×100mR</v>
      </c>
      <c r="C151" s="504"/>
      <c r="D151" s="504"/>
      <c r="E151" s="504"/>
      <c r="F151" s="504"/>
      <c r="G151" s="504"/>
      <c r="H151" s="504"/>
      <c r="I151" s="505"/>
      <c r="J151" s="198"/>
      <c r="L151" s="55"/>
    </row>
    <row r="152" spans="1:12" s="20" customFormat="1" ht="19.5" customHeight="1" thickBot="1">
      <c r="A152" s="3"/>
      <c r="B152" s="506"/>
      <c r="C152" s="507"/>
      <c r="D152" s="507"/>
      <c r="E152" s="507"/>
      <c r="F152" s="507"/>
      <c r="G152" s="507"/>
      <c r="H152" s="507"/>
      <c r="I152" s="508"/>
      <c r="J152" s="198"/>
      <c r="L152" s="55"/>
    </row>
    <row r="153" spans="1:12" s="20" customFormat="1" ht="18.75">
      <c r="A153" s="3"/>
      <c r="B153" s="509" t="s">
        <v>57</v>
      </c>
      <c r="C153" s="510"/>
      <c r="D153" s="515" t="str">
        <f>IF(基本情報登録!$D$6&gt;0,基本情報登録!$D$6,"")</f>
        <v/>
      </c>
      <c r="E153" s="516"/>
      <c r="F153" s="516"/>
      <c r="G153" s="516"/>
      <c r="H153" s="517"/>
      <c r="I153" s="58" t="s">
        <v>58</v>
      </c>
      <c r="J153" s="198"/>
      <c r="L153" s="55"/>
    </row>
    <row r="154" spans="1:12" s="20" customFormat="1" ht="18.75" customHeight="1">
      <c r="A154" s="3"/>
      <c r="B154" s="511" t="s">
        <v>1</v>
      </c>
      <c r="C154" s="512"/>
      <c r="D154" s="518" t="str">
        <f>IF(基本情報登録!$D$8&gt;0,基本情報登録!$D$8,"")</f>
        <v/>
      </c>
      <c r="E154" s="519"/>
      <c r="F154" s="519"/>
      <c r="G154" s="519"/>
      <c r="H154" s="520"/>
      <c r="I154" s="492"/>
      <c r="J154" s="198"/>
      <c r="L154" s="55"/>
    </row>
    <row r="155" spans="1:12" s="20" customFormat="1" ht="19.5" customHeight="1" thickBot="1">
      <c r="A155" s="3"/>
      <c r="B155" s="513"/>
      <c r="C155" s="514"/>
      <c r="D155" s="521"/>
      <c r="E155" s="522"/>
      <c r="F155" s="522"/>
      <c r="G155" s="522"/>
      <c r="H155" s="523"/>
      <c r="I155" s="493"/>
      <c r="J155" s="198"/>
      <c r="L155" s="55"/>
    </row>
    <row r="156" spans="1:12" s="20" customFormat="1" ht="18.75">
      <c r="A156" s="3"/>
      <c r="B156" s="509" t="s">
        <v>37</v>
      </c>
      <c r="C156" s="510"/>
      <c r="D156" s="547"/>
      <c r="E156" s="548"/>
      <c r="F156" s="548"/>
      <c r="G156" s="548"/>
      <c r="H156" s="548"/>
      <c r="I156" s="549"/>
      <c r="J156" s="198"/>
      <c r="L156" s="55"/>
    </row>
    <row r="157" spans="1:12" s="20" customFormat="1" ht="18.75" hidden="1">
      <c r="A157" s="3"/>
      <c r="B157" s="195"/>
      <c r="C157" s="196"/>
      <c r="D157" s="49"/>
      <c r="E157" s="550" t="str">
        <f>TEXT(D156,"00000")</f>
        <v>00000</v>
      </c>
      <c r="F157" s="550"/>
      <c r="G157" s="550"/>
      <c r="H157" s="550"/>
      <c r="I157" s="551"/>
      <c r="J157" s="198"/>
      <c r="L157" s="55"/>
    </row>
    <row r="158" spans="1:12" s="20" customFormat="1" ht="18.75" customHeight="1">
      <c r="A158" s="3"/>
      <c r="B158" s="511" t="s">
        <v>40</v>
      </c>
      <c r="C158" s="512"/>
      <c r="D158" s="528"/>
      <c r="E158" s="554"/>
      <c r="F158" s="554"/>
      <c r="G158" s="554"/>
      <c r="H158" s="554"/>
      <c r="I158" s="555"/>
      <c r="J158" s="198"/>
      <c r="L158" s="55"/>
    </row>
    <row r="159" spans="1:12" s="20" customFormat="1" ht="18.75" customHeight="1">
      <c r="A159" s="3"/>
      <c r="B159" s="552"/>
      <c r="C159" s="553"/>
      <c r="D159" s="534"/>
      <c r="E159" s="556"/>
      <c r="F159" s="556"/>
      <c r="G159" s="556"/>
      <c r="H159" s="556"/>
      <c r="I159" s="557"/>
      <c r="J159" s="198"/>
      <c r="L159" s="55"/>
    </row>
    <row r="160" spans="1:12" s="20" customFormat="1" ht="19.5" thickBot="1">
      <c r="A160" s="3"/>
      <c r="B160" s="558" t="s">
        <v>59</v>
      </c>
      <c r="C160" s="559"/>
      <c r="D160" s="560"/>
      <c r="E160" s="561"/>
      <c r="F160" s="561"/>
      <c r="G160" s="561"/>
      <c r="H160" s="561"/>
      <c r="I160" s="562"/>
      <c r="J160" s="198"/>
      <c r="L160" s="55"/>
    </row>
    <row r="161" spans="1:12" s="20" customFormat="1" ht="18.75">
      <c r="A161" s="3"/>
      <c r="B161" s="536" t="s">
        <v>60</v>
      </c>
      <c r="C161" s="537"/>
      <c r="D161" s="537"/>
      <c r="E161" s="537"/>
      <c r="F161" s="537"/>
      <c r="G161" s="537"/>
      <c r="H161" s="537"/>
      <c r="I161" s="538"/>
      <c r="J161" s="198"/>
      <c r="L161" s="55"/>
    </row>
    <row r="162" spans="1:12" s="20" customFormat="1" ht="19.5" thickBot="1">
      <c r="A162" s="3"/>
      <c r="B162" s="50" t="s">
        <v>61</v>
      </c>
      <c r="C162" s="197" t="s">
        <v>30</v>
      </c>
      <c r="D162" s="197" t="s">
        <v>62</v>
      </c>
      <c r="E162" s="539" t="s">
        <v>63</v>
      </c>
      <c r="F162" s="540"/>
      <c r="G162" s="197" t="s">
        <v>57</v>
      </c>
      <c r="H162" s="197" t="s">
        <v>64</v>
      </c>
      <c r="I162" s="51" t="s">
        <v>65</v>
      </c>
      <c r="J162" s="198"/>
      <c r="L162" s="55"/>
    </row>
    <row r="163" spans="1:12" s="20" customFormat="1" ht="19.5" customHeight="1" thickTop="1">
      <c r="A163" s="3"/>
      <c r="B163" s="541">
        <v>1</v>
      </c>
      <c r="C163" s="543"/>
      <c r="D163" s="543" t="str">
        <f>IF(C163&gt;0,VLOOKUP(C163,男子登録情報!$A$2:$H$1688,2,0),"")</f>
        <v/>
      </c>
      <c r="E163" s="544" t="str">
        <f>IF(C163&gt;0,VLOOKUP(C163,男子登録情報!$A$2:$H$1688,3,0),"")</f>
        <v/>
      </c>
      <c r="F163" s="545"/>
      <c r="G163" s="543" t="str">
        <f>IF(C163&gt;0,VLOOKUP(C163,男子登録情報!$A$2:$H$1688,4,0),"")</f>
        <v/>
      </c>
      <c r="H163" s="543" t="str">
        <f>IF(C163&gt;0,VLOOKUP(C163,男子登録情報!$A$2:$H$1688,8,0),"")</f>
        <v/>
      </c>
      <c r="I163" s="546" t="str">
        <f>IF(C163&gt;0,VLOOKUP(C163,男子登録情報!$A$2:$H$1688,5,0),"")</f>
        <v/>
      </c>
      <c r="J163" s="198"/>
      <c r="L163" s="55"/>
    </row>
    <row r="164" spans="1:12" s="20" customFormat="1" ht="18.75" customHeight="1">
      <c r="A164" s="3"/>
      <c r="B164" s="542"/>
      <c r="C164" s="533"/>
      <c r="D164" s="533"/>
      <c r="E164" s="534"/>
      <c r="F164" s="535"/>
      <c r="G164" s="533"/>
      <c r="H164" s="533"/>
      <c r="I164" s="532"/>
      <c r="J164" s="198"/>
      <c r="L164" s="55"/>
    </row>
    <row r="165" spans="1:12" s="20" customFormat="1" ht="18.75" customHeight="1">
      <c r="A165" s="3"/>
      <c r="B165" s="524">
        <v>2</v>
      </c>
      <c r="C165" s="526"/>
      <c r="D165" s="526" t="str">
        <f>IF(C165,VLOOKUP(C165,男子登録情報!$A$2:$H$1688,2,0),"")</f>
        <v/>
      </c>
      <c r="E165" s="528" t="str">
        <f>IF(C165&gt;0,VLOOKUP(C165,男子登録情報!$A$2:$H$1688,3,0),"")</f>
        <v/>
      </c>
      <c r="F165" s="529"/>
      <c r="G165" s="526" t="str">
        <f>IF(C165&gt;0,VLOOKUP(C165,男子登録情報!$A$2:$H$1688,4,0),"")</f>
        <v/>
      </c>
      <c r="H165" s="526" t="str">
        <f>IF(C165&gt;0,VLOOKUP(C165,男子登録情報!$A$2:$H$1688,8,0),"")</f>
        <v/>
      </c>
      <c r="I165" s="492" t="str">
        <f>IF(C165&gt;0,VLOOKUP(C165,男子登録情報!$A$2:$H$1688,5,0),"")</f>
        <v/>
      </c>
      <c r="J165" s="198"/>
      <c r="L165" s="55"/>
    </row>
    <row r="166" spans="1:12" s="20" customFormat="1" ht="18.75" customHeight="1">
      <c r="A166" s="3"/>
      <c r="B166" s="542"/>
      <c r="C166" s="533"/>
      <c r="D166" s="533"/>
      <c r="E166" s="534"/>
      <c r="F166" s="535"/>
      <c r="G166" s="533"/>
      <c r="H166" s="533"/>
      <c r="I166" s="532"/>
      <c r="J166" s="198"/>
      <c r="L166" s="55"/>
    </row>
    <row r="167" spans="1:12" s="20" customFormat="1" ht="18.75" customHeight="1">
      <c r="A167" s="3"/>
      <c r="B167" s="524">
        <v>3</v>
      </c>
      <c r="C167" s="526"/>
      <c r="D167" s="526" t="str">
        <f>IF(C167,VLOOKUP(C167,男子登録情報!$A$2:$H$1688,2,0),"")</f>
        <v/>
      </c>
      <c r="E167" s="528" t="str">
        <f>IF(C167&gt;0,VLOOKUP(C167,男子登録情報!$A$2:$H$1688,3,0),"")</f>
        <v/>
      </c>
      <c r="F167" s="529"/>
      <c r="G167" s="526" t="str">
        <f>IF(C167&gt;0,VLOOKUP(C167,男子登録情報!$A$2:$H$1688,4,0),"")</f>
        <v/>
      </c>
      <c r="H167" s="526" t="str">
        <f>IF(C167&gt;0,VLOOKUP(C167,男子登録情報!$A$2:$H$1688,8,0),"")</f>
        <v/>
      </c>
      <c r="I167" s="492" t="str">
        <f>IF(C167&gt;0,VLOOKUP(C167,男子登録情報!$A$2:$H$1688,5,0),"")</f>
        <v/>
      </c>
      <c r="J167" s="198"/>
      <c r="L167" s="55"/>
    </row>
    <row r="168" spans="1:12" s="20" customFormat="1" ht="18.75" customHeight="1">
      <c r="A168" s="3"/>
      <c r="B168" s="542"/>
      <c r="C168" s="533"/>
      <c r="D168" s="533"/>
      <c r="E168" s="534"/>
      <c r="F168" s="535"/>
      <c r="G168" s="533"/>
      <c r="H168" s="533"/>
      <c r="I168" s="532"/>
      <c r="J168" s="198"/>
      <c r="L168" s="55"/>
    </row>
    <row r="169" spans="1:12" s="20" customFormat="1" ht="18.75" customHeight="1">
      <c r="A169" s="3"/>
      <c r="B169" s="524">
        <v>4</v>
      </c>
      <c r="C169" s="526"/>
      <c r="D169" s="526" t="str">
        <f>IF(C169,VLOOKUP(C169,男子登録情報!$A$2:$H$1688,2,0),"")</f>
        <v/>
      </c>
      <c r="E169" s="528" t="str">
        <f>IF(C169&gt;0,VLOOKUP(C169,男子登録情報!$A$2:$H$1688,3,0),"")</f>
        <v/>
      </c>
      <c r="F169" s="529"/>
      <c r="G169" s="526" t="str">
        <f>IF(C169&gt;0,VLOOKUP(C169,男子登録情報!$A$2:$H$1688,4,0),"")</f>
        <v/>
      </c>
      <c r="H169" s="526" t="str">
        <f>IF(C169&gt;0,VLOOKUP(C169,男子登録情報!$A$2:$H$1688,8,0),"")</f>
        <v/>
      </c>
      <c r="I169" s="492" t="str">
        <f>IF(C169&gt;0,VLOOKUP(C169,男子登録情報!$A$2:$H$1688,5,0),"")</f>
        <v/>
      </c>
      <c r="J169" s="198"/>
      <c r="L169" s="55"/>
    </row>
    <row r="170" spans="1:12" s="20" customFormat="1" ht="18.75" customHeight="1">
      <c r="A170" s="3"/>
      <c r="B170" s="542"/>
      <c r="C170" s="533"/>
      <c r="D170" s="533"/>
      <c r="E170" s="534"/>
      <c r="F170" s="535"/>
      <c r="G170" s="533"/>
      <c r="H170" s="533"/>
      <c r="I170" s="532"/>
      <c r="J170" s="198"/>
      <c r="L170" s="55"/>
    </row>
    <row r="171" spans="1:12" s="20" customFormat="1" ht="18.75" customHeight="1">
      <c r="A171" s="3"/>
      <c r="B171" s="524">
        <v>5</v>
      </c>
      <c r="C171" s="526"/>
      <c r="D171" s="526" t="str">
        <f>IF(C171,VLOOKUP(C171,男子登録情報!$A$2:$H$1688,2,0),"")</f>
        <v/>
      </c>
      <c r="E171" s="528" t="str">
        <f>IF(C171&gt;0,VLOOKUP(C171,男子登録情報!$A$2:$H$1688,3,0),"")</f>
        <v/>
      </c>
      <c r="F171" s="529"/>
      <c r="G171" s="526" t="str">
        <f>IF(C171&gt;0,VLOOKUP(C171,男子登録情報!$A$2:$H$1688,4,0),"")</f>
        <v/>
      </c>
      <c r="H171" s="526" t="str">
        <f>IF(C171&gt;0,VLOOKUP(C171,男子登録情報!$A$2:$H$1688,8,0),"")</f>
        <v/>
      </c>
      <c r="I171" s="492" t="str">
        <f>IF(C171&gt;0,VLOOKUP(C171,男子登録情報!$A$2:$H$1688,5,0),"")</f>
        <v/>
      </c>
      <c r="J171" s="198"/>
      <c r="L171" s="55"/>
    </row>
    <row r="172" spans="1:12" s="20" customFormat="1" ht="18.75" customHeight="1">
      <c r="A172" s="3"/>
      <c r="B172" s="542"/>
      <c r="C172" s="533"/>
      <c r="D172" s="533"/>
      <c r="E172" s="534"/>
      <c r="F172" s="535"/>
      <c r="G172" s="533"/>
      <c r="H172" s="533"/>
      <c r="I172" s="532"/>
      <c r="J172" s="198"/>
      <c r="L172" s="55"/>
    </row>
    <row r="173" spans="1:12" s="20" customFormat="1" ht="18.75" customHeight="1">
      <c r="A173" s="3"/>
      <c r="B173" s="524">
        <v>6</v>
      </c>
      <c r="C173" s="526"/>
      <c r="D173" s="526" t="str">
        <f>IF(C173,VLOOKUP(C173,男子登録情報!$A$2:$H$1688,2,0),"")</f>
        <v/>
      </c>
      <c r="E173" s="528" t="str">
        <f>IF(C173&gt;0,VLOOKUP(C173,男子登録情報!$A$2:$H$1688,3,0),"")</f>
        <v/>
      </c>
      <c r="F173" s="529"/>
      <c r="G173" s="526" t="str">
        <f>IF(C173&gt;0,VLOOKUP(C173,男子登録情報!$A$2:$H$1688,4,0),"")</f>
        <v/>
      </c>
      <c r="H173" s="526" t="str">
        <f>IF(C173&gt;0,VLOOKUP(C173,男子登録情報!$A$2:$H$1688,8,0),"")</f>
        <v/>
      </c>
      <c r="I173" s="492" t="str">
        <f>IF(C173&gt;0,VLOOKUP(C173,男子登録情報!$A$2:$H$1688,5,0),"")</f>
        <v/>
      </c>
      <c r="J173" s="198"/>
      <c r="L173" s="55"/>
    </row>
    <row r="174" spans="1:12" s="20" customFormat="1" ht="19.5" customHeight="1" thickBot="1">
      <c r="A174" s="3"/>
      <c r="B174" s="525"/>
      <c r="C174" s="527"/>
      <c r="D174" s="527"/>
      <c r="E174" s="530"/>
      <c r="F174" s="531"/>
      <c r="G174" s="527"/>
      <c r="H174" s="527"/>
      <c r="I174" s="493"/>
      <c r="J174" s="198"/>
      <c r="L174" s="55"/>
    </row>
    <row r="175" spans="1:12" s="20" customFormat="1" ht="18.75">
      <c r="A175" s="3"/>
      <c r="B175" s="494" t="s">
        <v>66</v>
      </c>
      <c r="C175" s="495"/>
      <c r="D175" s="495"/>
      <c r="E175" s="495"/>
      <c r="F175" s="495"/>
      <c r="G175" s="495"/>
      <c r="H175" s="495"/>
      <c r="I175" s="496"/>
      <c r="J175" s="198"/>
      <c r="L175" s="55"/>
    </row>
    <row r="176" spans="1:12" s="20" customFormat="1" ht="18.75">
      <c r="A176" s="3"/>
      <c r="B176" s="497"/>
      <c r="C176" s="498"/>
      <c r="D176" s="498"/>
      <c r="E176" s="498"/>
      <c r="F176" s="498"/>
      <c r="G176" s="498"/>
      <c r="H176" s="498"/>
      <c r="I176" s="499"/>
      <c r="J176" s="198"/>
      <c r="L176" s="55"/>
    </row>
    <row r="177" spans="1:12" s="20" customFormat="1" ht="19.5" thickBot="1">
      <c r="A177" s="3"/>
      <c r="B177" s="500"/>
      <c r="C177" s="501"/>
      <c r="D177" s="501"/>
      <c r="E177" s="501"/>
      <c r="F177" s="501"/>
      <c r="G177" s="501"/>
      <c r="H177" s="501"/>
      <c r="I177" s="502"/>
      <c r="J177" s="198"/>
      <c r="L177" s="55"/>
    </row>
    <row r="178" spans="1:12" s="20" customFormat="1" ht="18.75">
      <c r="A178" s="54"/>
      <c r="B178" s="54"/>
      <c r="C178" s="54"/>
      <c r="D178" s="54"/>
      <c r="E178" s="54"/>
      <c r="F178" s="54"/>
      <c r="G178" s="54"/>
      <c r="H178" s="54"/>
      <c r="I178" s="54"/>
      <c r="J178" s="59"/>
      <c r="L178" s="55"/>
    </row>
    <row r="179" spans="1:12" s="20" customFormat="1" ht="19.5" thickBot="1">
      <c r="A179" s="3"/>
      <c r="B179" s="3"/>
      <c r="C179" s="3"/>
      <c r="D179" s="3"/>
      <c r="E179" s="3"/>
      <c r="F179" s="3"/>
      <c r="G179" s="3"/>
      <c r="H179" s="3"/>
      <c r="I179" s="3"/>
      <c r="J179" s="57" t="s">
        <v>72</v>
      </c>
      <c r="L179" s="55"/>
    </row>
    <row r="180" spans="1:12" s="20" customFormat="1" ht="18.75" customHeight="1">
      <c r="A180" s="3"/>
      <c r="B180" s="503" t="str">
        <f>CONCATENATE('加盟校情報&amp;大会設定'!$G$5,'加盟校情報&amp;大会設定'!$H$5,'加盟校情報&amp;大会設定'!$I$5,'加盟校情報&amp;大会設定'!$J$5,)&amp;"　男子4×100mR"</f>
        <v>第82回東海学生駅伝 兼 第14回東海学生女子駅伝　男子4×100mR</v>
      </c>
      <c r="C180" s="504"/>
      <c r="D180" s="504"/>
      <c r="E180" s="504"/>
      <c r="F180" s="504"/>
      <c r="G180" s="504"/>
      <c r="H180" s="504"/>
      <c r="I180" s="505"/>
      <c r="J180" s="198"/>
      <c r="L180" s="55"/>
    </row>
    <row r="181" spans="1:12" s="20" customFormat="1" ht="19.5" customHeight="1" thickBot="1">
      <c r="A181" s="3"/>
      <c r="B181" s="506"/>
      <c r="C181" s="507"/>
      <c r="D181" s="507"/>
      <c r="E181" s="507"/>
      <c r="F181" s="507"/>
      <c r="G181" s="507"/>
      <c r="H181" s="507"/>
      <c r="I181" s="508"/>
      <c r="J181" s="198"/>
      <c r="L181" s="55"/>
    </row>
    <row r="182" spans="1:12" s="20" customFormat="1" ht="18.75">
      <c r="A182" s="3"/>
      <c r="B182" s="509" t="s">
        <v>57</v>
      </c>
      <c r="C182" s="510"/>
      <c r="D182" s="515" t="str">
        <f>IF(基本情報登録!$D$6&gt;0,基本情報登録!$D$6,"")</f>
        <v/>
      </c>
      <c r="E182" s="516"/>
      <c r="F182" s="516"/>
      <c r="G182" s="516"/>
      <c r="H182" s="517"/>
      <c r="I182" s="58" t="s">
        <v>58</v>
      </c>
      <c r="J182" s="198"/>
      <c r="L182" s="55"/>
    </row>
    <row r="183" spans="1:12" s="20" customFormat="1" ht="18.75" customHeight="1">
      <c r="A183" s="3"/>
      <c r="B183" s="511" t="s">
        <v>1</v>
      </c>
      <c r="C183" s="512"/>
      <c r="D183" s="518" t="str">
        <f>IF(基本情報登録!$D$8&gt;0,基本情報登録!$D$8,"")</f>
        <v/>
      </c>
      <c r="E183" s="519"/>
      <c r="F183" s="519"/>
      <c r="G183" s="519"/>
      <c r="H183" s="520"/>
      <c r="I183" s="492"/>
      <c r="J183" s="198"/>
      <c r="L183" s="55"/>
    </row>
    <row r="184" spans="1:12" s="20" customFormat="1" ht="19.5" customHeight="1" thickBot="1">
      <c r="A184" s="3"/>
      <c r="B184" s="513"/>
      <c r="C184" s="514"/>
      <c r="D184" s="521"/>
      <c r="E184" s="522"/>
      <c r="F184" s="522"/>
      <c r="G184" s="522"/>
      <c r="H184" s="523"/>
      <c r="I184" s="493"/>
      <c r="J184" s="198"/>
      <c r="L184" s="55"/>
    </row>
    <row r="185" spans="1:12" s="20" customFormat="1" ht="18.75">
      <c r="A185" s="3"/>
      <c r="B185" s="509" t="s">
        <v>37</v>
      </c>
      <c r="C185" s="510"/>
      <c r="D185" s="547"/>
      <c r="E185" s="548"/>
      <c r="F185" s="548"/>
      <c r="G185" s="548"/>
      <c r="H185" s="548"/>
      <c r="I185" s="549"/>
      <c r="J185" s="198"/>
      <c r="L185" s="55"/>
    </row>
    <row r="186" spans="1:12" s="20" customFormat="1" ht="18.75" hidden="1">
      <c r="A186" s="3"/>
      <c r="B186" s="195"/>
      <c r="C186" s="196"/>
      <c r="D186" s="49"/>
      <c r="E186" s="550" t="str">
        <f>TEXT(D185,"00000")</f>
        <v>00000</v>
      </c>
      <c r="F186" s="550"/>
      <c r="G186" s="550"/>
      <c r="H186" s="550"/>
      <c r="I186" s="551"/>
      <c r="J186" s="198"/>
      <c r="L186" s="55"/>
    </row>
    <row r="187" spans="1:12" s="20" customFormat="1" ht="18.75" customHeight="1">
      <c r="A187" s="3"/>
      <c r="B187" s="511" t="s">
        <v>40</v>
      </c>
      <c r="C187" s="512"/>
      <c r="D187" s="528"/>
      <c r="E187" s="554"/>
      <c r="F187" s="554"/>
      <c r="G187" s="554"/>
      <c r="H187" s="554"/>
      <c r="I187" s="555"/>
      <c r="J187" s="198"/>
      <c r="L187" s="55"/>
    </row>
    <row r="188" spans="1:12" s="20" customFormat="1" ht="18.75" customHeight="1">
      <c r="A188" s="3"/>
      <c r="B188" s="552"/>
      <c r="C188" s="553"/>
      <c r="D188" s="534"/>
      <c r="E188" s="556"/>
      <c r="F188" s="556"/>
      <c r="G188" s="556"/>
      <c r="H188" s="556"/>
      <c r="I188" s="557"/>
      <c r="J188" s="198"/>
      <c r="L188" s="55"/>
    </row>
    <row r="189" spans="1:12" s="20" customFormat="1" ht="19.5" thickBot="1">
      <c r="A189" s="3"/>
      <c r="B189" s="558" t="s">
        <v>59</v>
      </c>
      <c r="C189" s="559"/>
      <c r="D189" s="560"/>
      <c r="E189" s="561"/>
      <c r="F189" s="561"/>
      <c r="G189" s="561"/>
      <c r="H189" s="561"/>
      <c r="I189" s="562"/>
      <c r="J189" s="198"/>
      <c r="L189" s="55"/>
    </row>
    <row r="190" spans="1:12" s="20" customFormat="1" ht="18.75">
      <c r="A190" s="3"/>
      <c r="B190" s="536" t="s">
        <v>60</v>
      </c>
      <c r="C190" s="537"/>
      <c r="D190" s="537"/>
      <c r="E190" s="537"/>
      <c r="F190" s="537"/>
      <c r="G190" s="537"/>
      <c r="H190" s="537"/>
      <c r="I190" s="538"/>
      <c r="J190" s="198"/>
      <c r="L190" s="55"/>
    </row>
    <row r="191" spans="1:12" s="20" customFormat="1" ht="19.5" thickBot="1">
      <c r="A191" s="3"/>
      <c r="B191" s="50" t="s">
        <v>61</v>
      </c>
      <c r="C191" s="197" t="s">
        <v>30</v>
      </c>
      <c r="D191" s="197" t="s">
        <v>62</v>
      </c>
      <c r="E191" s="539" t="s">
        <v>63</v>
      </c>
      <c r="F191" s="540"/>
      <c r="G191" s="197" t="s">
        <v>57</v>
      </c>
      <c r="H191" s="197" t="s">
        <v>64</v>
      </c>
      <c r="I191" s="51" t="s">
        <v>65</v>
      </c>
      <c r="J191" s="198"/>
      <c r="L191" s="55"/>
    </row>
    <row r="192" spans="1:12" s="20" customFormat="1" ht="19.5" customHeight="1" thickTop="1">
      <c r="A192" s="3"/>
      <c r="B192" s="541">
        <v>1</v>
      </c>
      <c r="C192" s="543"/>
      <c r="D192" s="543" t="str">
        <f>IF(C192&gt;0,VLOOKUP(C192,男子登録情報!$A$2:$H$1688,2,0),"")</f>
        <v/>
      </c>
      <c r="E192" s="544" t="str">
        <f>IF(C192&gt;0,VLOOKUP(C192,男子登録情報!$A$2:$H$1688,3,0),"")</f>
        <v/>
      </c>
      <c r="F192" s="545"/>
      <c r="G192" s="543" t="str">
        <f>IF(C192&gt;0,VLOOKUP(C192,男子登録情報!$A$2:$H$1688,4,0),"")</f>
        <v/>
      </c>
      <c r="H192" s="543" t="str">
        <f>IF(C192&gt;0,VLOOKUP(C192,男子登録情報!$A$2:$H$1688,8,0),"")</f>
        <v/>
      </c>
      <c r="I192" s="546" t="str">
        <f>IF(C192&gt;0,VLOOKUP(C192,男子登録情報!$A$2:$H$1688,5,0),"")</f>
        <v/>
      </c>
      <c r="J192" s="198"/>
      <c r="L192" s="55"/>
    </row>
    <row r="193" spans="1:12" s="20" customFormat="1" ht="18.75" customHeight="1">
      <c r="A193" s="3"/>
      <c r="B193" s="542"/>
      <c r="C193" s="533"/>
      <c r="D193" s="533"/>
      <c r="E193" s="534"/>
      <c r="F193" s="535"/>
      <c r="G193" s="533"/>
      <c r="H193" s="533"/>
      <c r="I193" s="532"/>
      <c r="J193" s="198"/>
      <c r="L193" s="55"/>
    </row>
    <row r="194" spans="1:12" s="20" customFormat="1" ht="18.75" customHeight="1">
      <c r="A194" s="3"/>
      <c r="B194" s="524">
        <v>2</v>
      </c>
      <c r="C194" s="526"/>
      <c r="D194" s="526" t="str">
        <f>IF(C194,VLOOKUP(C194,男子登録情報!$A$2:$H$1688,2,0),"")</f>
        <v/>
      </c>
      <c r="E194" s="528" t="str">
        <f>IF(C194&gt;0,VLOOKUP(C194,男子登録情報!$A$2:$H$1688,3,0),"")</f>
        <v/>
      </c>
      <c r="F194" s="529"/>
      <c r="G194" s="526" t="str">
        <f>IF(C194&gt;0,VLOOKUP(C194,男子登録情報!$A$2:$H$1688,4,0),"")</f>
        <v/>
      </c>
      <c r="H194" s="526" t="str">
        <f>IF(C194&gt;0,VLOOKUP(C194,男子登録情報!$A$2:$H$1688,8,0),"")</f>
        <v/>
      </c>
      <c r="I194" s="492" t="str">
        <f>IF(C194&gt;0,VLOOKUP(C194,男子登録情報!$A$2:$H$1688,5,0),"")</f>
        <v/>
      </c>
      <c r="J194" s="198"/>
      <c r="L194" s="55"/>
    </row>
    <row r="195" spans="1:12" s="20" customFormat="1" ht="18.75" customHeight="1">
      <c r="A195" s="3"/>
      <c r="B195" s="542"/>
      <c r="C195" s="533"/>
      <c r="D195" s="533"/>
      <c r="E195" s="534"/>
      <c r="F195" s="535"/>
      <c r="G195" s="533"/>
      <c r="H195" s="533"/>
      <c r="I195" s="532"/>
      <c r="J195" s="198"/>
      <c r="L195" s="55"/>
    </row>
    <row r="196" spans="1:12" s="20" customFormat="1" ht="18.75" customHeight="1">
      <c r="A196" s="3"/>
      <c r="B196" s="524">
        <v>3</v>
      </c>
      <c r="C196" s="526"/>
      <c r="D196" s="526" t="str">
        <f>IF(C196,VLOOKUP(C196,男子登録情報!$A$2:$H$1688,2,0),"")</f>
        <v/>
      </c>
      <c r="E196" s="528" t="str">
        <f>IF(C196&gt;0,VLOOKUP(C196,男子登録情報!$A$2:$H$1688,3,0),"")</f>
        <v/>
      </c>
      <c r="F196" s="529"/>
      <c r="G196" s="526" t="str">
        <f>IF(C196&gt;0,VLOOKUP(C196,男子登録情報!$A$2:$H$1688,4,0),"")</f>
        <v/>
      </c>
      <c r="H196" s="526" t="str">
        <f>IF(C196&gt;0,VLOOKUP(C196,男子登録情報!$A$2:$H$1688,8,0),"")</f>
        <v/>
      </c>
      <c r="I196" s="492" t="str">
        <f>IF(C196&gt;0,VLOOKUP(C196,男子登録情報!$A$2:$H$1688,5,0),"")</f>
        <v/>
      </c>
      <c r="J196" s="198"/>
      <c r="L196" s="55"/>
    </row>
    <row r="197" spans="1:12" s="20" customFormat="1" ht="18.75" customHeight="1">
      <c r="A197" s="3"/>
      <c r="B197" s="542"/>
      <c r="C197" s="533"/>
      <c r="D197" s="533"/>
      <c r="E197" s="534"/>
      <c r="F197" s="535"/>
      <c r="G197" s="533"/>
      <c r="H197" s="533"/>
      <c r="I197" s="532"/>
      <c r="J197" s="198"/>
      <c r="L197" s="55"/>
    </row>
    <row r="198" spans="1:12" s="20" customFormat="1" ht="18.75" customHeight="1">
      <c r="A198" s="3"/>
      <c r="B198" s="524">
        <v>4</v>
      </c>
      <c r="C198" s="526"/>
      <c r="D198" s="526" t="str">
        <f>IF(C198,VLOOKUP(C198,男子登録情報!$A$2:$H$1688,2,0),"")</f>
        <v/>
      </c>
      <c r="E198" s="528" t="str">
        <f>IF(C198&gt;0,VLOOKUP(C198,男子登録情報!$A$2:$H$1688,3,0),"")</f>
        <v/>
      </c>
      <c r="F198" s="529"/>
      <c r="G198" s="526" t="str">
        <f>IF(C198&gt;0,VLOOKUP(C198,男子登録情報!$A$2:$H$1688,4,0),"")</f>
        <v/>
      </c>
      <c r="H198" s="526" t="str">
        <f>IF(C198&gt;0,VLOOKUP(C198,男子登録情報!$A$2:$H$1688,8,0),"")</f>
        <v/>
      </c>
      <c r="I198" s="492" t="str">
        <f>IF(C198&gt;0,VLOOKUP(C198,男子登録情報!$A$2:$H$1688,5,0),"")</f>
        <v/>
      </c>
      <c r="J198" s="198"/>
      <c r="L198" s="55"/>
    </row>
    <row r="199" spans="1:12" s="20" customFormat="1" ht="18.75" customHeight="1">
      <c r="A199" s="3"/>
      <c r="B199" s="542"/>
      <c r="C199" s="533"/>
      <c r="D199" s="533"/>
      <c r="E199" s="534"/>
      <c r="F199" s="535"/>
      <c r="G199" s="533"/>
      <c r="H199" s="533"/>
      <c r="I199" s="532"/>
      <c r="J199" s="198"/>
      <c r="L199" s="55"/>
    </row>
    <row r="200" spans="1:12" s="20" customFormat="1" ht="18.75" customHeight="1">
      <c r="A200" s="3"/>
      <c r="B200" s="524">
        <v>5</v>
      </c>
      <c r="C200" s="526"/>
      <c r="D200" s="526" t="str">
        <f>IF(C200,VLOOKUP(C200,男子登録情報!$A$2:$H$1688,2,0),"")</f>
        <v/>
      </c>
      <c r="E200" s="528" t="str">
        <f>IF(C200&gt;0,VLOOKUP(C200,男子登録情報!$A$2:$H$1688,3,0),"")</f>
        <v/>
      </c>
      <c r="F200" s="529"/>
      <c r="G200" s="526" t="str">
        <f>IF(C200&gt;0,VLOOKUP(C200,男子登録情報!$A$2:$H$1688,4,0),"")</f>
        <v/>
      </c>
      <c r="H200" s="526" t="str">
        <f>IF(C200&gt;0,VLOOKUP(C200,男子登録情報!$A$2:$H$1688,8,0),"")</f>
        <v/>
      </c>
      <c r="I200" s="492" t="str">
        <f>IF(C200&gt;0,VLOOKUP(C200,男子登録情報!$A$2:$H$1688,5,0),"")</f>
        <v/>
      </c>
      <c r="J200" s="198"/>
      <c r="L200" s="55"/>
    </row>
    <row r="201" spans="1:12" s="20" customFormat="1" ht="18.75" customHeight="1">
      <c r="A201" s="3"/>
      <c r="B201" s="542"/>
      <c r="C201" s="533"/>
      <c r="D201" s="533"/>
      <c r="E201" s="534"/>
      <c r="F201" s="535"/>
      <c r="G201" s="533"/>
      <c r="H201" s="533"/>
      <c r="I201" s="532"/>
      <c r="J201" s="198"/>
      <c r="L201" s="55"/>
    </row>
    <row r="202" spans="1:12" s="20" customFormat="1" ht="18.75" customHeight="1">
      <c r="A202" s="3"/>
      <c r="B202" s="524">
        <v>6</v>
      </c>
      <c r="C202" s="526"/>
      <c r="D202" s="526" t="str">
        <f>IF(C202,VLOOKUP(C202,男子登録情報!$A$2:$H$1688,2,0),"")</f>
        <v/>
      </c>
      <c r="E202" s="528" t="str">
        <f>IF(C202&gt;0,VLOOKUP(C202,男子登録情報!$A$2:$H$1688,3,0),"")</f>
        <v/>
      </c>
      <c r="F202" s="529"/>
      <c r="G202" s="526" t="str">
        <f>IF(C202&gt;0,VLOOKUP(C202,男子登録情報!$A$2:$H$1688,4,0),"")</f>
        <v/>
      </c>
      <c r="H202" s="526" t="str">
        <f>IF(C202&gt;0,VLOOKUP(C202,男子登録情報!$A$2:$H$1688,8,0),"")</f>
        <v/>
      </c>
      <c r="I202" s="492" t="str">
        <f>IF(C202&gt;0,VLOOKUP(C202,男子登録情報!$A$2:$H$1688,5,0),"")</f>
        <v/>
      </c>
      <c r="J202" s="198"/>
      <c r="L202" s="55"/>
    </row>
    <row r="203" spans="1:12" s="20" customFormat="1" ht="19.5" customHeight="1" thickBot="1">
      <c r="A203" s="3"/>
      <c r="B203" s="525"/>
      <c r="C203" s="527"/>
      <c r="D203" s="527"/>
      <c r="E203" s="530"/>
      <c r="F203" s="531"/>
      <c r="G203" s="527"/>
      <c r="H203" s="527"/>
      <c r="I203" s="493"/>
      <c r="J203" s="198"/>
      <c r="L203" s="55"/>
    </row>
    <row r="204" spans="1:12" s="20" customFormat="1" ht="18.75">
      <c r="A204" s="3"/>
      <c r="B204" s="494" t="s">
        <v>66</v>
      </c>
      <c r="C204" s="495"/>
      <c r="D204" s="495"/>
      <c r="E204" s="495"/>
      <c r="F204" s="495"/>
      <c r="G204" s="495"/>
      <c r="H204" s="495"/>
      <c r="I204" s="496"/>
      <c r="J204" s="198"/>
      <c r="L204" s="55"/>
    </row>
    <row r="205" spans="1:12" s="20" customFormat="1" ht="18.75">
      <c r="A205" s="3"/>
      <c r="B205" s="497"/>
      <c r="C205" s="498"/>
      <c r="D205" s="498"/>
      <c r="E205" s="498"/>
      <c r="F205" s="498"/>
      <c r="G205" s="498"/>
      <c r="H205" s="498"/>
      <c r="I205" s="499"/>
      <c r="J205" s="198"/>
      <c r="L205" s="55"/>
    </row>
    <row r="206" spans="1:12" s="20" customFormat="1" ht="19.5" thickBot="1">
      <c r="A206" s="3"/>
      <c r="B206" s="500"/>
      <c r="C206" s="501"/>
      <c r="D206" s="501"/>
      <c r="E206" s="501"/>
      <c r="F206" s="501"/>
      <c r="G206" s="501"/>
      <c r="H206" s="501"/>
      <c r="I206" s="502"/>
      <c r="J206" s="198"/>
      <c r="L206" s="55"/>
    </row>
    <row r="207" spans="1:12" s="20" customFormat="1" ht="18.75">
      <c r="A207" s="54"/>
      <c r="B207" s="54"/>
      <c r="C207" s="54"/>
      <c r="D207" s="54"/>
      <c r="E207" s="54"/>
      <c r="F207" s="54"/>
      <c r="G207" s="54"/>
      <c r="H207" s="54"/>
      <c r="I207" s="54"/>
      <c r="J207" s="59"/>
      <c r="L207" s="55"/>
    </row>
    <row r="208" spans="1:12" s="20" customFormat="1" ht="19.5" thickBot="1">
      <c r="A208" s="3"/>
      <c r="B208" s="3"/>
      <c r="C208" s="3"/>
      <c r="D208" s="3"/>
      <c r="E208" s="3"/>
      <c r="F208" s="3"/>
      <c r="G208" s="3"/>
      <c r="H208" s="3"/>
      <c r="I208" s="3"/>
      <c r="J208" s="57" t="s">
        <v>73</v>
      </c>
      <c r="L208" s="55"/>
    </row>
    <row r="209" spans="1:12" s="20" customFormat="1" ht="18.75" customHeight="1">
      <c r="A209" s="3"/>
      <c r="B209" s="503" t="str">
        <f>CONCATENATE('加盟校情報&amp;大会設定'!$G$5,'加盟校情報&amp;大会設定'!$H$5,'加盟校情報&amp;大会設定'!$I$5,'加盟校情報&amp;大会設定'!$J$5,)&amp;"　男子4×100mR"</f>
        <v>第82回東海学生駅伝 兼 第14回東海学生女子駅伝　男子4×100mR</v>
      </c>
      <c r="C209" s="504"/>
      <c r="D209" s="504"/>
      <c r="E209" s="504"/>
      <c r="F209" s="504"/>
      <c r="G209" s="504"/>
      <c r="H209" s="504"/>
      <c r="I209" s="505"/>
      <c r="J209" s="198"/>
      <c r="L209" s="55"/>
    </row>
    <row r="210" spans="1:12" s="20" customFormat="1" ht="19.5" customHeight="1" thickBot="1">
      <c r="A210" s="3"/>
      <c r="B210" s="506"/>
      <c r="C210" s="507"/>
      <c r="D210" s="507"/>
      <c r="E210" s="507"/>
      <c r="F210" s="507"/>
      <c r="G210" s="507"/>
      <c r="H210" s="507"/>
      <c r="I210" s="508"/>
      <c r="J210" s="198"/>
      <c r="L210" s="55"/>
    </row>
    <row r="211" spans="1:12" s="20" customFormat="1" ht="18.75">
      <c r="A211" s="3"/>
      <c r="B211" s="509" t="s">
        <v>57</v>
      </c>
      <c r="C211" s="510"/>
      <c r="D211" s="515" t="str">
        <f>IF(基本情報登録!$D$6&gt;0,基本情報登録!$D$6,"")</f>
        <v/>
      </c>
      <c r="E211" s="516"/>
      <c r="F211" s="516"/>
      <c r="G211" s="516"/>
      <c r="H211" s="517"/>
      <c r="I211" s="58" t="s">
        <v>58</v>
      </c>
      <c r="J211" s="198"/>
      <c r="L211" s="55"/>
    </row>
    <row r="212" spans="1:12" s="20" customFormat="1" ht="18.75" customHeight="1">
      <c r="A212" s="3"/>
      <c r="B212" s="511" t="s">
        <v>1</v>
      </c>
      <c r="C212" s="512"/>
      <c r="D212" s="518" t="str">
        <f>IF(基本情報登録!$D$8&gt;0,基本情報登録!$D$8,"")</f>
        <v/>
      </c>
      <c r="E212" s="519"/>
      <c r="F212" s="519"/>
      <c r="G212" s="519"/>
      <c r="H212" s="520"/>
      <c r="I212" s="492"/>
      <c r="J212" s="198"/>
      <c r="L212" s="55"/>
    </row>
    <row r="213" spans="1:12" s="20" customFormat="1" ht="19.5" customHeight="1" thickBot="1">
      <c r="A213" s="3"/>
      <c r="B213" s="513"/>
      <c r="C213" s="514"/>
      <c r="D213" s="521"/>
      <c r="E213" s="522"/>
      <c r="F213" s="522"/>
      <c r="G213" s="522"/>
      <c r="H213" s="523"/>
      <c r="I213" s="493"/>
      <c r="J213" s="198"/>
      <c r="L213" s="55"/>
    </row>
    <row r="214" spans="1:12" s="20" customFormat="1" ht="18.75">
      <c r="A214" s="3"/>
      <c r="B214" s="509" t="s">
        <v>37</v>
      </c>
      <c r="C214" s="510"/>
      <c r="D214" s="547"/>
      <c r="E214" s="548"/>
      <c r="F214" s="548"/>
      <c r="G214" s="548"/>
      <c r="H214" s="548"/>
      <c r="I214" s="549"/>
      <c r="J214" s="198"/>
      <c r="L214" s="55"/>
    </row>
    <row r="215" spans="1:12" s="20" customFormat="1" ht="18.75" hidden="1">
      <c r="A215" s="3"/>
      <c r="B215" s="195"/>
      <c r="C215" s="196"/>
      <c r="D215" s="49"/>
      <c r="E215" s="550" t="str">
        <f>TEXT(D214,"00000")</f>
        <v>00000</v>
      </c>
      <c r="F215" s="550"/>
      <c r="G215" s="550"/>
      <c r="H215" s="550"/>
      <c r="I215" s="551"/>
      <c r="J215" s="198"/>
      <c r="L215" s="55"/>
    </row>
    <row r="216" spans="1:12" s="20" customFormat="1" ht="18.75" customHeight="1">
      <c r="A216" s="3"/>
      <c r="B216" s="511" t="s">
        <v>40</v>
      </c>
      <c r="C216" s="512"/>
      <c r="D216" s="528"/>
      <c r="E216" s="554"/>
      <c r="F216" s="554"/>
      <c r="G216" s="554"/>
      <c r="H216" s="554"/>
      <c r="I216" s="555"/>
      <c r="J216" s="198"/>
      <c r="L216" s="55"/>
    </row>
    <row r="217" spans="1:12" s="20" customFormat="1" ht="18.75" customHeight="1">
      <c r="A217" s="3"/>
      <c r="B217" s="552"/>
      <c r="C217" s="553"/>
      <c r="D217" s="534"/>
      <c r="E217" s="556"/>
      <c r="F217" s="556"/>
      <c r="G217" s="556"/>
      <c r="H217" s="556"/>
      <c r="I217" s="557"/>
      <c r="J217" s="198"/>
      <c r="L217" s="55"/>
    </row>
    <row r="218" spans="1:12" s="20" customFormat="1" ht="19.5" thickBot="1">
      <c r="A218" s="3"/>
      <c r="B218" s="558" t="s">
        <v>59</v>
      </c>
      <c r="C218" s="559"/>
      <c r="D218" s="560"/>
      <c r="E218" s="561"/>
      <c r="F218" s="561"/>
      <c r="G218" s="561"/>
      <c r="H218" s="561"/>
      <c r="I218" s="562"/>
      <c r="J218" s="198"/>
      <c r="L218" s="55"/>
    </row>
    <row r="219" spans="1:12" s="20" customFormat="1" ht="18.75">
      <c r="A219" s="3"/>
      <c r="B219" s="536" t="s">
        <v>60</v>
      </c>
      <c r="C219" s="537"/>
      <c r="D219" s="537"/>
      <c r="E219" s="537"/>
      <c r="F219" s="537"/>
      <c r="G219" s="537"/>
      <c r="H219" s="537"/>
      <c r="I219" s="538"/>
      <c r="J219" s="198"/>
      <c r="L219" s="55"/>
    </row>
    <row r="220" spans="1:12" s="20" customFormat="1" ht="19.5" thickBot="1">
      <c r="A220" s="3"/>
      <c r="B220" s="50" t="s">
        <v>61</v>
      </c>
      <c r="C220" s="197" t="s">
        <v>30</v>
      </c>
      <c r="D220" s="197" t="s">
        <v>62</v>
      </c>
      <c r="E220" s="539" t="s">
        <v>63</v>
      </c>
      <c r="F220" s="540"/>
      <c r="G220" s="197" t="s">
        <v>57</v>
      </c>
      <c r="H220" s="197" t="s">
        <v>64</v>
      </c>
      <c r="I220" s="51" t="s">
        <v>65</v>
      </c>
      <c r="J220" s="198"/>
      <c r="L220" s="55"/>
    </row>
    <row r="221" spans="1:12" s="20" customFormat="1" ht="19.5" customHeight="1" thickTop="1">
      <c r="A221" s="3"/>
      <c r="B221" s="541">
        <v>1</v>
      </c>
      <c r="C221" s="543"/>
      <c r="D221" s="543" t="str">
        <f>IF(C221&gt;0,VLOOKUP(C221,男子登録情報!$A$2:$H$1688,2,0),"")</f>
        <v/>
      </c>
      <c r="E221" s="544" t="str">
        <f>IF(C221&gt;0,VLOOKUP(C221,男子登録情報!$A$2:$H$1688,3,0),"")</f>
        <v/>
      </c>
      <c r="F221" s="545"/>
      <c r="G221" s="543" t="str">
        <f>IF(C221&gt;0,VLOOKUP(C221,男子登録情報!$A$2:$H$1688,4,0),"")</f>
        <v/>
      </c>
      <c r="H221" s="543" t="str">
        <f>IF(C221&gt;0,VLOOKUP(C221,男子登録情報!$A$2:$H$1688,8,0),"")</f>
        <v/>
      </c>
      <c r="I221" s="546" t="str">
        <f>IF(C221&gt;0,VLOOKUP(C221,男子登録情報!$A$2:$H$1688,5,0),"")</f>
        <v/>
      </c>
      <c r="J221" s="198"/>
      <c r="L221" s="55"/>
    </row>
    <row r="222" spans="1:12" s="20" customFormat="1" ht="18.75" customHeight="1">
      <c r="A222" s="3"/>
      <c r="B222" s="542"/>
      <c r="C222" s="533"/>
      <c r="D222" s="533"/>
      <c r="E222" s="534"/>
      <c r="F222" s="535"/>
      <c r="G222" s="533"/>
      <c r="H222" s="533"/>
      <c r="I222" s="532"/>
      <c r="J222" s="198"/>
      <c r="L222" s="55"/>
    </row>
    <row r="223" spans="1:12" s="20" customFormat="1" ht="18.75" customHeight="1">
      <c r="A223" s="3"/>
      <c r="B223" s="524">
        <v>2</v>
      </c>
      <c r="C223" s="526"/>
      <c r="D223" s="526" t="str">
        <f>IF(C223,VLOOKUP(C223,男子登録情報!$A$2:$H$1688,2,0),"")</f>
        <v/>
      </c>
      <c r="E223" s="528" t="str">
        <f>IF(C223&gt;0,VLOOKUP(C223,男子登録情報!$A$2:$H$1688,3,0),"")</f>
        <v/>
      </c>
      <c r="F223" s="529"/>
      <c r="G223" s="526" t="str">
        <f>IF(C223&gt;0,VLOOKUP(C223,男子登録情報!$A$2:$H$1688,4,0),"")</f>
        <v/>
      </c>
      <c r="H223" s="526" t="str">
        <f>IF(C223&gt;0,VLOOKUP(C223,男子登録情報!$A$2:$H$1688,8,0),"")</f>
        <v/>
      </c>
      <c r="I223" s="492" t="str">
        <f>IF(C223&gt;0,VLOOKUP(C223,男子登録情報!$A$2:$H$1688,5,0),"")</f>
        <v/>
      </c>
      <c r="J223" s="198"/>
      <c r="L223" s="55"/>
    </row>
    <row r="224" spans="1:12" s="20" customFormat="1" ht="18.75" customHeight="1">
      <c r="A224" s="3"/>
      <c r="B224" s="542"/>
      <c r="C224" s="533"/>
      <c r="D224" s="533"/>
      <c r="E224" s="534"/>
      <c r="F224" s="535"/>
      <c r="G224" s="533"/>
      <c r="H224" s="533"/>
      <c r="I224" s="532"/>
      <c r="J224" s="198"/>
      <c r="L224" s="55"/>
    </row>
    <row r="225" spans="1:12" s="20" customFormat="1" ht="18.75" customHeight="1">
      <c r="A225" s="3"/>
      <c r="B225" s="524">
        <v>3</v>
      </c>
      <c r="C225" s="526"/>
      <c r="D225" s="526" t="str">
        <f>IF(C225,VLOOKUP(C225,男子登録情報!$A$2:$H$1688,2,0),"")</f>
        <v/>
      </c>
      <c r="E225" s="528" t="str">
        <f>IF(C225&gt;0,VLOOKUP(C225,男子登録情報!$A$2:$H$1688,3,0),"")</f>
        <v/>
      </c>
      <c r="F225" s="529"/>
      <c r="G225" s="526" t="str">
        <f>IF(C225&gt;0,VLOOKUP(C225,男子登録情報!$A$2:$H$1688,4,0),"")</f>
        <v/>
      </c>
      <c r="H225" s="526" t="str">
        <f>IF(C225&gt;0,VLOOKUP(C225,男子登録情報!$A$2:$H$1688,8,0),"")</f>
        <v/>
      </c>
      <c r="I225" s="492" t="str">
        <f>IF(C225&gt;0,VLOOKUP(C225,男子登録情報!$A$2:$H$1688,5,0),"")</f>
        <v/>
      </c>
      <c r="J225" s="198"/>
      <c r="L225" s="55"/>
    </row>
    <row r="226" spans="1:12" s="20" customFormat="1" ht="18.75" customHeight="1">
      <c r="A226" s="3"/>
      <c r="B226" s="542"/>
      <c r="C226" s="533"/>
      <c r="D226" s="533"/>
      <c r="E226" s="534"/>
      <c r="F226" s="535"/>
      <c r="G226" s="533"/>
      <c r="H226" s="533"/>
      <c r="I226" s="532"/>
      <c r="J226" s="198"/>
      <c r="L226" s="55"/>
    </row>
    <row r="227" spans="1:12" s="20" customFormat="1" ht="18.75" customHeight="1">
      <c r="A227" s="3"/>
      <c r="B227" s="524">
        <v>4</v>
      </c>
      <c r="C227" s="526"/>
      <c r="D227" s="526" t="str">
        <f>IF(C227,VLOOKUP(C227,男子登録情報!$A$2:$H$1688,2,0),"")</f>
        <v/>
      </c>
      <c r="E227" s="528" t="str">
        <f>IF(C227&gt;0,VLOOKUP(C227,男子登録情報!$A$2:$H$1688,3,0),"")</f>
        <v/>
      </c>
      <c r="F227" s="529"/>
      <c r="G227" s="526" t="str">
        <f>IF(C227&gt;0,VLOOKUP(C227,男子登録情報!$A$2:$H$1688,4,0),"")</f>
        <v/>
      </c>
      <c r="H227" s="526" t="str">
        <f>IF(C227&gt;0,VLOOKUP(C227,男子登録情報!$A$2:$H$1688,8,0),"")</f>
        <v/>
      </c>
      <c r="I227" s="492" t="str">
        <f>IF(C227&gt;0,VLOOKUP(C227,男子登録情報!$A$2:$H$1688,5,0),"")</f>
        <v/>
      </c>
      <c r="J227" s="198"/>
      <c r="L227" s="55"/>
    </row>
    <row r="228" spans="1:12" s="20" customFormat="1" ht="18.75" customHeight="1">
      <c r="A228" s="3"/>
      <c r="B228" s="542"/>
      <c r="C228" s="533"/>
      <c r="D228" s="533"/>
      <c r="E228" s="534"/>
      <c r="F228" s="535"/>
      <c r="G228" s="533"/>
      <c r="H228" s="533"/>
      <c r="I228" s="532"/>
      <c r="J228" s="198"/>
      <c r="L228" s="55"/>
    </row>
    <row r="229" spans="1:12" s="20" customFormat="1" ht="18.75" customHeight="1">
      <c r="A229" s="3"/>
      <c r="B229" s="524">
        <v>5</v>
      </c>
      <c r="C229" s="526"/>
      <c r="D229" s="526" t="str">
        <f>IF(C229,VLOOKUP(C229,男子登録情報!$A$2:$H$1688,2,0),"")</f>
        <v/>
      </c>
      <c r="E229" s="528" t="str">
        <f>IF(C229&gt;0,VLOOKUP(C229,男子登録情報!$A$2:$H$1688,3,0),"")</f>
        <v/>
      </c>
      <c r="F229" s="529"/>
      <c r="G229" s="526" t="str">
        <f>IF(C229&gt;0,VLOOKUP(C229,男子登録情報!$A$2:$H$1688,4,0),"")</f>
        <v/>
      </c>
      <c r="H229" s="526" t="str">
        <f>IF(C229&gt;0,VLOOKUP(C229,男子登録情報!$A$2:$H$1688,8,0),"")</f>
        <v/>
      </c>
      <c r="I229" s="492" t="str">
        <f>IF(C229&gt;0,VLOOKUP(C229,男子登録情報!$A$2:$H$1688,5,0),"")</f>
        <v/>
      </c>
      <c r="J229" s="198"/>
      <c r="L229" s="55"/>
    </row>
    <row r="230" spans="1:12" s="20" customFormat="1" ht="18.75" customHeight="1">
      <c r="A230" s="3"/>
      <c r="B230" s="542"/>
      <c r="C230" s="533"/>
      <c r="D230" s="533"/>
      <c r="E230" s="534"/>
      <c r="F230" s="535"/>
      <c r="G230" s="533"/>
      <c r="H230" s="533"/>
      <c r="I230" s="532"/>
      <c r="J230" s="198"/>
      <c r="L230" s="55"/>
    </row>
    <row r="231" spans="1:12" s="20" customFormat="1" ht="18.75" customHeight="1">
      <c r="A231" s="3"/>
      <c r="B231" s="524">
        <v>6</v>
      </c>
      <c r="C231" s="526"/>
      <c r="D231" s="526" t="str">
        <f>IF(C231,VLOOKUP(C231,男子登録情報!$A$2:$H$1688,2,0),"")</f>
        <v/>
      </c>
      <c r="E231" s="528" t="str">
        <f>IF(C231&gt;0,VLOOKUP(C231,男子登録情報!$A$2:$H$1688,3,0),"")</f>
        <v/>
      </c>
      <c r="F231" s="529"/>
      <c r="G231" s="526" t="str">
        <f>IF(C231&gt;0,VLOOKUP(C231,男子登録情報!$A$2:$H$1688,4,0),"")</f>
        <v/>
      </c>
      <c r="H231" s="526" t="str">
        <f>IF(C231&gt;0,VLOOKUP(C231,男子登録情報!$A$2:$H$1688,8,0),"")</f>
        <v/>
      </c>
      <c r="I231" s="492" t="str">
        <f>IF(C231&gt;0,VLOOKUP(C231,男子登録情報!$A$2:$H$1688,5,0),"")</f>
        <v/>
      </c>
      <c r="J231" s="198"/>
      <c r="L231" s="55"/>
    </row>
    <row r="232" spans="1:12" s="20" customFormat="1" ht="19.5" customHeight="1" thickBot="1">
      <c r="A232" s="3"/>
      <c r="B232" s="525"/>
      <c r="C232" s="527"/>
      <c r="D232" s="527"/>
      <c r="E232" s="530"/>
      <c r="F232" s="531"/>
      <c r="G232" s="527"/>
      <c r="H232" s="527"/>
      <c r="I232" s="493"/>
      <c r="J232" s="198"/>
      <c r="L232" s="55"/>
    </row>
    <row r="233" spans="1:12" s="20" customFormat="1" ht="18.75">
      <c r="A233" s="3"/>
      <c r="B233" s="494" t="s">
        <v>66</v>
      </c>
      <c r="C233" s="495"/>
      <c r="D233" s="495"/>
      <c r="E233" s="495"/>
      <c r="F233" s="495"/>
      <c r="G233" s="495"/>
      <c r="H233" s="495"/>
      <c r="I233" s="496"/>
      <c r="J233" s="198"/>
      <c r="L233" s="55"/>
    </row>
    <row r="234" spans="1:12" s="20" customFormat="1" ht="18.75">
      <c r="A234" s="3"/>
      <c r="B234" s="497"/>
      <c r="C234" s="498"/>
      <c r="D234" s="498"/>
      <c r="E234" s="498"/>
      <c r="F234" s="498"/>
      <c r="G234" s="498"/>
      <c r="H234" s="498"/>
      <c r="I234" s="499"/>
      <c r="J234" s="198"/>
      <c r="L234" s="55"/>
    </row>
    <row r="235" spans="1:12" s="20" customFormat="1" ht="19.5" thickBot="1">
      <c r="A235" s="3"/>
      <c r="B235" s="500"/>
      <c r="C235" s="501"/>
      <c r="D235" s="501"/>
      <c r="E235" s="501"/>
      <c r="F235" s="501"/>
      <c r="G235" s="501"/>
      <c r="H235" s="501"/>
      <c r="I235" s="502"/>
      <c r="J235" s="198"/>
      <c r="L235" s="55"/>
    </row>
    <row r="236" spans="1:12" s="20" customFormat="1" ht="18.75">
      <c r="A236" s="54"/>
      <c r="B236" s="54"/>
      <c r="C236" s="54"/>
      <c r="D236" s="54"/>
      <c r="E236" s="54"/>
      <c r="F236" s="54"/>
      <c r="G236" s="54"/>
      <c r="H236" s="54"/>
      <c r="I236" s="54"/>
      <c r="J236" s="59"/>
      <c r="L236" s="55"/>
    </row>
    <row r="237" spans="1:12" s="20" customFormat="1" ht="19.5" thickBot="1">
      <c r="A237" s="3"/>
      <c r="B237" s="3"/>
      <c r="C237" s="3"/>
      <c r="D237" s="3"/>
      <c r="E237" s="3"/>
      <c r="F237" s="3"/>
      <c r="G237" s="3"/>
      <c r="H237" s="3"/>
      <c r="I237" s="3"/>
      <c r="J237" s="57" t="s">
        <v>74</v>
      </c>
      <c r="L237" s="55"/>
    </row>
    <row r="238" spans="1:12" s="20" customFormat="1" ht="18.75" customHeight="1">
      <c r="A238" s="3"/>
      <c r="B238" s="503" t="str">
        <f>CONCATENATE('加盟校情報&amp;大会設定'!$G$5,'加盟校情報&amp;大会設定'!$H$5,'加盟校情報&amp;大会設定'!$I$5,'加盟校情報&amp;大会設定'!$J$5,)&amp;"　男子4×100mR"</f>
        <v>第82回東海学生駅伝 兼 第14回東海学生女子駅伝　男子4×100mR</v>
      </c>
      <c r="C238" s="504"/>
      <c r="D238" s="504"/>
      <c r="E238" s="504"/>
      <c r="F238" s="504"/>
      <c r="G238" s="504"/>
      <c r="H238" s="504"/>
      <c r="I238" s="505"/>
      <c r="J238" s="198"/>
      <c r="L238" s="55"/>
    </row>
    <row r="239" spans="1:12" s="20" customFormat="1" ht="19.5" customHeight="1" thickBot="1">
      <c r="A239" s="3"/>
      <c r="B239" s="506"/>
      <c r="C239" s="507"/>
      <c r="D239" s="507"/>
      <c r="E239" s="507"/>
      <c r="F239" s="507"/>
      <c r="G239" s="507"/>
      <c r="H239" s="507"/>
      <c r="I239" s="508"/>
      <c r="J239" s="198"/>
      <c r="L239" s="55"/>
    </row>
    <row r="240" spans="1:12" s="20" customFormat="1" ht="18.75">
      <c r="A240" s="3"/>
      <c r="B240" s="509" t="s">
        <v>57</v>
      </c>
      <c r="C240" s="510"/>
      <c r="D240" s="515" t="str">
        <f>IF(基本情報登録!$D$6&gt;0,基本情報登録!$D$6,"")</f>
        <v/>
      </c>
      <c r="E240" s="516"/>
      <c r="F240" s="516"/>
      <c r="G240" s="516"/>
      <c r="H240" s="517"/>
      <c r="I240" s="58" t="s">
        <v>58</v>
      </c>
      <c r="J240" s="198"/>
      <c r="L240" s="55"/>
    </row>
    <row r="241" spans="1:12" s="20" customFormat="1" ht="18.75" customHeight="1">
      <c r="A241" s="3"/>
      <c r="B241" s="511" t="s">
        <v>1</v>
      </c>
      <c r="C241" s="512"/>
      <c r="D241" s="528" t="str">
        <f>IF(基本情報登録!$D$8&gt;0,基本情報登録!$D$8,"")</f>
        <v/>
      </c>
      <c r="E241" s="554"/>
      <c r="F241" s="554"/>
      <c r="G241" s="554"/>
      <c r="H241" s="529"/>
      <c r="I241" s="492"/>
      <c r="J241" s="198"/>
      <c r="L241" s="55"/>
    </row>
    <row r="242" spans="1:12" s="20" customFormat="1" ht="19.5" customHeight="1" thickBot="1">
      <c r="A242" s="3"/>
      <c r="B242" s="513"/>
      <c r="C242" s="514"/>
      <c r="D242" s="530"/>
      <c r="E242" s="563"/>
      <c r="F242" s="563"/>
      <c r="G242" s="563"/>
      <c r="H242" s="531"/>
      <c r="I242" s="493"/>
      <c r="J242" s="198"/>
      <c r="L242" s="55"/>
    </row>
    <row r="243" spans="1:12" s="20" customFormat="1" ht="18.75">
      <c r="A243" s="3"/>
      <c r="B243" s="509" t="s">
        <v>37</v>
      </c>
      <c r="C243" s="510"/>
      <c r="D243" s="547"/>
      <c r="E243" s="548"/>
      <c r="F243" s="548"/>
      <c r="G243" s="548"/>
      <c r="H243" s="548"/>
      <c r="I243" s="549"/>
      <c r="J243" s="198"/>
      <c r="L243" s="55"/>
    </row>
    <row r="244" spans="1:12" s="20" customFormat="1" ht="18.75" hidden="1">
      <c r="A244" s="3"/>
      <c r="B244" s="195"/>
      <c r="C244" s="196"/>
      <c r="D244" s="49"/>
      <c r="E244" s="550" t="str">
        <f>TEXT(D243,"00000")</f>
        <v>00000</v>
      </c>
      <c r="F244" s="550"/>
      <c r="G244" s="550"/>
      <c r="H244" s="550"/>
      <c r="I244" s="551"/>
      <c r="J244" s="198"/>
      <c r="L244" s="55"/>
    </row>
    <row r="245" spans="1:12" s="20" customFormat="1" ht="18.75" customHeight="1">
      <c r="A245" s="3"/>
      <c r="B245" s="511" t="s">
        <v>40</v>
      </c>
      <c r="C245" s="512"/>
      <c r="D245" s="528"/>
      <c r="E245" s="554"/>
      <c r="F245" s="554"/>
      <c r="G245" s="554"/>
      <c r="H245" s="554"/>
      <c r="I245" s="555"/>
      <c r="J245" s="198"/>
      <c r="L245" s="55"/>
    </row>
    <row r="246" spans="1:12" s="20" customFormat="1" ht="18.75" customHeight="1">
      <c r="A246" s="3"/>
      <c r="B246" s="552"/>
      <c r="C246" s="553"/>
      <c r="D246" s="534"/>
      <c r="E246" s="556"/>
      <c r="F246" s="556"/>
      <c r="G246" s="556"/>
      <c r="H246" s="556"/>
      <c r="I246" s="557"/>
      <c r="J246" s="198"/>
      <c r="L246" s="55"/>
    </row>
    <row r="247" spans="1:12" s="20" customFormat="1" ht="19.5" thickBot="1">
      <c r="A247" s="3"/>
      <c r="B247" s="558" t="s">
        <v>59</v>
      </c>
      <c r="C247" s="559"/>
      <c r="D247" s="560"/>
      <c r="E247" s="561"/>
      <c r="F247" s="561"/>
      <c r="G247" s="561"/>
      <c r="H247" s="561"/>
      <c r="I247" s="562"/>
      <c r="J247" s="198"/>
      <c r="L247" s="55"/>
    </row>
    <row r="248" spans="1:12" s="20" customFormat="1" ht="18.75">
      <c r="A248" s="3"/>
      <c r="B248" s="536" t="s">
        <v>60</v>
      </c>
      <c r="C248" s="537"/>
      <c r="D248" s="537"/>
      <c r="E248" s="537"/>
      <c r="F248" s="537"/>
      <c r="G248" s="537"/>
      <c r="H248" s="537"/>
      <c r="I248" s="538"/>
      <c r="J248" s="198"/>
      <c r="L248" s="55"/>
    </row>
    <row r="249" spans="1:12" s="20" customFormat="1" ht="19.5" thickBot="1">
      <c r="A249" s="3"/>
      <c r="B249" s="50" t="s">
        <v>61</v>
      </c>
      <c r="C249" s="197" t="s">
        <v>30</v>
      </c>
      <c r="D249" s="197" t="s">
        <v>62</v>
      </c>
      <c r="E249" s="539" t="s">
        <v>63</v>
      </c>
      <c r="F249" s="540"/>
      <c r="G249" s="197" t="s">
        <v>57</v>
      </c>
      <c r="H249" s="197" t="s">
        <v>64</v>
      </c>
      <c r="I249" s="51" t="s">
        <v>65</v>
      </c>
      <c r="J249" s="198"/>
      <c r="L249" s="55"/>
    </row>
    <row r="250" spans="1:12" s="20" customFormat="1" ht="19.5" customHeight="1" thickTop="1">
      <c r="A250" s="3"/>
      <c r="B250" s="541">
        <v>1</v>
      </c>
      <c r="C250" s="543"/>
      <c r="D250" s="543" t="str">
        <f>IF(C250&gt;0,VLOOKUP(C250,男子登録情報!$A$2:$H$1688,2,0),"")</f>
        <v/>
      </c>
      <c r="E250" s="544" t="str">
        <f>IF(C250&gt;0,VLOOKUP(C250,男子登録情報!$A$2:$H$1688,3,0),"")</f>
        <v/>
      </c>
      <c r="F250" s="545"/>
      <c r="G250" s="543" t="str">
        <f>IF(C250&gt;0,VLOOKUP(C250,男子登録情報!$A$2:$H$1688,4,0),"")</f>
        <v/>
      </c>
      <c r="H250" s="543" t="str">
        <f>IF(C250&gt;0,VLOOKUP(C250,男子登録情報!$A$2:$H$1688,8,0),"")</f>
        <v/>
      </c>
      <c r="I250" s="546" t="str">
        <f>IF(C250&gt;0,VLOOKUP(C250,男子登録情報!$A$2:$H$1688,5,0),"")</f>
        <v/>
      </c>
      <c r="J250" s="198"/>
      <c r="L250" s="55"/>
    </row>
    <row r="251" spans="1:12" s="20" customFormat="1" ht="18.75" customHeight="1">
      <c r="A251" s="3"/>
      <c r="B251" s="542"/>
      <c r="C251" s="533"/>
      <c r="D251" s="533"/>
      <c r="E251" s="534"/>
      <c r="F251" s="535"/>
      <c r="G251" s="533"/>
      <c r="H251" s="533"/>
      <c r="I251" s="532"/>
      <c r="J251" s="198"/>
      <c r="L251" s="55"/>
    </row>
    <row r="252" spans="1:12" s="20" customFormat="1" ht="18.75" customHeight="1">
      <c r="A252" s="3"/>
      <c r="B252" s="524">
        <v>2</v>
      </c>
      <c r="C252" s="526"/>
      <c r="D252" s="526" t="str">
        <f>IF(C252,VLOOKUP(C252,男子登録情報!$A$2:$H$1688,2,0),"")</f>
        <v/>
      </c>
      <c r="E252" s="528" t="str">
        <f>IF(C252&gt;0,VLOOKUP(C252,男子登録情報!$A$2:$H$1688,3,0),"")</f>
        <v/>
      </c>
      <c r="F252" s="529"/>
      <c r="G252" s="526" t="str">
        <f>IF(C252&gt;0,VLOOKUP(C252,男子登録情報!$A$2:$H$1688,4,0),"")</f>
        <v/>
      </c>
      <c r="H252" s="526" t="str">
        <f>IF(C252&gt;0,VLOOKUP(C252,男子登録情報!$A$2:$H$1688,8,0),"")</f>
        <v/>
      </c>
      <c r="I252" s="492" t="str">
        <f>IF(C252&gt;0,VLOOKUP(C252,男子登録情報!$A$2:$H$1688,5,0),"")</f>
        <v/>
      </c>
      <c r="J252" s="198"/>
      <c r="L252" s="55"/>
    </row>
    <row r="253" spans="1:12" s="20" customFormat="1" ht="18.75" customHeight="1">
      <c r="A253" s="3"/>
      <c r="B253" s="542"/>
      <c r="C253" s="533"/>
      <c r="D253" s="533"/>
      <c r="E253" s="534"/>
      <c r="F253" s="535"/>
      <c r="G253" s="533"/>
      <c r="H253" s="533"/>
      <c r="I253" s="532"/>
      <c r="J253" s="198"/>
      <c r="L253" s="55"/>
    </row>
    <row r="254" spans="1:12" s="20" customFormat="1" ht="18.75" customHeight="1">
      <c r="A254" s="3"/>
      <c r="B254" s="524">
        <v>3</v>
      </c>
      <c r="C254" s="526"/>
      <c r="D254" s="526" t="str">
        <f>IF(C254,VLOOKUP(C254,男子登録情報!$A$2:$H$1688,2,0),"")</f>
        <v/>
      </c>
      <c r="E254" s="528" t="str">
        <f>IF(C254&gt;0,VLOOKUP(C254,男子登録情報!$A$2:$H$1688,3,0),"")</f>
        <v/>
      </c>
      <c r="F254" s="529"/>
      <c r="G254" s="526" t="str">
        <f>IF(C254&gt;0,VLOOKUP(C254,男子登録情報!$A$2:$H$1688,4,0),"")</f>
        <v/>
      </c>
      <c r="H254" s="526" t="str">
        <f>IF(C254&gt;0,VLOOKUP(C254,男子登録情報!$A$2:$H$1688,8,0),"")</f>
        <v/>
      </c>
      <c r="I254" s="492" t="str">
        <f>IF(C254&gt;0,VLOOKUP(C254,男子登録情報!$A$2:$H$1688,5,0),"")</f>
        <v/>
      </c>
      <c r="J254" s="198"/>
      <c r="L254" s="55"/>
    </row>
    <row r="255" spans="1:12" s="20" customFormat="1" ht="18.75" customHeight="1">
      <c r="A255" s="3"/>
      <c r="B255" s="542"/>
      <c r="C255" s="533"/>
      <c r="D255" s="533"/>
      <c r="E255" s="534"/>
      <c r="F255" s="535"/>
      <c r="G255" s="533"/>
      <c r="H255" s="533"/>
      <c r="I255" s="532"/>
      <c r="J255" s="198"/>
      <c r="L255" s="55"/>
    </row>
    <row r="256" spans="1:12" s="20" customFormat="1" ht="18.75" customHeight="1">
      <c r="A256" s="3"/>
      <c r="B256" s="524">
        <v>4</v>
      </c>
      <c r="C256" s="526"/>
      <c r="D256" s="526" t="str">
        <f>IF(C256,VLOOKUP(C256,男子登録情報!$A$2:$H$1688,2,0),"")</f>
        <v/>
      </c>
      <c r="E256" s="528" t="str">
        <f>IF(C256&gt;0,VLOOKUP(C256,男子登録情報!$A$2:$H$1688,3,0),"")</f>
        <v/>
      </c>
      <c r="F256" s="529"/>
      <c r="G256" s="526" t="str">
        <f>IF(C256&gt;0,VLOOKUP(C256,男子登録情報!$A$2:$H$1688,4,0),"")</f>
        <v/>
      </c>
      <c r="H256" s="526" t="str">
        <f>IF(C256&gt;0,VLOOKUP(C256,男子登録情報!$A$2:$H$1688,8,0),"")</f>
        <v/>
      </c>
      <c r="I256" s="492" t="str">
        <f>IF(C256&gt;0,VLOOKUP(C256,男子登録情報!$A$2:$H$1688,5,0),"")</f>
        <v/>
      </c>
      <c r="J256" s="198"/>
      <c r="L256" s="55"/>
    </row>
    <row r="257" spans="1:12" s="20" customFormat="1" ht="18.75" customHeight="1">
      <c r="A257" s="3"/>
      <c r="B257" s="542"/>
      <c r="C257" s="533"/>
      <c r="D257" s="533"/>
      <c r="E257" s="534"/>
      <c r="F257" s="535"/>
      <c r="G257" s="533"/>
      <c r="H257" s="533"/>
      <c r="I257" s="532"/>
      <c r="J257" s="198"/>
      <c r="L257" s="55"/>
    </row>
    <row r="258" spans="1:12" s="20" customFormat="1" ht="18.75" customHeight="1">
      <c r="A258" s="3"/>
      <c r="B258" s="524">
        <v>5</v>
      </c>
      <c r="C258" s="526"/>
      <c r="D258" s="526" t="str">
        <f>IF(C258,VLOOKUP(C258,男子登録情報!$A$2:$H$1688,2,0),"")</f>
        <v/>
      </c>
      <c r="E258" s="528" t="str">
        <f>IF(C258&gt;0,VLOOKUP(C258,男子登録情報!$A$2:$H$1688,3,0),"")</f>
        <v/>
      </c>
      <c r="F258" s="529"/>
      <c r="G258" s="526" t="str">
        <f>IF(C258&gt;0,VLOOKUP(C258,男子登録情報!$A$2:$H$1688,4,0),"")</f>
        <v/>
      </c>
      <c r="H258" s="526" t="str">
        <f>IF(C258&gt;0,VLOOKUP(C258,男子登録情報!$A$2:$H$1688,8,0),"")</f>
        <v/>
      </c>
      <c r="I258" s="492" t="str">
        <f>IF(C258&gt;0,VLOOKUP(C258,男子登録情報!$A$2:$H$1688,5,0),"")</f>
        <v/>
      </c>
      <c r="J258" s="198"/>
      <c r="L258" s="55"/>
    </row>
    <row r="259" spans="1:12" s="20" customFormat="1" ht="18.75" customHeight="1">
      <c r="A259" s="3"/>
      <c r="B259" s="542"/>
      <c r="C259" s="533"/>
      <c r="D259" s="533"/>
      <c r="E259" s="534"/>
      <c r="F259" s="535"/>
      <c r="G259" s="533"/>
      <c r="H259" s="533"/>
      <c r="I259" s="532"/>
      <c r="J259" s="198"/>
      <c r="L259" s="55"/>
    </row>
    <row r="260" spans="1:12" s="20" customFormat="1" ht="18.75" customHeight="1">
      <c r="A260" s="3"/>
      <c r="B260" s="524">
        <v>6</v>
      </c>
      <c r="C260" s="526"/>
      <c r="D260" s="526" t="str">
        <f>IF(C260,VLOOKUP(C260,男子登録情報!$A$2:$H$1688,2,0),"")</f>
        <v/>
      </c>
      <c r="E260" s="528" t="str">
        <f>IF(C260&gt;0,VLOOKUP(C260,男子登録情報!$A$2:$H$1688,3,0),"")</f>
        <v/>
      </c>
      <c r="F260" s="529"/>
      <c r="G260" s="526" t="str">
        <f>IF(C260&gt;0,VLOOKUP(C260,男子登録情報!$A$2:$H$1688,4,0),"")</f>
        <v/>
      </c>
      <c r="H260" s="526" t="str">
        <f>IF(C260&gt;0,VLOOKUP(C260,男子登録情報!$A$2:$H$1688,8,0),"")</f>
        <v/>
      </c>
      <c r="I260" s="492" t="str">
        <f>IF(C260&gt;0,VLOOKUP(C260,男子登録情報!$A$2:$H$1688,5,0),"")</f>
        <v/>
      </c>
      <c r="J260" s="198"/>
      <c r="L260" s="55"/>
    </row>
    <row r="261" spans="1:12" s="20" customFormat="1" ht="19.5" customHeight="1" thickBot="1">
      <c r="A261" s="3"/>
      <c r="B261" s="525"/>
      <c r="C261" s="527"/>
      <c r="D261" s="527"/>
      <c r="E261" s="530"/>
      <c r="F261" s="531"/>
      <c r="G261" s="527"/>
      <c r="H261" s="527"/>
      <c r="I261" s="493"/>
      <c r="J261" s="198"/>
      <c r="L261" s="55"/>
    </row>
    <row r="262" spans="1:12" s="20" customFormat="1" ht="18.75">
      <c r="A262" s="3"/>
      <c r="B262" s="494" t="s">
        <v>66</v>
      </c>
      <c r="C262" s="495"/>
      <c r="D262" s="495"/>
      <c r="E262" s="495"/>
      <c r="F262" s="495"/>
      <c r="G262" s="495"/>
      <c r="H262" s="495"/>
      <c r="I262" s="496"/>
      <c r="J262" s="198"/>
      <c r="L262" s="55"/>
    </row>
    <row r="263" spans="1:12" s="20" customFormat="1" ht="18.75">
      <c r="A263" s="3"/>
      <c r="B263" s="497"/>
      <c r="C263" s="498"/>
      <c r="D263" s="498"/>
      <c r="E263" s="498"/>
      <c r="F263" s="498"/>
      <c r="G263" s="498"/>
      <c r="H263" s="498"/>
      <c r="I263" s="499"/>
      <c r="J263" s="198"/>
      <c r="L263" s="55"/>
    </row>
    <row r="264" spans="1:12" s="20" customFormat="1" ht="19.5" thickBot="1">
      <c r="A264" s="3"/>
      <c r="B264" s="500"/>
      <c r="C264" s="501"/>
      <c r="D264" s="501"/>
      <c r="E264" s="501"/>
      <c r="F264" s="501"/>
      <c r="G264" s="501"/>
      <c r="H264" s="501"/>
      <c r="I264" s="502"/>
      <c r="J264" s="198"/>
      <c r="L264" s="55"/>
    </row>
    <row r="265" spans="1:12" s="20" customFormat="1" ht="18.75">
      <c r="A265" s="54"/>
      <c r="B265" s="54"/>
      <c r="C265" s="54"/>
      <c r="D265" s="54"/>
      <c r="E265" s="54"/>
      <c r="F265" s="54"/>
      <c r="G265" s="54"/>
      <c r="H265" s="54"/>
      <c r="I265" s="54"/>
      <c r="J265" s="59"/>
      <c r="L265" s="55"/>
    </row>
    <row r="266" spans="1:12" s="20" customFormat="1" ht="19.5" thickBot="1">
      <c r="A266" s="3"/>
      <c r="B266" s="3"/>
      <c r="C266" s="3"/>
      <c r="D266" s="3"/>
      <c r="E266" s="3"/>
      <c r="F266" s="3"/>
      <c r="G266" s="3"/>
      <c r="H266" s="3"/>
      <c r="I266" s="3"/>
      <c r="J266" s="57" t="s">
        <v>75</v>
      </c>
      <c r="L266" s="55"/>
    </row>
    <row r="267" spans="1:12" s="20" customFormat="1" ht="18.75" customHeight="1">
      <c r="A267" s="3"/>
      <c r="B267" s="503" t="str">
        <f>CONCATENATE('加盟校情報&amp;大会設定'!$G$5,'加盟校情報&amp;大会設定'!$H$5,'加盟校情報&amp;大会設定'!$I$5,'加盟校情報&amp;大会設定'!$J$5,)&amp;"　男子4×100mR"</f>
        <v>第82回東海学生駅伝 兼 第14回東海学生女子駅伝　男子4×100mR</v>
      </c>
      <c r="C267" s="504"/>
      <c r="D267" s="504"/>
      <c r="E267" s="504"/>
      <c r="F267" s="504"/>
      <c r="G267" s="504"/>
      <c r="H267" s="504"/>
      <c r="I267" s="505"/>
      <c r="J267" s="198"/>
      <c r="L267" s="55"/>
    </row>
    <row r="268" spans="1:12" s="20" customFormat="1" ht="19.5" customHeight="1" thickBot="1">
      <c r="A268" s="3"/>
      <c r="B268" s="506"/>
      <c r="C268" s="507"/>
      <c r="D268" s="507"/>
      <c r="E268" s="507"/>
      <c r="F268" s="507"/>
      <c r="G268" s="507"/>
      <c r="H268" s="507"/>
      <c r="I268" s="508"/>
      <c r="J268" s="198"/>
      <c r="L268" s="55"/>
    </row>
    <row r="269" spans="1:12" s="20" customFormat="1" ht="18.75">
      <c r="A269" s="3"/>
      <c r="B269" s="509" t="s">
        <v>57</v>
      </c>
      <c r="C269" s="510"/>
      <c r="D269" s="515" t="str">
        <f>IF(基本情報登録!$D$6&gt;0,基本情報登録!$D$6,"")</f>
        <v/>
      </c>
      <c r="E269" s="516"/>
      <c r="F269" s="516"/>
      <c r="G269" s="516"/>
      <c r="H269" s="517"/>
      <c r="I269" s="58" t="s">
        <v>58</v>
      </c>
      <c r="J269" s="198"/>
      <c r="L269" s="55"/>
    </row>
    <row r="270" spans="1:12" s="20" customFormat="1" ht="18.75" customHeight="1">
      <c r="A270" s="3"/>
      <c r="B270" s="511" t="s">
        <v>1</v>
      </c>
      <c r="C270" s="512"/>
      <c r="D270" s="518" t="str">
        <f>IF(基本情報登録!$D$8&gt;0,基本情報登録!$D$8,"")</f>
        <v/>
      </c>
      <c r="E270" s="519"/>
      <c r="F270" s="519"/>
      <c r="G270" s="519"/>
      <c r="H270" s="520"/>
      <c r="I270" s="492"/>
      <c r="J270" s="198"/>
      <c r="L270" s="55"/>
    </row>
    <row r="271" spans="1:12" s="20" customFormat="1" ht="19.5" customHeight="1" thickBot="1">
      <c r="A271" s="3"/>
      <c r="B271" s="513"/>
      <c r="C271" s="514"/>
      <c r="D271" s="521"/>
      <c r="E271" s="522"/>
      <c r="F271" s="522"/>
      <c r="G271" s="522"/>
      <c r="H271" s="523"/>
      <c r="I271" s="493"/>
      <c r="J271" s="198"/>
      <c r="L271" s="55"/>
    </row>
    <row r="272" spans="1:12" s="20" customFormat="1" ht="18.75">
      <c r="A272" s="3"/>
      <c r="B272" s="509" t="s">
        <v>37</v>
      </c>
      <c r="C272" s="510"/>
      <c r="D272" s="547"/>
      <c r="E272" s="548"/>
      <c r="F272" s="548"/>
      <c r="G272" s="548"/>
      <c r="H272" s="548"/>
      <c r="I272" s="549"/>
      <c r="J272" s="198"/>
      <c r="L272" s="55"/>
    </row>
    <row r="273" spans="1:12" s="20" customFormat="1" ht="18.75" hidden="1">
      <c r="A273" s="3"/>
      <c r="B273" s="195"/>
      <c r="C273" s="196"/>
      <c r="D273" s="49"/>
      <c r="E273" s="550" t="str">
        <f>TEXT(D272,"00000")</f>
        <v>00000</v>
      </c>
      <c r="F273" s="550"/>
      <c r="G273" s="550"/>
      <c r="H273" s="550"/>
      <c r="I273" s="551"/>
      <c r="J273" s="198"/>
      <c r="L273" s="55"/>
    </row>
    <row r="274" spans="1:12" s="20" customFormat="1" ht="18.75" customHeight="1">
      <c r="A274" s="3"/>
      <c r="B274" s="511" t="s">
        <v>40</v>
      </c>
      <c r="C274" s="512"/>
      <c r="D274" s="528"/>
      <c r="E274" s="554"/>
      <c r="F274" s="554"/>
      <c r="G274" s="554"/>
      <c r="H274" s="554"/>
      <c r="I274" s="555"/>
      <c r="J274" s="198"/>
      <c r="L274" s="55"/>
    </row>
    <row r="275" spans="1:12" s="20" customFormat="1" ht="18.75" customHeight="1">
      <c r="A275" s="3"/>
      <c r="B275" s="552"/>
      <c r="C275" s="553"/>
      <c r="D275" s="534"/>
      <c r="E275" s="556"/>
      <c r="F275" s="556"/>
      <c r="G275" s="556"/>
      <c r="H275" s="556"/>
      <c r="I275" s="557"/>
      <c r="J275" s="198"/>
      <c r="L275" s="55"/>
    </row>
    <row r="276" spans="1:12" s="20" customFormat="1" ht="19.5" thickBot="1">
      <c r="A276" s="3"/>
      <c r="B276" s="558" t="s">
        <v>59</v>
      </c>
      <c r="C276" s="559"/>
      <c r="D276" s="560"/>
      <c r="E276" s="561"/>
      <c r="F276" s="561"/>
      <c r="G276" s="561"/>
      <c r="H276" s="561"/>
      <c r="I276" s="562"/>
      <c r="J276" s="198"/>
      <c r="L276" s="55"/>
    </row>
    <row r="277" spans="1:12" s="20" customFormat="1" ht="18.75">
      <c r="A277" s="3"/>
      <c r="B277" s="536" t="s">
        <v>60</v>
      </c>
      <c r="C277" s="537"/>
      <c r="D277" s="537"/>
      <c r="E277" s="537"/>
      <c r="F277" s="537"/>
      <c r="G277" s="537"/>
      <c r="H277" s="537"/>
      <c r="I277" s="538"/>
      <c r="J277" s="198"/>
      <c r="L277" s="55"/>
    </row>
    <row r="278" spans="1:12" s="20" customFormat="1" ht="19.5" thickBot="1">
      <c r="A278" s="3"/>
      <c r="B278" s="50" t="s">
        <v>61</v>
      </c>
      <c r="C278" s="197" t="s">
        <v>30</v>
      </c>
      <c r="D278" s="197" t="s">
        <v>62</v>
      </c>
      <c r="E278" s="539" t="s">
        <v>63</v>
      </c>
      <c r="F278" s="540"/>
      <c r="G278" s="197" t="s">
        <v>57</v>
      </c>
      <c r="H278" s="197" t="s">
        <v>64</v>
      </c>
      <c r="I278" s="51" t="s">
        <v>65</v>
      </c>
      <c r="J278" s="198"/>
      <c r="L278" s="55"/>
    </row>
    <row r="279" spans="1:12" s="20" customFormat="1" ht="19.5" customHeight="1" thickTop="1">
      <c r="A279" s="3"/>
      <c r="B279" s="541">
        <v>1</v>
      </c>
      <c r="C279" s="543"/>
      <c r="D279" s="543" t="str">
        <f>IF(C279&gt;0,VLOOKUP(C279,男子登録情報!$A$2:$H$1688,2,0),"")</f>
        <v/>
      </c>
      <c r="E279" s="544" t="str">
        <f>IF(C279&gt;0,VLOOKUP(C279,男子登録情報!$A$2:$H$1688,3,0),"")</f>
        <v/>
      </c>
      <c r="F279" s="545"/>
      <c r="G279" s="543" t="str">
        <f>IF(C279&gt;0,VLOOKUP(C279,男子登録情報!$A$2:$H$1688,4,0),"")</f>
        <v/>
      </c>
      <c r="H279" s="543" t="str">
        <f>IF(C279&gt;0,VLOOKUP(C279,男子登録情報!$A$2:$H$1688,8,0),"")</f>
        <v/>
      </c>
      <c r="I279" s="546" t="str">
        <f>IF(C279&gt;0,VLOOKUP(C279,男子登録情報!$A$2:$H$1688,5,0),"")</f>
        <v/>
      </c>
      <c r="J279" s="198"/>
      <c r="L279" s="55"/>
    </row>
    <row r="280" spans="1:12" s="20" customFormat="1" ht="18.75" customHeight="1">
      <c r="A280" s="3"/>
      <c r="B280" s="542"/>
      <c r="C280" s="533"/>
      <c r="D280" s="533"/>
      <c r="E280" s="534"/>
      <c r="F280" s="535"/>
      <c r="G280" s="533"/>
      <c r="H280" s="533"/>
      <c r="I280" s="532"/>
      <c r="J280" s="198"/>
      <c r="L280" s="55"/>
    </row>
    <row r="281" spans="1:12" s="20" customFormat="1" ht="18.75" customHeight="1">
      <c r="A281" s="3"/>
      <c r="B281" s="524">
        <v>2</v>
      </c>
      <c r="C281" s="526"/>
      <c r="D281" s="526" t="str">
        <f>IF(C281,VLOOKUP(C281,男子登録情報!$A$2:$H$1688,2,0),"")</f>
        <v/>
      </c>
      <c r="E281" s="528" t="str">
        <f>IF(C281&gt;0,VLOOKUP(C281,男子登録情報!$A$2:$H$1688,3,0),"")</f>
        <v/>
      </c>
      <c r="F281" s="529"/>
      <c r="G281" s="526" t="str">
        <f>IF(C281&gt;0,VLOOKUP(C281,男子登録情報!$A$2:$H$1688,4,0),"")</f>
        <v/>
      </c>
      <c r="H281" s="526" t="str">
        <f>IF(C281&gt;0,VLOOKUP(C281,男子登録情報!$A$2:$H$1688,8,0),"")</f>
        <v/>
      </c>
      <c r="I281" s="492" t="str">
        <f>IF(C281&gt;0,VLOOKUP(C281,男子登録情報!$A$2:$H$1688,5,0),"")</f>
        <v/>
      </c>
      <c r="J281" s="198"/>
      <c r="L281" s="55"/>
    </row>
    <row r="282" spans="1:12" s="20" customFormat="1" ht="18.75" customHeight="1">
      <c r="A282" s="3"/>
      <c r="B282" s="542"/>
      <c r="C282" s="533"/>
      <c r="D282" s="533"/>
      <c r="E282" s="534"/>
      <c r="F282" s="535"/>
      <c r="G282" s="533"/>
      <c r="H282" s="533"/>
      <c r="I282" s="532"/>
      <c r="J282" s="198"/>
      <c r="L282" s="55"/>
    </row>
    <row r="283" spans="1:12" s="20" customFormat="1" ht="18.75" customHeight="1">
      <c r="A283" s="3"/>
      <c r="B283" s="524">
        <v>3</v>
      </c>
      <c r="C283" s="526"/>
      <c r="D283" s="526" t="str">
        <f>IF(C283,VLOOKUP(C283,男子登録情報!$A$2:$H$1688,2,0),"")</f>
        <v/>
      </c>
      <c r="E283" s="528" t="str">
        <f>IF(C283&gt;0,VLOOKUP(C283,男子登録情報!$A$2:$H$1688,3,0),"")</f>
        <v/>
      </c>
      <c r="F283" s="529"/>
      <c r="G283" s="526" t="str">
        <f>IF(C283&gt;0,VLOOKUP(C283,男子登録情報!$A$2:$H$1688,4,0),"")</f>
        <v/>
      </c>
      <c r="H283" s="526" t="str">
        <f>IF(C283&gt;0,VLOOKUP(C283,男子登録情報!$A$2:$H$1688,8,0),"")</f>
        <v/>
      </c>
      <c r="I283" s="492" t="str">
        <f>IF(C283&gt;0,VLOOKUP(C283,男子登録情報!$A$2:$H$1688,5,0),"")</f>
        <v/>
      </c>
      <c r="J283" s="198"/>
      <c r="L283" s="55"/>
    </row>
    <row r="284" spans="1:12" s="20" customFormat="1" ht="18.75" customHeight="1">
      <c r="A284" s="3"/>
      <c r="B284" s="542"/>
      <c r="C284" s="533"/>
      <c r="D284" s="533"/>
      <c r="E284" s="534"/>
      <c r="F284" s="535"/>
      <c r="G284" s="533"/>
      <c r="H284" s="533"/>
      <c r="I284" s="532"/>
      <c r="J284" s="198"/>
      <c r="L284" s="55"/>
    </row>
    <row r="285" spans="1:12" s="20" customFormat="1" ht="18.75" customHeight="1">
      <c r="A285" s="3"/>
      <c r="B285" s="524">
        <v>4</v>
      </c>
      <c r="C285" s="526"/>
      <c r="D285" s="526" t="str">
        <f>IF(C285,VLOOKUP(C285,男子登録情報!$A$2:$H$1688,2,0),"")</f>
        <v/>
      </c>
      <c r="E285" s="528" t="str">
        <f>IF(C285&gt;0,VLOOKUP(C285,男子登録情報!$A$2:$H$1688,3,0),"")</f>
        <v/>
      </c>
      <c r="F285" s="529"/>
      <c r="G285" s="526" t="str">
        <f>IF(C285&gt;0,VLOOKUP(C285,男子登録情報!$A$2:$H$1688,4,0),"")</f>
        <v/>
      </c>
      <c r="H285" s="526" t="str">
        <f>IF(C285&gt;0,VLOOKUP(C285,男子登録情報!$A$2:$H$1688,8,0),"")</f>
        <v/>
      </c>
      <c r="I285" s="492" t="str">
        <f>IF(C285&gt;0,VLOOKUP(C285,男子登録情報!$A$2:$H$1688,5,0),"")</f>
        <v/>
      </c>
      <c r="J285" s="198"/>
      <c r="L285" s="55"/>
    </row>
    <row r="286" spans="1:12" s="20" customFormat="1" ht="18.75" customHeight="1">
      <c r="A286" s="3"/>
      <c r="B286" s="542"/>
      <c r="C286" s="533"/>
      <c r="D286" s="533"/>
      <c r="E286" s="534"/>
      <c r="F286" s="535"/>
      <c r="G286" s="533"/>
      <c r="H286" s="533"/>
      <c r="I286" s="532"/>
      <c r="J286" s="198"/>
      <c r="L286" s="55"/>
    </row>
    <row r="287" spans="1:12" s="20" customFormat="1" ht="18.75" customHeight="1">
      <c r="A287" s="3"/>
      <c r="B287" s="524">
        <v>5</v>
      </c>
      <c r="C287" s="526"/>
      <c r="D287" s="526" t="str">
        <f>IF(C287,VLOOKUP(C287,男子登録情報!$A$2:$H$1688,2,0),"")</f>
        <v/>
      </c>
      <c r="E287" s="528" t="str">
        <f>IF(C287&gt;0,VLOOKUP(C287,男子登録情報!$A$2:$H$1688,3,0),"")</f>
        <v/>
      </c>
      <c r="F287" s="529"/>
      <c r="G287" s="526" t="str">
        <f>IF(C287&gt;0,VLOOKUP(C287,男子登録情報!$A$2:$H$1688,4,0),"")</f>
        <v/>
      </c>
      <c r="H287" s="526" t="str">
        <f>IF(C287&gt;0,VLOOKUP(C287,男子登録情報!$A$2:$H$1688,8,0),"")</f>
        <v/>
      </c>
      <c r="I287" s="492" t="str">
        <f>IF(C287&gt;0,VLOOKUP(C287,男子登録情報!$A$2:$H$1688,5,0),"")</f>
        <v/>
      </c>
      <c r="J287" s="198"/>
      <c r="L287" s="55"/>
    </row>
    <row r="288" spans="1:12" s="20" customFormat="1" ht="18.75" customHeight="1">
      <c r="A288" s="3"/>
      <c r="B288" s="542"/>
      <c r="C288" s="533"/>
      <c r="D288" s="533"/>
      <c r="E288" s="534"/>
      <c r="F288" s="535"/>
      <c r="G288" s="533"/>
      <c r="H288" s="533"/>
      <c r="I288" s="532"/>
      <c r="J288" s="198"/>
      <c r="L288" s="55"/>
    </row>
    <row r="289" spans="1:12" s="20" customFormat="1" ht="18.75" customHeight="1">
      <c r="A289" s="3"/>
      <c r="B289" s="524">
        <v>6</v>
      </c>
      <c r="C289" s="526"/>
      <c r="D289" s="526" t="str">
        <f>IF(C289,VLOOKUP(C289,男子登録情報!$A$2:$H$1688,2,0),"")</f>
        <v/>
      </c>
      <c r="E289" s="528" t="str">
        <f>IF(C289&gt;0,VLOOKUP(C289,男子登録情報!$A$2:$H$1688,3,0),"")</f>
        <v/>
      </c>
      <c r="F289" s="529"/>
      <c r="G289" s="526" t="str">
        <f>IF(C289&gt;0,VLOOKUP(C289,男子登録情報!$A$2:$H$1688,4,0),"")</f>
        <v/>
      </c>
      <c r="H289" s="526" t="str">
        <f>IF(C289&gt;0,VLOOKUP(C289,男子登録情報!$A$2:$H$1688,8,0),"")</f>
        <v/>
      </c>
      <c r="I289" s="492" t="str">
        <f>IF(C289&gt;0,VLOOKUP(C289,男子登録情報!$A$2:$H$1688,5,0),"")</f>
        <v/>
      </c>
      <c r="J289" s="198"/>
      <c r="L289" s="55"/>
    </row>
    <row r="290" spans="1:12" s="20" customFormat="1" ht="19.5" customHeight="1" thickBot="1">
      <c r="A290" s="3"/>
      <c r="B290" s="525"/>
      <c r="C290" s="527"/>
      <c r="D290" s="527"/>
      <c r="E290" s="530"/>
      <c r="F290" s="531"/>
      <c r="G290" s="527"/>
      <c r="H290" s="527"/>
      <c r="I290" s="493"/>
      <c r="J290" s="198"/>
      <c r="L290" s="55"/>
    </row>
    <row r="291" spans="1:12" s="20" customFormat="1" ht="18.75">
      <c r="A291" s="3"/>
      <c r="B291" s="494" t="s">
        <v>66</v>
      </c>
      <c r="C291" s="495"/>
      <c r="D291" s="495"/>
      <c r="E291" s="495"/>
      <c r="F291" s="495"/>
      <c r="G291" s="495"/>
      <c r="H291" s="495"/>
      <c r="I291" s="496"/>
      <c r="J291" s="198"/>
      <c r="L291" s="55"/>
    </row>
    <row r="292" spans="1:12" s="20" customFormat="1" ht="18.75">
      <c r="A292" s="3"/>
      <c r="B292" s="497"/>
      <c r="C292" s="498"/>
      <c r="D292" s="498"/>
      <c r="E292" s="498"/>
      <c r="F292" s="498"/>
      <c r="G292" s="498"/>
      <c r="H292" s="498"/>
      <c r="I292" s="499"/>
      <c r="J292" s="198"/>
      <c r="L292" s="55"/>
    </row>
    <row r="293" spans="1:12" s="20" customFormat="1" ht="19.5" thickBot="1">
      <c r="A293" s="3"/>
      <c r="B293" s="500"/>
      <c r="C293" s="501"/>
      <c r="D293" s="501"/>
      <c r="E293" s="501"/>
      <c r="F293" s="501"/>
      <c r="G293" s="501"/>
      <c r="H293" s="501"/>
      <c r="I293" s="502"/>
      <c r="J293" s="198"/>
      <c r="L293" s="55"/>
    </row>
    <row r="294" spans="1:12" s="20" customFormat="1" ht="18.75">
      <c r="A294" s="54"/>
      <c r="B294" s="54"/>
      <c r="C294" s="54"/>
      <c r="D294" s="54"/>
      <c r="E294" s="54"/>
      <c r="F294" s="54"/>
      <c r="G294" s="54"/>
      <c r="H294" s="54"/>
      <c r="I294" s="54"/>
      <c r="J294" s="59"/>
      <c r="L294" s="55"/>
    </row>
    <row r="295" spans="1:12" s="20" customFormat="1" ht="19.5" thickBot="1">
      <c r="A295" s="3"/>
      <c r="B295" s="3"/>
      <c r="C295" s="3"/>
      <c r="D295" s="3"/>
      <c r="E295" s="3"/>
      <c r="F295" s="3"/>
      <c r="G295" s="3"/>
      <c r="H295" s="3"/>
      <c r="I295" s="3"/>
      <c r="J295" s="57" t="s">
        <v>76</v>
      </c>
      <c r="L295" s="55"/>
    </row>
    <row r="296" spans="1:12" s="20" customFormat="1" ht="18.75" customHeight="1">
      <c r="A296" s="3"/>
      <c r="B296" s="503" t="str">
        <f>CONCATENATE('加盟校情報&amp;大会設定'!$G$5,'加盟校情報&amp;大会設定'!$H$5,'加盟校情報&amp;大会設定'!$I$5,'加盟校情報&amp;大会設定'!$J$5,)&amp;"　男子4×100mR"</f>
        <v>第82回東海学生駅伝 兼 第14回東海学生女子駅伝　男子4×100mR</v>
      </c>
      <c r="C296" s="504"/>
      <c r="D296" s="504"/>
      <c r="E296" s="504"/>
      <c r="F296" s="504"/>
      <c r="G296" s="504"/>
      <c r="H296" s="504"/>
      <c r="I296" s="505"/>
      <c r="J296" s="198"/>
      <c r="L296" s="55"/>
    </row>
    <row r="297" spans="1:12" s="20" customFormat="1" ht="19.5" customHeight="1" thickBot="1">
      <c r="A297" s="3"/>
      <c r="B297" s="506"/>
      <c r="C297" s="507"/>
      <c r="D297" s="507"/>
      <c r="E297" s="507"/>
      <c r="F297" s="507"/>
      <c r="G297" s="507"/>
      <c r="H297" s="507"/>
      <c r="I297" s="508"/>
      <c r="J297" s="198"/>
      <c r="L297" s="55"/>
    </row>
    <row r="298" spans="1:12" s="20" customFormat="1" ht="18.75">
      <c r="A298" s="3"/>
      <c r="B298" s="509" t="s">
        <v>57</v>
      </c>
      <c r="C298" s="510"/>
      <c r="D298" s="515" t="str">
        <f>IF(基本情報登録!$D$6&gt;0,基本情報登録!$D$6,"")</f>
        <v/>
      </c>
      <c r="E298" s="516"/>
      <c r="F298" s="516"/>
      <c r="G298" s="516"/>
      <c r="H298" s="517"/>
      <c r="I298" s="58" t="s">
        <v>58</v>
      </c>
      <c r="J298" s="198"/>
      <c r="L298" s="55"/>
    </row>
    <row r="299" spans="1:12" s="20" customFormat="1" ht="18.75" customHeight="1">
      <c r="A299" s="3"/>
      <c r="B299" s="511" t="s">
        <v>1</v>
      </c>
      <c r="C299" s="512"/>
      <c r="D299" s="518" t="str">
        <f>IF(基本情報登録!$D$8&gt;0,基本情報登録!$D$8,"")</f>
        <v/>
      </c>
      <c r="E299" s="519"/>
      <c r="F299" s="519"/>
      <c r="G299" s="519"/>
      <c r="H299" s="520"/>
      <c r="I299" s="492"/>
      <c r="J299" s="198"/>
      <c r="L299" s="55"/>
    </row>
    <row r="300" spans="1:12" s="20" customFormat="1" ht="19.5" customHeight="1" thickBot="1">
      <c r="A300" s="3"/>
      <c r="B300" s="513"/>
      <c r="C300" s="514"/>
      <c r="D300" s="521"/>
      <c r="E300" s="522"/>
      <c r="F300" s="522"/>
      <c r="G300" s="522"/>
      <c r="H300" s="523"/>
      <c r="I300" s="493"/>
      <c r="J300" s="198"/>
      <c r="L300" s="55"/>
    </row>
    <row r="301" spans="1:12" s="20" customFormat="1" ht="18.75">
      <c r="A301" s="3"/>
      <c r="B301" s="509" t="s">
        <v>37</v>
      </c>
      <c r="C301" s="510"/>
      <c r="D301" s="547"/>
      <c r="E301" s="548"/>
      <c r="F301" s="548"/>
      <c r="G301" s="548"/>
      <c r="H301" s="548"/>
      <c r="I301" s="549"/>
      <c r="J301" s="198"/>
      <c r="L301" s="55"/>
    </row>
    <row r="302" spans="1:12" s="20" customFormat="1" ht="18.75" hidden="1">
      <c r="A302" s="3"/>
      <c r="B302" s="195"/>
      <c r="C302" s="196"/>
      <c r="D302" s="49"/>
      <c r="E302" s="550" t="str">
        <f>TEXT(D301,"00000")</f>
        <v>00000</v>
      </c>
      <c r="F302" s="550"/>
      <c r="G302" s="550"/>
      <c r="H302" s="550"/>
      <c r="I302" s="551"/>
      <c r="J302" s="198"/>
      <c r="L302" s="55"/>
    </row>
    <row r="303" spans="1:12" s="20" customFormat="1" ht="18.75" customHeight="1">
      <c r="A303" s="3"/>
      <c r="B303" s="511" t="s">
        <v>40</v>
      </c>
      <c r="C303" s="512"/>
      <c r="D303" s="528"/>
      <c r="E303" s="554"/>
      <c r="F303" s="554"/>
      <c r="G303" s="554"/>
      <c r="H303" s="554"/>
      <c r="I303" s="555"/>
      <c r="J303" s="198"/>
      <c r="L303" s="55"/>
    </row>
    <row r="304" spans="1:12" s="20" customFormat="1" ht="18.75" customHeight="1">
      <c r="A304" s="3"/>
      <c r="B304" s="552"/>
      <c r="C304" s="553"/>
      <c r="D304" s="534"/>
      <c r="E304" s="556"/>
      <c r="F304" s="556"/>
      <c r="G304" s="556"/>
      <c r="H304" s="556"/>
      <c r="I304" s="557"/>
      <c r="J304" s="198"/>
      <c r="L304" s="55"/>
    </row>
    <row r="305" spans="1:12" s="20" customFormat="1" ht="19.5" thickBot="1">
      <c r="A305" s="3"/>
      <c r="B305" s="558" t="s">
        <v>59</v>
      </c>
      <c r="C305" s="559"/>
      <c r="D305" s="560"/>
      <c r="E305" s="561"/>
      <c r="F305" s="561"/>
      <c r="G305" s="561"/>
      <c r="H305" s="561"/>
      <c r="I305" s="562"/>
      <c r="J305" s="198"/>
      <c r="L305" s="55"/>
    </row>
    <row r="306" spans="1:12" s="20" customFormat="1" ht="18.75">
      <c r="A306" s="3"/>
      <c r="B306" s="536" t="s">
        <v>60</v>
      </c>
      <c r="C306" s="537"/>
      <c r="D306" s="537"/>
      <c r="E306" s="537"/>
      <c r="F306" s="537"/>
      <c r="G306" s="537"/>
      <c r="H306" s="537"/>
      <c r="I306" s="538"/>
      <c r="J306" s="198"/>
      <c r="L306" s="55"/>
    </row>
    <row r="307" spans="1:12" s="20" customFormat="1" ht="19.5" thickBot="1">
      <c r="A307" s="3"/>
      <c r="B307" s="50" t="s">
        <v>61</v>
      </c>
      <c r="C307" s="197" t="s">
        <v>30</v>
      </c>
      <c r="D307" s="197" t="s">
        <v>62</v>
      </c>
      <c r="E307" s="539" t="s">
        <v>63</v>
      </c>
      <c r="F307" s="540"/>
      <c r="G307" s="197" t="s">
        <v>57</v>
      </c>
      <c r="H307" s="197" t="s">
        <v>64</v>
      </c>
      <c r="I307" s="51" t="s">
        <v>65</v>
      </c>
      <c r="J307" s="198"/>
      <c r="L307" s="55"/>
    </row>
    <row r="308" spans="1:12" s="20" customFormat="1" ht="19.5" customHeight="1" thickTop="1">
      <c r="A308" s="3"/>
      <c r="B308" s="541">
        <v>1</v>
      </c>
      <c r="C308" s="543"/>
      <c r="D308" s="543" t="str">
        <f>IF(C308&gt;0,VLOOKUP(C308,男子登録情報!$A$2:$H$1688,2,0),"")</f>
        <v/>
      </c>
      <c r="E308" s="544" t="str">
        <f>IF(C308&gt;0,VLOOKUP(C308,男子登録情報!$A$2:$H$1688,3,0),"")</f>
        <v/>
      </c>
      <c r="F308" s="545"/>
      <c r="G308" s="543" t="str">
        <f>IF(C308&gt;0,VLOOKUP(C308,男子登録情報!$A$2:$H$1688,4,0),"")</f>
        <v/>
      </c>
      <c r="H308" s="543" t="str">
        <f>IF(C308&gt;0,VLOOKUP(C308,男子登録情報!$A$2:$H$1688,8,0),"")</f>
        <v/>
      </c>
      <c r="I308" s="546" t="str">
        <f>IF(C308&gt;0,VLOOKUP(C308,男子登録情報!$A$2:$H$1688,5,0),"")</f>
        <v/>
      </c>
      <c r="J308" s="198"/>
      <c r="L308" s="55"/>
    </row>
    <row r="309" spans="1:12" s="20" customFormat="1" ht="18.75" customHeight="1">
      <c r="A309" s="3"/>
      <c r="B309" s="542"/>
      <c r="C309" s="533"/>
      <c r="D309" s="533"/>
      <c r="E309" s="534"/>
      <c r="F309" s="535"/>
      <c r="G309" s="533"/>
      <c r="H309" s="533"/>
      <c r="I309" s="532"/>
      <c r="J309" s="198"/>
      <c r="L309" s="55"/>
    </row>
    <row r="310" spans="1:12" s="20" customFormat="1" ht="18.75" customHeight="1">
      <c r="A310" s="3"/>
      <c r="B310" s="524">
        <v>2</v>
      </c>
      <c r="C310" s="526"/>
      <c r="D310" s="526" t="str">
        <f>IF(C310,VLOOKUP(C310,男子登録情報!$A$2:$H$1688,2,0),"")</f>
        <v/>
      </c>
      <c r="E310" s="528" t="str">
        <f>IF(C310&gt;0,VLOOKUP(C310,男子登録情報!$A$2:$H$1688,3,0),"")</f>
        <v/>
      </c>
      <c r="F310" s="529"/>
      <c r="G310" s="526" t="str">
        <f>IF(C310&gt;0,VLOOKUP(C310,男子登録情報!$A$2:$H$1688,4,0),"")</f>
        <v/>
      </c>
      <c r="H310" s="526" t="str">
        <f>IF(C310&gt;0,VLOOKUP(C310,男子登録情報!$A$2:$H$1688,8,0),"")</f>
        <v/>
      </c>
      <c r="I310" s="492" t="str">
        <f>IF(C310&gt;0,VLOOKUP(C310,男子登録情報!$A$2:$H$1688,5,0),"")</f>
        <v/>
      </c>
      <c r="J310" s="198"/>
      <c r="L310" s="55"/>
    </row>
    <row r="311" spans="1:12" s="20" customFormat="1" ht="18.75" customHeight="1">
      <c r="A311" s="3"/>
      <c r="B311" s="542"/>
      <c r="C311" s="533"/>
      <c r="D311" s="533"/>
      <c r="E311" s="534"/>
      <c r="F311" s="535"/>
      <c r="G311" s="533"/>
      <c r="H311" s="533"/>
      <c r="I311" s="532"/>
      <c r="J311" s="198"/>
      <c r="L311" s="55"/>
    </row>
    <row r="312" spans="1:12" s="20" customFormat="1" ht="18.75" customHeight="1">
      <c r="A312" s="3"/>
      <c r="B312" s="524">
        <v>3</v>
      </c>
      <c r="C312" s="526"/>
      <c r="D312" s="526" t="str">
        <f>IF(C312,VLOOKUP(C312,男子登録情報!$A$2:$H$1688,2,0),"")</f>
        <v/>
      </c>
      <c r="E312" s="528" t="str">
        <f>IF(C312&gt;0,VLOOKUP(C312,男子登録情報!$A$2:$H$1688,3,0),"")</f>
        <v/>
      </c>
      <c r="F312" s="529"/>
      <c r="G312" s="526" t="str">
        <f>IF(C312&gt;0,VLOOKUP(C312,男子登録情報!$A$2:$H$1688,4,0),"")</f>
        <v/>
      </c>
      <c r="H312" s="526" t="str">
        <f>IF(C312&gt;0,VLOOKUP(C312,男子登録情報!$A$2:$H$1688,8,0),"")</f>
        <v/>
      </c>
      <c r="I312" s="492" t="str">
        <f>IF(C312&gt;0,VLOOKUP(C312,男子登録情報!$A$2:$H$1688,5,0),"")</f>
        <v/>
      </c>
      <c r="J312" s="198"/>
      <c r="L312" s="55"/>
    </row>
    <row r="313" spans="1:12" s="20" customFormat="1" ht="18.75" customHeight="1">
      <c r="A313" s="3"/>
      <c r="B313" s="542"/>
      <c r="C313" s="533"/>
      <c r="D313" s="533"/>
      <c r="E313" s="534"/>
      <c r="F313" s="535"/>
      <c r="G313" s="533"/>
      <c r="H313" s="533"/>
      <c r="I313" s="532"/>
      <c r="J313" s="198"/>
      <c r="L313" s="55"/>
    </row>
    <row r="314" spans="1:12" s="20" customFormat="1" ht="18.75" customHeight="1">
      <c r="A314" s="3"/>
      <c r="B314" s="524">
        <v>4</v>
      </c>
      <c r="C314" s="526"/>
      <c r="D314" s="526" t="str">
        <f>IF(C314,VLOOKUP(C314,男子登録情報!$A$2:$H$1688,2,0),"")</f>
        <v/>
      </c>
      <c r="E314" s="528" t="str">
        <f>IF(C314&gt;0,VLOOKUP(C314,男子登録情報!$A$2:$H$1688,3,0),"")</f>
        <v/>
      </c>
      <c r="F314" s="529"/>
      <c r="G314" s="526" t="str">
        <f>IF(C314&gt;0,VLOOKUP(C314,男子登録情報!$A$2:$H$1688,4,0),"")</f>
        <v/>
      </c>
      <c r="H314" s="526" t="str">
        <f>IF(C314&gt;0,VLOOKUP(C314,男子登録情報!$A$2:$H$1688,8,0),"")</f>
        <v/>
      </c>
      <c r="I314" s="492" t="str">
        <f>IF(C314&gt;0,VLOOKUP(C314,男子登録情報!$A$2:$H$1688,5,0),"")</f>
        <v/>
      </c>
      <c r="J314" s="198"/>
      <c r="L314" s="55"/>
    </row>
    <row r="315" spans="1:12" s="20" customFormat="1" ht="18.75" customHeight="1">
      <c r="A315" s="3"/>
      <c r="B315" s="542"/>
      <c r="C315" s="533"/>
      <c r="D315" s="533"/>
      <c r="E315" s="534"/>
      <c r="F315" s="535"/>
      <c r="G315" s="533"/>
      <c r="H315" s="533"/>
      <c r="I315" s="532"/>
      <c r="J315" s="198"/>
      <c r="L315" s="55"/>
    </row>
    <row r="316" spans="1:12" s="20" customFormat="1" ht="18.75" customHeight="1">
      <c r="A316" s="3"/>
      <c r="B316" s="524">
        <v>5</v>
      </c>
      <c r="C316" s="526"/>
      <c r="D316" s="526" t="str">
        <f>IF(C316,VLOOKUP(C316,男子登録情報!$A$2:$H$1688,2,0),"")</f>
        <v/>
      </c>
      <c r="E316" s="528" t="str">
        <f>IF(C316&gt;0,VLOOKUP(C316,男子登録情報!$A$2:$H$1688,3,0),"")</f>
        <v/>
      </c>
      <c r="F316" s="529"/>
      <c r="G316" s="526" t="str">
        <f>IF(C316&gt;0,VLOOKUP(C316,男子登録情報!$A$2:$H$1688,4,0),"")</f>
        <v/>
      </c>
      <c r="H316" s="526" t="str">
        <f>IF(C316&gt;0,VLOOKUP(C316,男子登録情報!$A$2:$H$1688,8,0),"")</f>
        <v/>
      </c>
      <c r="I316" s="492" t="str">
        <f>IF(C316&gt;0,VLOOKUP(C316,男子登録情報!$A$2:$H$1688,5,0),"")</f>
        <v/>
      </c>
      <c r="J316" s="198"/>
      <c r="L316" s="55"/>
    </row>
    <row r="317" spans="1:12" s="20" customFormat="1" ht="18.75" customHeight="1">
      <c r="A317" s="3"/>
      <c r="B317" s="542"/>
      <c r="C317" s="533"/>
      <c r="D317" s="533"/>
      <c r="E317" s="534"/>
      <c r="F317" s="535"/>
      <c r="G317" s="533"/>
      <c r="H317" s="533"/>
      <c r="I317" s="532"/>
      <c r="J317" s="198"/>
      <c r="L317" s="55"/>
    </row>
    <row r="318" spans="1:12" s="20" customFormat="1" ht="18.75" customHeight="1">
      <c r="A318" s="3"/>
      <c r="B318" s="524">
        <v>6</v>
      </c>
      <c r="C318" s="526"/>
      <c r="D318" s="526" t="str">
        <f>IF(C318,VLOOKUP(C318,男子登録情報!$A$2:$H$1688,2,0),"")</f>
        <v/>
      </c>
      <c r="E318" s="528" t="str">
        <f>IF(C318&gt;0,VLOOKUP(C318,男子登録情報!$A$2:$H$1688,3,0),"")</f>
        <v/>
      </c>
      <c r="F318" s="529"/>
      <c r="G318" s="526" t="str">
        <f>IF(C318&gt;0,VLOOKUP(C318,男子登録情報!$A$2:$H$1688,4,0),"")</f>
        <v/>
      </c>
      <c r="H318" s="526" t="str">
        <f>IF(C318&gt;0,VLOOKUP(C318,男子登録情報!$A$2:$H$1688,8,0),"")</f>
        <v/>
      </c>
      <c r="I318" s="492" t="str">
        <f>IF(C318&gt;0,VLOOKUP(C318,男子登録情報!$A$2:$H$1688,5,0),"")</f>
        <v/>
      </c>
      <c r="J318" s="198"/>
      <c r="L318" s="55"/>
    </row>
    <row r="319" spans="1:12" s="20" customFormat="1" ht="19.5" customHeight="1" thickBot="1">
      <c r="A319" s="3"/>
      <c r="B319" s="525"/>
      <c r="C319" s="527"/>
      <c r="D319" s="527"/>
      <c r="E319" s="530"/>
      <c r="F319" s="531"/>
      <c r="G319" s="527"/>
      <c r="H319" s="527"/>
      <c r="I319" s="493"/>
      <c r="J319" s="198"/>
      <c r="L319" s="55"/>
    </row>
    <row r="320" spans="1:12" s="20" customFormat="1" ht="18.75">
      <c r="A320" s="3"/>
      <c r="B320" s="494" t="s">
        <v>66</v>
      </c>
      <c r="C320" s="495"/>
      <c r="D320" s="495"/>
      <c r="E320" s="495"/>
      <c r="F320" s="495"/>
      <c r="G320" s="495"/>
      <c r="H320" s="495"/>
      <c r="I320" s="496"/>
      <c r="J320" s="198"/>
      <c r="L320" s="55"/>
    </row>
    <row r="321" spans="1:12" s="20" customFormat="1" ht="18.75">
      <c r="A321" s="3"/>
      <c r="B321" s="497"/>
      <c r="C321" s="498"/>
      <c r="D321" s="498"/>
      <c r="E321" s="498"/>
      <c r="F321" s="498"/>
      <c r="G321" s="498"/>
      <c r="H321" s="498"/>
      <c r="I321" s="499"/>
      <c r="J321" s="198"/>
      <c r="L321" s="55"/>
    </row>
    <row r="322" spans="1:12" s="20" customFormat="1" ht="19.5" thickBot="1">
      <c r="A322" s="3"/>
      <c r="B322" s="500"/>
      <c r="C322" s="501"/>
      <c r="D322" s="501"/>
      <c r="E322" s="501"/>
      <c r="F322" s="501"/>
      <c r="G322" s="501"/>
      <c r="H322" s="501"/>
      <c r="I322" s="502"/>
      <c r="J322" s="198"/>
      <c r="L322" s="55"/>
    </row>
    <row r="323" spans="1:12" s="20" customFormat="1" ht="18.75">
      <c r="A323" s="54"/>
      <c r="B323" s="54"/>
      <c r="C323" s="54"/>
      <c r="D323" s="54"/>
      <c r="E323" s="54"/>
      <c r="F323" s="54"/>
      <c r="G323" s="54"/>
      <c r="H323" s="54"/>
      <c r="I323" s="54"/>
      <c r="J323" s="59"/>
      <c r="L323" s="55"/>
    </row>
    <row r="324" spans="1:12" s="20" customFormat="1" ht="19.5" thickBot="1">
      <c r="A324" s="3"/>
      <c r="B324" s="3"/>
      <c r="C324" s="3"/>
      <c r="D324" s="3"/>
      <c r="E324" s="3"/>
      <c r="F324" s="3"/>
      <c r="G324" s="3"/>
      <c r="H324" s="3"/>
      <c r="I324" s="3"/>
      <c r="J324" s="57" t="s">
        <v>77</v>
      </c>
      <c r="L324" s="55"/>
    </row>
    <row r="325" spans="1:12" s="20" customFormat="1" ht="18.75">
      <c r="A325" s="3"/>
      <c r="B325" s="503" t="str">
        <f>CONCATENATE('加盟校情報&amp;大会設定'!$G$5,'加盟校情報&amp;大会設定'!$H$5,'加盟校情報&amp;大会設定'!$I$5,'加盟校情報&amp;大会設定'!$J$5,)&amp;"　男子4×100mR"</f>
        <v>第82回東海学生駅伝 兼 第14回東海学生女子駅伝　男子4×100mR</v>
      </c>
      <c r="C325" s="504"/>
      <c r="D325" s="504"/>
      <c r="E325" s="504"/>
      <c r="F325" s="504"/>
      <c r="G325" s="504"/>
      <c r="H325" s="504"/>
      <c r="I325" s="505"/>
      <c r="J325" s="198"/>
      <c r="L325" s="55"/>
    </row>
    <row r="326" spans="1:12" s="20" customFormat="1" ht="19.5" thickBot="1">
      <c r="A326" s="3"/>
      <c r="B326" s="506"/>
      <c r="C326" s="507"/>
      <c r="D326" s="507"/>
      <c r="E326" s="507"/>
      <c r="F326" s="507"/>
      <c r="G326" s="507"/>
      <c r="H326" s="507"/>
      <c r="I326" s="508"/>
      <c r="J326" s="198"/>
      <c r="L326" s="55"/>
    </row>
    <row r="327" spans="1:12" s="20" customFormat="1" ht="18.75">
      <c r="A327" s="3"/>
      <c r="B327" s="509" t="s">
        <v>57</v>
      </c>
      <c r="C327" s="510"/>
      <c r="D327" s="515" t="str">
        <f>IF(基本情報登録!$D$6&gt;0,基本情報登録!$D$6,"")</f>
        <v/>
      </c>
      <c r="E327" s="516"/>
      <c r="F327" s="516"/>
      <c r="G327" s="516"/>
      <c r="H327" s="517"/>
      <c r="I327" s="58" t="s">
        <v>58</v>
      </c>
      <c r="J327" s="198"/>
      <c r="L327" s="55"/>
    </row>
    <row r="328" spans="1:12" s="20" customFormat="1" ht="18.75">
      <c r="A328" s="3"/>
      <c r="B328" s="511" t="s">
        <v>1</v>
      </c>
      <c r="C328" s="512"/>
      <c r="D328" s="518" t="str">
        <f>IF(基本情報登録!$D$8&gt;0,基本情報登録!$D$8,"")</f>
        <v/>
      </c>
      <c r="E328" s="519"/>
      <c r="F328" s="519"/>
      <c r="G328" s="519"/>
      <c r="H328" s="520"/>
      <c r="I328" s="492"/>
      <c r="J328" s="198"/>
      <c r="L328" s="55"/>
    </row>
    <row r="329" spans="1:12" s="20" customFormat="1" ht="19.5" thickBot="1">
      <c r="A329" s="3"/>
      <c r="B329" s="513"/>
      <c r="C329" s="514"/>
      <c r="D329" s="521"/>
      <c r="E329" s="522"/>
      <c r="F329" s="522"/>
      <c r="G329" s="522"/>
      <c r="H329" s="523"/>
      <c r="I329" s="493"/>
      <c r="J329" s="198"/>
      <c r="L329" s="55"/>
    </row>
    <row r="330" spans="1:12" s="20" customFormat="1" ht="18.75">
      <c r="A330" s="3"/>
      <c r="B330" s="509" t="s">
        <v>37</v>
      </c>
      <c r="C330" s="510"/>
      <c r="D330" s="547"/>
      <c r="E330" s="548"/>
      <c r="F330" s="548"/>
      <c r="G330" s="548"/>
      <c r="H330" s="548"/>
      <c r="I330" s="549"/>
      <c r="J330" s="198"/>
      <c r="L330" s="55"/>
    </row>
    <row r="331" spans="1:12" s="20" customFormat="1" ht="18.75" hidden="1">
      <c r="A331" s="3"/>
      <c r="B331" s="195"/>
      <c r="C331" s="196"/>
      <c r="D331" s="49"/>
      <c r="E331" s="550" t="str">
        <f>TEXT(D330,"00000")</f>
        <v>00000</v>
      </c>
      <c r="F331" s="550"/>
      <c r="G331" s="550"/>
      <c r="H331" s="550"/>
      <c r="I331" s="551"/>
      <c r="J331" s="198"/>
      <c r="L331" s="55"/>
    </row>
    <row r="332" spans="1:12" s="20" customFormat="1" ht="18.75">
      <c r="A332" s="3"/>
      <c r="B332" s="511" t="s">
        <v>40</v>
      </c>
      <c r="C332" s="512"/>
      <c r="D332" s="528"/>
      <c r="E332" s="554"/>
      <c r="F332" s="554"/>
      <c r="G332" s="554"/>
      <c r="H332" s="554"/>
      <c r="I332" s="555"/>
      <c r="J332" s="198"/>
      <c r="L332" s="55"/>
    </row>
    <row r="333" spans="1:12" s="20" customFormat="1" ht="18.75">
      <c r="A333" s="3"/>
      <c r="B333" s="552"/>
      <c r="C333" s="553"/>
      <c r="D333" s="534"/>
      <c r="E333" s="556"/>
      <c r="F333" s="556"/>
      <c r="G333" s="556"/>
      <c r="H333" s="556"/>
      <c r="I333" s="557"/>
      <c r="J333" s="198"/>
      <c r="L333" s="55"/>
    </row>
    <row r="334" spans="1:12" s="20" customFormat="1" ht="19.5" thickBot="1">
      <c r="A334" s="3"/>
      <c r="B334" s="558" t="s">
        <v>59</v>
      </c>
      <c r="C334" s="559"/>
      <c r="D334" s="560"/>
      <c r="E334" s="561"/>
      <c r="F334" s="561"/>
      <c r="G334" s="561"/>
      <c r="H334" s="561"/>
      <c r="I334" s="562"/>
      <c r="J334" s="198"/>
      <c r="L334" s="55"/>
    </row>
    <row r="335" spans="1:12" s="20" customFormat="1" ht="18.75">
      <c r="A335" s="3"/>
      <c r="B335" s="536" t="s">
        <v>60</v>
      </c>
      <c r="C335" s="537"/>
      <c r="D335" s="537"/>
      <c r="E335" s="537"/>
      <c r="F335" s="537"/>
      <c r="G335" s="537"/>
      <c r="H335" s="537"/>
      <c r="I335" s="538"/>
      <c r="J335" s="198"/>
      <c r="L335" s="55"/>
    </row>
    <row r="336" spans="1:12" s="20" customFormat="1" ht="19.5" thickBot="1">
      <c r="A336" s="3"/>
      <c r="B336" s="50" t="s">
        <v>61</v>
      </c>
      <c r="C336" s="197" t="s">
        <v>30</v>
      </c>
      <c r="D336" s="197" t="s">
        <v>62</v>
      </c>
      <c r="E336" s="539" t="s">
        <v>63</v>
      </c>
      <c r="F336" s="540"/>
      <c r="G336" s="197" t="s">
        <v>57</v>
      </c>
      <c r="H336" s="197" t="s">
        <v>64</v>
      </c>
      <c r="I336" s="51" t="s">
        <v>65</v>
      </c>
      <c r="J336" s="198"/>
      <c r="L336" s="55"/>
    </row>
    <row r="337" spans="1:12" s="20" customFormat="1" ht="19.5" thickTop="1">
      <c r="A337" s="3"/>
      <c r="B337" s="541">
        <v>1</v>
      </c>
      <c r="C337" s="543"/>
      <c r="D337" s="543" t="str">
        <f>IF(C337&gt;0,VLOOKUP(C337,男子登録情報!$A$2:$H$1688,2,0),"")</f>
        <v/>
      </c>
      <c r="E337" s="544" t="str">
        <f>IF(C337&gt;0,VLOOKUP(C337,男子登録情報!$A$2:$H$1688,3,0),"")</f>
        <v/>
      </c>
      <c r="F337" s="545"/>
      <c r="G337" s="543" t="str">
        <f>IF(C337&gt;0,VLOOKUP(C337,男子登録情報!$A$2:$H$1688,4,0),"")</f>
        <v/>
      </c>
      <c r="H337" s="543" t="str">
        <f>IF(C337&gt;0,VLOOKUP(C337,男子登録情報!$A$2:$H$1688,8,0),"")</f>
        <v/>
      </c>
      <c r="I337" s="546" t="str">
        <f>IF(C337&gt;0,VLOOKUP(C337,男子登録情報!$A$2:$H$1688,5,0),"")</f>
        <v/>
      </c>
      <c r="J337" s="198"/>
      <c r="L337" s="55"/>
    </row>
    <row r="338" spans="1:12" s="20" customFormat="1" ht="18.75">
      <c r="A338" s="3"/>
      <c r="B338" s="542"/>
      <c r="C338" s="533"/>
      <c r="D338" s="533"/>
      <c r="E338" s="534"/>
      <c r="F338" s="535"/>
      <c r="G338" s="533"/>
      <c r="H338" s="533"/>
      <c r="I338" s="532"/>
      <c r="J338" s="198"/>
      <c r="L338" s="55"/>
    </row>
    <row r="339" spans="1:12" s="20" customFormat="1" ht="18.75">
      <c r="A339" s="3"/>
      <c r="B339" s="524">
        <v>2</v>
      </c>
      <c r="C339" s="526"/>
      <c r="D339" s="526" t="str">
        <f>IF(C339,VLOOKUP(C339,男子登録情報!$A$2:$H$1688,2,0),"")</f>
        <v/>
      </c>
      <c r="E339" s="528" t="str">
        <f>IF(C339&gt;0,VLOOKUP(C339,男子登録情報!$A$2:$H$1688,3,0),"")</f>
        <v/>
      </c>
      <c r="F339" s="529"/>
      <c r="G339" s="526" t="str">
        <f>IF(C339&gt;0,VLOOKUP(C339,男子登録情報!$A$2:$H$1688,4,0),"")</f>
        <v/>
      </c>
      <c r="H339" s="526" t="str">
        <f>IF(C339&gt;0,VLOOKUP(C339,男子登録情報!$A$2:$H$1688,8,0),"")</f>
        <v/>
      </c>
      <c r="I339" s="492" t="str">
        <f>IF(C339&gt;0,VLOOKUP(C339,男子登録情報!$A$2:$H$1688,5,0),"")</f>
        <v/>
      </c>
      <c r="J339" s="198"/>
      <c r="L339" s="55"/>
    </row>
    <row r="340" spans="1:12" s="20" customFormat="1" ht="18.75">
      <c r="A340" s="3"/>
      <c r="B340" s="542"/>
      <c r="C340" s="533"/>
      <c r="D340" s="533"/>
      <c r="E340" s="534"/>
      <c r="F340" s="535"/>
      <c r="G340" s="533"/>
      <c r="H340" s="533"/>
      <c r="I340" s="532"/>
      <c r="J340" s="198"/>
      <c r="L340" s="55"/>
    </row>
    <row r="341" spans="1:12" s="20" customFormat="1" ht="18.75">
      <c r="A341" s="3"/>
      <c r="B341" s="524">
        <v>3</v>
      </c>
      <c r="C341" s="526"/>
      <c r="D341" s="526" t="str">
        <f>IF(C341,VLOOKUP(C341,男子登録情報!$A$2:$H$1688,2,0),"")</f>
        <v/>
      </c>
      <c r="E341" s="528" t="str">
        <f>IF(C341&gt;0,VLOOKUP(C341,男子登録情報!$A$2:$H$1688,3,0),"")</f>
        <v/>
      </c>
      <c r="F341" s="529"/>
      <c r="G341" s="526" t="str">
        <f>IF(C341&gt;0,VLOOKUP(C341,男子登録情報!$A$2:$H$1688,4,0),"")</f>
        <v/>
      </c>
      <c r="H341" s="526" t="str">
        <f>IF(C341&gt;0,VLOOKUP(C341,男子登録情報!$A$2:$H$1688,8,0),"")</f>
        <v/>
      </c>
      <c r="I341" s="492" t="str">
        <f>IF(C341&gt;0,VLOOKUP(C341,男子登録情報!$A$2:$H$1688,5,0),"")</f>
        <v/>
      </c>
      <c r="J341" s="198"/>
      <c r="L341" s="55"/>
    </row>
    <row r="342" spans="1:12" s="20" customFormat="1" ht="18.75">
      <c r="A342" s="3"/>
      <c r="B342" s="542"/>
      <c r="C342" s="533"/>
      <c r="D342" s="533"/>
      <c r="E342" s="534"/>
      <c r="F342" s="535"/>
      <c r="G342" s="533"/>
      <c r="H342" s="533"/>
      <c r="I342" s="532"/>
      <c r="J342" s="198"/>
      <c r="L342" s="55"/>
    </row>
    <row r="343" spans="1:12" s="20" customFormat="1" ht="18.75">
      <c r="A343" s="3"/>
      <c r="B343" s="524">
        <v>4</v>
      </c>
      <c r="C343" s="526"/>
      <c r="D343" s="526" t="str">
        <f>IF(C343,VLOOKUP(C343,男子登録情報!$A$2:$H$1688,2,0),"")</f>
        <v/>
      </c>
      <c r="E343" s="528" t="str">
        <f>IF(C343&gt;0,VLOOKUP(C343,男子登録情報!$A$2:$H$1688,3,0),"")</f>
        <v/>
      </c>
      <c r="F343" s="529"/>
      <c r="G343" s="526" t="str">
        <f>IF(C343&gt;0,VLOOKUP(C343,男子登録情報!$A$2:$H$1688,4,0),"")</f>
        <v/>
      </c>
      <c r="H343" s="526" t="str">
        <f>IF(C343&gt;0,VLOOKUP(C343,男子登録情報!$A$2:$H$1688,8,0),"")</f>
        <v/>
      </c>
      <c r="I343" s="492" t="str">
        <f>IF(C343&gt;0,VLOOKUP(C343,男子登録情報!$A$2:$H$1688,5,0),"")</f>
        <v/>
      </c>
      <c r="J343" s="198"/>
      <c r="L343" s="55"/>
    </row>
    <row r="344" spans="1:12" s="20" customFormat="1" ht="18.75">
      <c r="A344" s="3"/>
      <c r="B344" s="542"/>
      <c r="C344" s="533"/>
      <c r="D344" s="533"/>
      <c r="E344" s="534"/>
      <c r="F344" s="535"/>
      <c r="G344" s="533"/>
      <c r="H344" s="533"/>
      <c r="I344" s="532"/>
      <c r="J344" s="198"/>
      <c r="L344" s="55"/>
    </row>
    <row r="345" spans="1:12" s="20" customFormat="1" ht="18.75">
      <c r="A345" s="3"/>
      <c r="B345" s="524">
        <v>5</v>
      </c>
      <c r="C345" s="526"/>
      <c r="D345" s="526" t="str">
        <f>IF(C345,VLOOKUP(C345,男子登録情報!$A$2:$H$1688,2,0),"")</f>
        <v/>
      </c>
      <c r="E345" s="528" t="str">
        <f>IF(C345&gt;0,VLOOKUP(C345,男子登録情報!$A$2:$H$1688,3,0),"")</f>
        <v/>
      </c>
      <c r="F345" s="529"/>
      <c r="G345" s="526" t="str">
        <f>IF(C345&gt;0,VLOOKUP(C345,男子登録情報!$A$2:$H$1688,4,0),"")</f>
        <v/>
      </c>
      <c r="H345" s="526" t="str">
        <f>IF(C345&gt;0,VLOOKUP(C345,男子登録情報!$A$2:$H$1688,8,0),"")</f>
        <v/>
      </c>
      <c r="I345" s="492" t="str">
        <f>IF(C345&gt;0,VLOOKUP(C345,男子登録情報!$A$2:$H$1688,5,0),"")</f>
        <v/>
      </c>
      <c r="J345" s="198"/>
      <c r="L345" s="55"/>
    </row>
    <row r="346" spans="1:12" s="20" customFormat="1" ht="18.75">
      <c r="A346" s="3"/>
      <c r="B346" s="542"/>
      <c r="C346" s="533"/>
      <c r="D346" s="533"/>
      <c r="E346" s="534"/>
      <c r="F346" s="535"/>
      <c r="G346" s="533"/>
      <c r="H346" s="533"/>
      <c r="I346" s="532"/>
      <c r="J346" s="198"/>
      <c r="L346" s="55"/>
    </row>
    <row r="347" spans="1:12" s="20" customFormat="1" ht="18.75">
      <c r="A347" s="3"/>
      <c r="B347" s="524">
        <v>6</v>
      </c>
      <c r="C347" s="526"/>
      <c r="D347" s="526" t="str">
        <f>IF(C347,VLOOKUP(C347,男子登録情報!$A$2:$H$1688,2,0),"")</f>
        <v/>
      </c>
      <c r="E347" s="528" t="str">
        <f>IF(C347&gt;0,VLOOKUP(C347,男子登録情報!$A$2:$H$1688,3,0),"")</f>
        <v/>
      </c>
      <c r="F347" s="529"/>
      <c r="G347" s="526" t="str">
        <f>IF(C347&gt;0,VLOOKUP(C347,男子登録情報!$A$2:$H$1688,4,0),"")</f>
        <v/>
      </c>
      <c r="H347" s="526" t="str">
        <f>IF(C347&gt;0,VLOOKUP(C347,男子登録情報!$A$2:$H$1688,8,0),"")</f>
        <v/>
      </c>
      <c r="I347" s="492" t="str">
        <f>IF(C347&gt;0,VLOOKUP(C347,男子登録情報!$A$2:$H$1688,5,0),"")</f>
        <v/>
      </c>
      <c r="J347" s="198"/>
      <c r="L347" s="55"/>
    </row>
    <row r="348" spans="1:12" s="20" customFormat="1" ht="19.5" thickBot="1">
      <c r="A348" s="3"/>
      <c r="B348" s="525"/>
      <c r="C348" s="527"/>
      <c r="D348" s="527"/>
      <c r="E348" s="530"/>
      <c r="F348" s="531"/>
      <c r="G348" s="527"/>
      <c r="H348" s="527"/>
      <c r="I348" s="493"/>
      <c r="J348" s="198"/>
      <c r="L348" s="55"/>
    </row>
    <row r="349" spans="1:12" s="20" customFormat="1" ht="18.75">
      <c r="A349" s="3"/>
      <c r="B349" s="494" t="s">
        <v>66</v>
      </c>
      <c r="C349" s="495"/>
      <c r="D349" s="495"/>
      <c r="E349" s="495"/>
      <c r="F349" s="495"/>
      <c r="G349" s="495"/>
      <c r="H349" s="495"/>
      <c r="I349" s="496"/>
      <c r="J349" s="198"/>
      <c r="L349" s="55"/>
    </row>
    <row r="350" spans="1:12" s="20" customFormat="1" ht="18.75">
      <c r="A350" s="3"/>
      <c r="B350" s="497"/>
      <c r="C350" s="498"/>
      <c r="D350" s="498"/>
      <c r="E350" s="498"/>
      <c r="F350" s="498"/>
      <c r="G350" s="498"/>
      <c r="H350" s="498"/>
      <c r="I350" s="499"/>
      <c r="J350" s="198"/>
      <c r="L350" s="55"/>
    </row>
    <row r="351" spans="1:12" s="20" customFormat="1" ht="19.5" thickBot="1">
      <c r="A351" s="3"/>
      <c r="B351" s="500"/>
      <c r="C351" s="501"/>
      <c r="D351" s="501"/>
      <c r="E351" s="501"/>
      <c r="F351" s="501"/>
      <c r="G351" s="501"/>
      <c r="H351" s="501"/>
      <c r="I351" s="502"/>
      <c r="J351" s="198"/>
      <c r="L351" s="55"/>
    </row>
    <row r="352" spans="1:12" s="20" customFormat="1" ht="18.75">
      <c r="A352" s="54"/>
      <c r="B352" s="54"/>
      <c r="C352" s="54"/>
      <c r="D352" s="54"/>
      <c r="E352" s="54"/>
      <c r="F352" s="54"/>
      <c r="G352" s="54"/>
      <c r="H352" s="54"/>
      <c r="I352" s="54"/>
      <c r="J352" s="59"/>
      <c r="L352" s="55"/>
    </row>
    <row r="353" spans="1:12" s="20" customFormat="1" ht="19.5" thickBot="1">
      <c r="A353" s="3"/>
      <c r="B353" s="3"/>
      <c r="C353" s="3"/>
      <c r="D353" s="3"/>
      <c r="E353" s="3"/>
      <c r="F353" s="3"/>
      <c r="G353" s="3"/>
      <c r="H353" s="3"/>
      <c r="I353" s="3"/>
      <c r="J353" s="57" t="s">
        <v>78</v>
      </c>
      <c r="L353" s="55"/>
    </row>
    <row r="354" spans="1:12" s="20" customFormat="1" ht="18.75">
      <c r="A354" s="3"/>
      <c r="B354" s="503" t="str">
        <f>CONCATENATE('加盟校情報&amp;大会設定'!$G$5,'加盟校情報&amp;大会設定'!$H$5,'加盟校情報&amp;大会設定'!$I$5,'加盟校情報&amp;大会設定'!$J$5,)&amp;"　男子4×100mR"</f>
        <v>第82回東海学生駅伝 兼 第14回東海学生女子駅伝　男子4×100mR</v>
      </c>
      <c r="C354" s="504"/>
      <c r="D354" s="504"/>
      <c r="E354" s="504"/>
      <c r="F354" s="504"/>
      <c r="G354" s="504"/>
      <c r="H354" s="504"/>
      <c r="I354" s="505"/>
      <c r="J354" s="198"/>
      <c r="L354" s="55"/>
    </row>
    <row r="355" spans="1:12" s="20" customFormat="1" ht="19.5" thickBot="1">
      <c r="A355" s="3"/>
      <c r="B355" s="506"/>
      <c r="C355" s="507"/>
      <c r="D355" s="507"/>
      <c r="E355" s="507"/>
      <c r="F355" s="507"/>
      <c r="G355" s="507"/>
      <c r="H355" s="507"/>
      <c r="I355" s="508"/>
      <c r="J355" s="198"/>
      <c r="L355" s="55"/>
    </row>
    <row r="356" spans="1:12" s="20" customFormat="1" ht="18.75">
      <c r="A356" s="3"/>
      <c r="B356" s="509" t="s">
        <v>57</v>
      </c>
      <c r="C356" s="510"/>
      <c r="D356" s="515" t="str">
        <f>IF(基本情報登録!$D$6&gt;0,基本情報登録!$D$6,"")</f>
        <v/>
      </c>
      <c r="E356" s="516"/>
      <c r="F356" s="516"/>
      <c r="G356" s="516"/>
      <c r="H356" s="517"/>
      <c r="I356" s="58" t="s">
        <v>58</v>
      </c>
      <c r="J356" s="198"/>
      <c r="L356" s="55"/>
    </row>
    <row r="357" spans="1:12" s="20" customFormat="1" ht="18.75">
      <c r="A357" s="3"/>
      <c r="B357" s="511" t="s">
        <v>1</v>
      </c>
      <c r="C357" s="512"/>
      <c r="D357" s="518" t="str">
        <f>IF(基本情報登録!$D$8&gt;0,基本情報登録!$D$8,"")</f>
        <v/>
      </c>
      <c r="E357" s="519"/>
      <c r="F357" s="519"/>
      <c r="G357" s="519"/>
      <c r="H357" s="520"/>
      <c r="I357" s="492"/>
      <c r="J357" s="198"/>
      <c r="L357" s="55"/>
    </row>
    <row r="358" spans="1:12" s="20" customFormat="1" ht="19.5" thickBot="1">
      <c r="A358" s="3"/>
      <c r="B358" s="513"/>
      <c r="C358" s="514"/>
      <c r="D358" s="521"/>
      <c r="E358" s="522"/>
      <c r="F358" s="522"/>
      <c r="G358" s="522"/>
      <c r="H358" s="523"/>
      <c r="I358" s="493"/>
      <c r="J358" s="198"/>
      <c r="L358" s="55"/>
    </row>
    <row r="359" spans="1:12" s="20" customFormat="1" ht="18.75">
      <c r="A359" s="3"/>
      <c r="B359" s="509" t="s">
        <v>37</v>
      </c>
      <c r="C359" s="510"/>
      <c r="D359" s="547"/>
      <c r="E359" s="548"/>
      <c r="F359" s="548"/>
      <c r="G359" s="548"/>
      <c r="H359" s="548"/>
      <c r="I359" s="549"/>
      <c r="J359" s="198"/>
      <c r="L359" s="55"/>
    </row>
    <row r="360" spans="1:12" s="20" customFormat="1" ht="18.75" hidden="1">
      <c r="A360" s="3"/>
      <c r="B360" s="195"/>
      <c r="C360" s="196"/>
      <c r="D360" s="49"/>
      <c r="E360" s="550" t="str">
        <f>TEXT(D359,"00000")</f>
        <v>00000</v>
      </c>
      <c r="F360" s="550"/>
      <c r="G360" s="550"/>
      <c r="H360" s="550"/>
      <c r="I360" s="551"/>
      <c r="J360" s="198"/>
      <c r="L360" s="55"/>
    </row>
    <row r="361" spans="1:12" s="20" customFormat="1" ht="18.75">
      <c r="A361" s="3"/>
      <c r="B361" s="511" t="s">
        <v>40</v>
      </c>
      <c r="C361" s="512"/>
      <c r="D361" s="528"/>
      <c r="E361" s="554"/>
      <c r="F361" s="554"/>
      <c r="G361" s="554"/>
      <c r="H361" s="554"/>
      <c r="I361" s="555"/>
      <c r="J361" s="198"/>
      <c r="L361" s="55"/>
    </row>
    <row r="362" spans="1:12" s="20" customFormat="1" ht="18.75">
      <c r="A362" s="3"/>
      <c r="B362" s="552"/>
      <c r="C362" s="553"/>
      <c r="D362" s="534"/>
      <c r="E362" s="556"/>
      <c r="F362" s="556"/>
      <c r="G362" s="556"/>
      <c r="H362" s="556"/>
      <c r="I362" s="557"/>
      <c r="J362" s="198"/>
      <c r="L362" s="55"/>
    </row>
    <row r="363" spans="1:12" s="20" customFormat="1" ht="19.5" thickBot="1">
      <c r="A363" s="3"/>
      <c r="B363" s="558" t="s">
        <v>59</v>
      </c>
      <c r="C363" s="559"/>
      <c r="D363" s="560"/>
      <c r="E363" s="561"/>
      <c r="F363" s="561"/>
      <c r="G363" s="561"/>
      <c r="H363" s="561"/>
      <c r="I363" s="562"/>
      <c r="J363" s="198"/>
      <c r="L363" s="55"/>
    </row>
    <row r="364" spans="1:12" s="20" customFormat="1" ht="18.75">
      <c r="A364" s="3"/>
      <c r="B364" s="536" t="s">
        <v>60</v>
      </c>
      <c r="C364" s="537"/>
      <c r="D364" s="537"/>
      <c r="E364" s="537"/>
      <c r="F364" s="537"/>
      <c r="G364" s="537"/>
      <c r="H364" s="537"/>
      <c r="I364" s="538"/>
      <c r="J364" s="198"/>
      <c r="L364" s="55"/>
    </row>
    <row r="365" spans="1:12" s="20" customFormat="1" ht="19.5" thickBot="1">
      <c r="A365" s="3"/>
      <c r="B365" s="50" t="s">
        <v>61</v>
      </c>
      <c r="C365" s="197" t="s">
        <v>30</v>
      </c>
      <c r="D365" s="197" t="s">
        <v>62</v>
      </c>
      <c r="E365" s="539" t="s">
        <v>63</v>
      </c>
      <c r="F365" s="540"/>
      <c r="G365" s="197" t="s">
        <v>57</v>
      </c>
      <c r="H365" s="197" t="s">
        <v>64</v>
      </c>
      <c r="I365" s="51" t="s">
        <v>65</v>
      </c>
      <c r="J365" s="198"/>
      <c r="L365" s="55"/>
    </row>
    <row r="366" spans="1:12" s="20" customFormat="1" ht="19.5" thickTop="1">
      <c r="A366" s="3"/>
      <c r="B366" s="541">
        <v>1</v>
      </c>
      <c r="C366" s="543"/>
      <c r="D366" s="543" t="str">
        <f>IF(C366&gt;0,VLOOKUP(C366,男子登録情報!$A$2:$H$1688,2,0),"")</f>
        <v/>
      </c>
      <c r="E366" s="544" t="str">
        <f>IF(C366&gt;0,VLOOKUP(C366,男子登録情報!$A$2:$H$1688,3,0),"")</f>
        <v/>
      </c>
      <c r="F366" s="545"/>
      <c r="G366" s="543" t="str">
        <f>IF(C366&gt;0,VLOOKUP(C366,男子登録情報!$A$2:$H$1688,4,0),"")</f>
        <v/>
      </c>
      <c r="H366" s="543" t="str">
        <f>IF(C366&gt;0,VLOOKUP(C366,男子登録情報!$A$2:$H$1688,8,0),"")</f>
        <v/>
      </c>
      <c r="I366" s="546" t="str">
        <f>IF(C366&gt;0,VLOOKUP(C366,男子登録情報!$A$2:$H$1688,5,0),"")</f>
        <v/>
      </c>
      <c r="J366" s="198"/>
      <c r="L366" s="55"/>
    </row>
    <row r="367" spans="1:12" s="20" customFormat="1" ht="18.75">
      <c r="A367" s="3"/>
      <c r="B367" s="542"/>
      <c r="C367" s="533"/>
      <c r="D367" s="533"/>
      <c r="E367" s="534"/>
      <c r="F367" s="535"/>
      <c r="G367" s="533"/>
      <c r="H367" s="533"/>
      <c r="I367" s="532"/>
      <c r="J367" s="198"/>
      <c r="L367" s="55"/>
    </row>
    <row r="368" spans="1:12" s="20" customFormat="1" ht="18.75">
      <c r="A368" s="3"/>
      <c r="B368" s="524">
        <v>2</v>
      </c>
      <c r="C368" s="526"/>
      <c r="D368" s="526" t="str">
        <f>IF(C368,VLOOKUP(C368,男子登録情報!$A$2:$H$1688,2,0),"")</f>
        <v/>
      </c>
      <c r="E368" s="528" t="str">
        <f>IF(C368&gt;0,VLOOKUP(C368,男子登録情報!$A$2:$H$1688,3,0),"")</f>
        <v/>
      </c>
      <c r="F368" s="529"/>
      <c r="G368" s="526" t="str">
        <f>IF(C368&gt;0,VLOOKUP(C368,男子登録情報!$A$2:$H$1688,4,0),"")</f>
        <v/>
      </c>
      <c r="H368" s="526" t="str">
        <f>IF(C368&gt;0,VLOOKUP(C368,男子登録情報!$A$2:$H$1688,8,0),"")</f>
        <v/>
      </c>
      <c r="I368" s="492" t="str">
        <f>IF(C368&gt;0,VLOOKUP(C368,男子登録情報!$A$2:$H$1688,5,0),"")</f>
        <v/>
      </c>
      <c r="J368" s="198"/>
      <c r="L368" s="55"/>
    </row>
    <row r="369" spans="1:12" s="20" customFormat="1" ht="18.75">
      <c r="A369" s="3"/>
      <c r="B369" s="542"/>
      <c r="C369" s="533"/>
      <c r="D369" s="533"/>
      <c r="E369" s="534"/>
      <c r="F369" s="535"/>
      <c r="G369" s="533"/>
      <c r="H369" s="533"/>
      <c r="I369" s="532"/>
      <c r="J369" s="198"/>
      <c r="L369" s="55"/>
    </row>
    <row r="370" spans="1:12" s="20" customFormat="1" ht="18.75">
      <c r="A370" s="3"/>
      <c r="B370" s="524">
        <v>3</v>
      </c>
      <c r="C370" s="526"/>
      <c r="D370" s="526" t="str">
        <f>IF(C370,VLOOKUP(C370,男子登録情報!$A$2:$H$1688,2,0),"")</f>
        <v/>
      </c>
      <c r="E370" s="528" t="str">
        <f>IF(C370&gt;0,VLOOKUP(C370,男子登録情報!$A$2:$H$1688,3,0),"")</f>
        <v/>
      </c>
      <c r="F370" s="529"/>
      <c r="G370" s="526" t="str">
        <f>IF(C370&gt;0,VLOOKUP(C370,男子登録情報!$A$2:$H$1688,4,0),"")</f>
        <v/>
      </c>
      <c r="H370" s="526" t="str">
        <f>IF(C370&gt;0,VLOOKUP(C370,男子登録情報!$A$2:$H$1688,8,0),"")</f>
        <v/>
      </c>
      <c r="I370" s="492" t="str">
        <f>IF(C370&gt;0,VLOOKUP(C370,男子登録情報!$A$2:$H$1688,5,0),"")</f>
        <v/>
      </c>
      <c r="J370" s="198"/>
      <c r="L370" s="55"/>
    </row>
    <row r="371" spans="1:12" s="20" customFormat="1" ht="18.75">
      <c r="A371" s="3"/>
      <c r="B371" s="542"/>
      <c r="C371" s="533"/>
      <c r="D371" s="533"/>
      <c r="E371" s="534"/>
      <c r="F371" s="535"/>
      <c r="G371" s="533"/>
      <c r="H371" s="533"/>
      <c r="I371" s="532"/>
      <c r="J371" s="198"/>
      <c r="L371" s="55"/>
    </row>
    <row r="372" spans="1:12" s="20" customFormat="1" ht="18.75">
      <c r="A372" s="3"/>
      <c r="B372" s="524">
        <v>4</v>
      </c>
      <c r="C372" s="526"/>
      <c r="D372" s="526" t="str">
        <f>IF(C372,VLOOKUP(C372,男子登録情報!$A$2:$H$1688,2,0),"")</f>
        <v/>
      </c>
      <c r="E372" s="528" t="str">
        <f>IF(C372&gt;0,VLOOKUP(C372,男子登録情報!$A$2:$H$1688,3,0),"")</f>
        <v/>
      </c>
      <c r="F372" s="529"/>
      <c r="G372" s="526" t="str">
        <f>IF(C372&gt;0,VLOOKUP(C372,男子登録情報!$A$2:$H$1688,4,0),"")</f>
        <v/>
      </c>
      <c r="H372" s="526" t="str">
        <f>IF(C372&gt;0,VLOOKUP(C372,男子登録情報!$A$2:$H$1688,8,0),"")</f>
        <v/>
      </c>
      <c r="I372" s="492" t="str">
        <f>IF(C372&gt;0,VLOOKUP(C372,男子登録情報!$A$2:$H$1688,5,0),"")</f>
        <v/>
      </c>
      <c r="J372" s="198"/>
      <c r="L372" s="55"/>
    </row>
    <row r="373" spans="1:12" s="20" customFormat="1" ht="18.75">
      <c r="A373" s="3"/>
      <c r="B373" s="542"/>
      <c r="C373" s="533"/>
      <c r="D373" s="533"/>
      <c r="E373" s="534"/>
      <c r="F373" s="535"/>
      <c r="G373" s="533"/>
      <c r="H373" s="533"/>
      <c r="I373" s="532"/>
      <c r="J373" s="198"/>
      <c r="L373" s="55"/>
    </row>
    <row r="374" spans="1:12" s="20" customFormat="1" ht="18.75">
      <c r="A374" s="3"/>
      <c r="B374" s="524">
        <v>5</v>
      </c>
      <c r="C374" s="526"/>
      <c r="D374" s="526" t="str">
        <f>IF(C374,VLOOKUP(C374,男子登録情報!$A$2:$H$1688,2,0),"")</f>
        <v/>
      </c>
      <c r="E374" s="528" t="str">
        <f>IF(C374&gt;0,VLOOKUP(C374,男子登録情報!$A$2:$H$1688,3,0),"")</f>
        <v/>
      </c>
      <c r="F374" s="529"/>
      <c r="G374" s="526" t="str">
        <f>IF(C374&gt;0,VLOOKUP(C374,男子登録情報!$A$2:$H$1688,4,0),"")</f>
        <v/>
      </c>
      <c r="H374" s="526" t="str">
        <f>IF(C374&gt;0,VLOOKUP(C374,男子登録情報!$A$2:$H$1688,8,0),"")</f>
        <v/>
      </c>
      <c r="I374" s="492" t="str">
        <f>IF(C374&gt;0,VLOOKUP(C374,男子登録情報!$A$2:$H$1688,5,0),"")</f>
        <v/>
      </c>
      <c r="J374" s="198"/>
      <c r="L374" s="55"/>
    </row>
    <row r="375" spans="1:12" s="20" customFormat="1" ht="18.75">
      <c r="A375" s="3"/>
      <c r="B375" s="542"/>
      <c r="C375" s="533"/>
      <c r="D375" s="533"/>
      <c r="E375" s="534"/>
      <c r="F375" s="535"/>
      <c r="G375" s="533"/>
      <c r="H375" s="533"/>
      <c r="I375" s="532"/>
      <c r="J375" s="198"/>
      <c r="L375" s="55"/>
    </row>
    <row r="376" spans="1:12" s="20" customFormat="1" ht="18.75">
      <c r="A376" s="3"/>
      <c r="B376" s="524">
        <v>6</v>
      </c>
      <c r="C376" s="526"/>
      <c r="D376" s="526" t="str">
        <f>IF(C376,VLOOKUP(C376,男子登録情報!$A$2:$H$1688,2,0),"")</f>
        <v/>
      </c>
      <c r="E376" s="528" t="str">
        <f>IF(C376&gt;0,VLOOKUP(C376,男子登録情報!$A$2:$H$1688,3,0),"")</f>
        <v/>
      </c>
      <c r="F376" s="529"/>
      <c r="G376" s="526" t="str">
        <f>IF(C376&gt;0,VLOOKUP(C376,男子登録情報!$A$2:$H$1688,4,0),"")</f>
        <v/>
      </c>
      <c r="H376" s="526" t="str">
        <f>IF(C376&gt;0,VLOOKUP(C376,男子登録情報!$A$2:$H$1688,8,0),"")</f>
        <v/>
      </c>
      <c r="I376" s="492" t="str">
        <f>IF(C376&gt;0,VLOOKUP(C376,男子登録情報!$A$2:$H$1688,5,0),"")</f>
        <v/>
      </c>
      <c r="J376" s="198"/>
      <c r="L376" s="55"/>
    </row>
    <row r="377" spans="1:12" s="20" customFormat="1" ht="19.5" thickBot="1">
      <c r="A377" s="3"/>
      <c r="B377" s="525"/>
      <c r="C377" s="527"/>
      <c r="D377" s="527"/>
      <c r="E377" s="530"/>
      <c r="F377" s="531"/>
      <c r="G377" s="527"/>
      <c r="H377" s="527"/>
      <c r="I377" s="493"/>
      <c r="J377" s="198"/>
      <c r="L377" s="55"/>
    </row>
    <row r="378" spans="1:12" s="20" customFormat="1" ht="18.75">
      <c r="A378" s="3"/>
      <c r="B378" s="494" t="s">
        <v>66</v>
      </c>
      <c r="C378" s="495"/>
      <c r="D378" s="495"/>
      <c r="E378" s="495"/>
      <c r="F378" s="495"/>
      <c r="G378" s="495"/>
      <c r="H378" s="495"/>
      <c r="I378" s="496"/>
      <c r="J378" s="198"/>
      <c r="L378" s="55"/>
    </row>
    <row r="379" spans="1:12" s="20" customFormat="1" ht="18.75">
      <c r="A379" s="3"/>
      <c r="B379" s="497"/>
      <c r="C379" s="498"/>
      <c r="D379" s="498"/>
      <c r="E379" s="498"/>
      <c r="F379" s="498"/>
      <c r="G379" s="498"/>
      <c r="H379" s="498"/>
      <c r="I379" s="499"/>
      <c r="J379" s="198"/>
      <c r="L379" s="55"/>
    </row>
    <row r="380" spans="1:12" s="20" customFormat="1" ht="19.5" thickBot="1">
      <c r="A380" s="3"/>
      <c r="B380" s="500"/>
      <c r="C380" s="501"/>
      <c r="D380" s="501"/>
      <c r="E380" s="501"/>
      <c r="F380" s="501"/>
      <c r="G380" s="501"/>
      <c r="H380" s="501"/>
      <c r="I380" s="502"/>
      <c r="J380" s="198"/>
      <c r="L380" s="55"/>
    </row>
    <row r="381" spans="1:12" s="20" customFormat="1" ht="18.75">
      <c r="A381" s="54"/>
      <c r="B381" s="54"/>
      <c r="C381" s="54"/>
      <c r="D381" s="54"/>
      <c r="E381" s="54"/>
      <c r="F381" s="54"/>
      <c r="G381" s="54"/>
      <c r="H381" s="54"/>
      <c r="I381" s="54"/>
      <c r="J381" s="59"/>
      <c r="L381" s="55"/>
    </row>
    <row r="382" spans="1:12" s="20" customFormat="1" ht="19.5" thickBot="1">
      <c r="A382" s="3"/>
      <c r="B382" s="3"/>
      <c r="C382" s="3"/>
      <c r="D382" s="3"/>
      <c r="E382" s="3"/>
      <c r="F382" s="3"/>
      <c r="G382" s="3"/>
      <c r="H382" s="3"/>
      <c r="I382" s="3"/>
      <c r="J382" s="57" t="s">
        <v>79</v>
      </c>
      <c r="L382" s="55"/>
    </row>
    <row r="383" spans="1:12" s="20" customFormat="1" ht="18.75">
      <c r="A383" s="3"/>
      <c r="B383" s="503" t="str">
        <f>CONCATENATE('加盟校情報&amp;大会設定'!$G$5,'加盟校情報&amp;大会設定'!$H$5,'加盟校情報&amp;大会設定'!$I$5,'加盟校情報&amp;大会設定'!$J$5,)&amp;"　男子4×100mR"</f>
        <v>第82回東海学生駅伝 兼 第14回東海学生女子駅伝　男子4×100mR</v>
      </c>
      <c r="C383" s="504"/>
      <c r="D383" s="504"/>
      <c r="E383" s="504"/>
      <c r="F383" s="504"/>
      <c r="G383" s="504"/>
      <c r="H383" s="504"/>
      <c r="I383" s="505"/>
      <c r="J383" s="198"/>
      <c r="L383" s="55"/>
    </row>
    <row r="384" spans="1:12" s="20" customFormat="1" ht="19.5" thickBot="1">
      <c r="A384" s="3"/>
      <c r="B384" s="506"/>
      <c r="C384" s="507"/>
      <c r="D384" s="507"/>
      <c r="E384" s="507"/>
      <c r="F384" s="507"/>
      <c r="G384" s="507"/>
      <c r="H384" s="507"/>
      <c r="I384" s="508"/>
      <c r="J384" s="198"/>
      <c r="L384" s="55"/>
    </row>
    <row r="385" spans="1:12" s="20" customFormat="1" ht="18.75">
      <c r="A385" s="3"/>
      <c r="B385" s="509" t="s">
        <v>57</v>
      </c>
      <c r="C385" s="510"/>
      <c r="D385" s="515" t="str">
        <f>IF(基本情報登録!$D$6&gt;0,基本情報登録!$D$6,"")</f>
        <v/>
      </c>
      <c r="E385" s="516"/>
      <c r="F385" s="516"/>
      <c r="G385" s="516"/>
      <c r="H385" s="517"/>
      <c r="I385" s="58" t="s">
        <v>58</v>
      </c>
      <c r="J385" s="198"/>
      <c r="L385" s="55"/>
    </row>
    <row r="386" spans="1:12" s="20" customFormat="1" ht="18.75">
      <c r="A386" s="3"/>
      <c r="B386" s="511" t="s">
        <v>1</v>
      </c>
      <c r="C386" s="512"/>
      <c r="D386" s="518" t="str">
        <f>IF(基本情報登録!$D$8&gt;0,基本情報登録!$D$8,"")</f>
        <v/>
      </c>
      <c r="E386" s="519"/>
      <c r="F386" s="519"/>
      <c r="G386" s="519"/>
      <c r="H386" s="520"/>
      <c r="I386" s="492"/>
      <c r="J386" s="198"/>
      <c r="L386" s="55"/>
    </row>
    <row r="387" spans="1:12" s="20" customFormat="1" ht="19.5" thickBot="1">
      <c r="A387" s="3"/>
      <c r="B387" s="513"/>
      <c r="C387" s="514"/>
      <c r="D387" s="521"/>
      <c r="E387" s="522"/>
      <c r="F387" s="522"/>
      <c r="G387" s="522"/>
      <c r="H387" s="523"/>
      <c r="I387" s="493"/>
      <c r="J387" s="198"/>
      <c r="L387" s="55"/>
    </row>
    <row r="388" spans="1:12" s="20" customFormat="1" ht="18.75">
      <c r="A388" s="3"/>
      <c r="B388" s="509" t="s">
        <v>37</v>
      </c>
      <c r="C388" s="510"/>
      <c r="D388" s="547"/>
      <c r="E388" s="548"/>
      <c r="F388" s="548"/>
      <c r="G388" s="548"/>
      <c r="H388" s="548"/>
      <c r="I388" s="549"/>
      <c r="J388" s="198"/>
      <c r="L388" s="55"/>
    </row>
    <row r="389" spans="1:12" s="20" customFormat="1" ht="18.75" hidden="1">
      <c r="A389" s="3"/>
      <c r="B389" s="195"/>
      <c r="C389" s="196"/>
      <c r="D389" s="49"/>
      <c r="E389" s="550" t="str">
        <f>TEXT(D388,"00000")</f>
        <v>00000</v>
      </c>
      <c r="F389" s="550"/>
      <c r="G389" s="550"/>
      <c r="H389" s="550"/>
      <c r="I389" s="551"/>
      <c r="J389" s="198"/>
      <c r="L389" s="55"/>
    </row>
    <row r="390" spans="1:12" s="20" customFormat="1" ht="18.75">
      <c r="A390" s="3"/>
      <c r="B390" s="511" t="s">
        <v>40</v>
      </c>
      <c r="C390" s="512"/>
      <c r="D390" s="528"/>
      <c r="E390" s="554"/>
      <c r="F390" s="554"/>
      <c r="G390" s="554"/>
      <c r="H390" s="554"/>
      <c r="I390" s="555"/>
      <c r="J390" s="198"/>
      <c r="L390" s="55"/>
    </row>
    <row r="391" spans="1:12" s="20" customFormat="1" ht="18.75">
      <c r="A391" s="3"/>
      <c r="B391" s="552"/>
      <c r="C391" s="553"/>
      <c r="D391" s="534"/>
      <c r="E391" s="556"/>
      <c r="F391" s="556"/>
      <c r="G391" s="556"/>
      <c r="H391" s="556"/>
      <c r="I391" s="557"/>
      <c r="J391" s="198"/>
      <c r="L391" s="55"/>
    </row>
    <row r="392" spans="1:12" s="20" customFormat="1" ht="19.5" thickBot="1">
      <c r="A392" s="3"/>
      <c r="B392" s="558" t="s">
        <v>59</v>
      </c>
      <c r="C392" s="559"/>
      <c r="D392" s="560"/>
      <c r="E392" s="561"/>
      <c r="F392" s="561"/>
      <c r="G392" s="561"/>
      <c r="H392" s="561"/>
      <c r="I392" s="562"/>
      <c r="J392" s="198"/>
      <c r="L392" s="55"/>
    </row>
    <row r="393" spans="1:12" s="20" customFormat="1" ht="18.75">
      <c r="A393" s="3"/>
      <c r="B393" s="536" t="s">
        <v>60</v>
      </c>
      <c r="C393" s="537"/>
      <c r="D393" s="537"/>
      <c r="E393" s="537"/>
      <c r="F393" s="537"/>
      <c r="G393" s="537"/>
      <c r="H393" s="537"/>
      <c r="I393" s="538"/>
      <c r="J393" s="198"/>
      <c r="L393" s="55"/>
    </row>
    <row r="394" spans="1:12" s="20" customFormat="1" ht="19.5" thickBot="1">
      <c r="A394" s="3"/>
      <c r="B394" s="50" t="s">
        <v>61</v>
      </c>
      <c r="C394" s="197" t="s">
        <v>30</v>
      </c>
      <c r="D394" s="197" t="s">
        <v>62</v>
      </c>
      <c r="E394" s="539" t="s">
        <v>63</v>
      </c>
      <c r="F394" s="540"/>
      <c r="G394" s="197" t="s">
        <v>57</v>
      </c>
      <c r="H394" s="197" t="s">
        <v>64</v>
      </c>
      <c r="I394" s="51" t="s">
        <v>65</v>
      </c>
      <c r="J394" s="198"/>
      <c r="L394" s="55"/>
    </row>
    <row r="395" spans="1:12" s="20" customFormat="1" ht="19.5" thickTop="1">
      <c r="A395" s="3"/>
      <c r="B395" s="541">
        <v>1</v>
      </c>
      <c r="C395" s="543"/>
      <c r="D395" s="543" t="str">
        <f>IF(C395&gt;0,VLOOKUP(C395,男子登録情報!$A$2:$H$1688,2,0),"")</f>
        <v/>
      </c>
      <c r="E395" s="544" t="str">
        <f>IF(C395&gt;0,VLOOKUP(C395,男子登録情報!$A$2:$H$1688,3,0),"")</f>
        <v/>
      </c>
      <c r="F395" s="545"/>
      <c r="G395" s="543" t="str">
        <f>IF(C395&gt;0,VLOOKUP(C395,男子登録情報!$A$2:$H$1688,4,0),"")</f>
        <v/>
      </c>
      <c r="H395" s="543" t="str">
        <f>IF(C395&gt;0,VLOOKUP(C395,男子登録情報!$A$2:$H$1688,8,0),"")</f>
        <v/>
      </c>
      <c r="I395" s="546" t="str">
        <f>IF(C395&gt;0,VLOOKUP(C395,男子登録情報!$A$2:$H$1688,5,0),"")</f>
        <v/>
      </c>
      <c r="J395" s="198"/>
      <c r="L395" s="55"/>
    </row>
    <row r="396" spans="1:12" s="20" customFormat="1" ht="18.75">
      <c r="A396" s="3"/>
      <c r="B396" s="542"/>
      <c r="C396" s="533"/>
      <c r="D396" s="533"/>
      <c r="E396" s="534"/>
      <c r="F396" s="535"/>
      <c r="G396" s="533"/>
      <c r="H396" s="533"/>
      <c r="I396" s="532"/>
      <c r="J396" s="198"/>
      <c r="L396" s="55"/>
    </row>
    <row r="397" spans="1:12" s="20" customFormat="1" ht="18.75">
      <c r="A397" s="3"/>
      <c r="B397" s="524">
        <v>2</v>
      </c>
      <c r="C397" s="526"/>
      <c r="D397" s="526" t="str">
        <f>IF(C397,VLOOKUP(C397,男子登録情報!$A$2:$H$1688,2,0),"")</f>
        <v/>
      </c>
      <c r="E397" s="528" t="str">
        <f>IF(C397&gt;0,VLOOKUP(C397,男子登録情報!$A$2:$H$1688,3,0),"")</f>
        <v/>
      </c>
      <c r="F397" s="529"/>
      <c r="G397" s="526" t="str">
        <f>IF(C397&gt;0,VLOOKUP(C397,男子登録情報!$A$2:$H$1688,4,0),"")</f>
        <v/>
      </c>
      <c r="H397" s="526" t="str">
        <f>IF(C397&gt;0,VLOOKUP(C397,男子登録情報!$A$2:$H$1688,8,0),"")</f>
        <v/>
      </c>
      <c r="I397" s="492" t="str">
        <f>IF(C397&gt;0,VLOOKUP(C397,男子登録情報!$A$2:$H$1688,5,0),"")</f>
        <v/>
      </c>
      <c r="J397" s="198"/>
      <c r="L397" s="55"/>
    </row>
    <row r="398" spans="1:12" s="20" customFormat="1" ht="18.75">
      <c r="A398" s="3"/>
      <c r="B398" s="542"/>
      <c r="C398" s="533"/>
      <c r="D398" s="533"/>
      <c r="E398" s="534"/>
      <c r="F398" s="535"/>
      <c r="G398" s="533"/>
      <c r="H398" s="533"/>
      <c r="I398" s="532"/>
      <c r="J398" s="198"/>
      <c r="L398" s="55"/>
    </row>
    <row r="399" spans="1:12" s="20" customFormat="1" ht="18.75">
      <c r="A399" s="3"/>
      <c r="B399" s="524">
        <v>3</v>
      </c>
      <c r="C399" s="526"/>
      <c r="D399" s="526" t="str">
        <f>IF(C399,VLOOKUP(C399,男子登録情報!$A$2:$H$1688,2,0),"")</f>
        <v/>
      </c>
      <c r="E399" s="528" t="str">
        <f>IF(C399&gt;0,VLOOKUP(C399,男子登録情報!$A$2:$H$1688,3,0),"")</f>
        <v/>
      </c>
      <c r="F399" s="529"/>
      <c r="G399" s="526" t="str">
        <f>IF(C399&gt;0,VLOOKUP(C399,男子登録情報!$A$2:$H$1688,4,0),"")</f>
        <v/>
      </c>
      <c r="H399" s="526" t="str">
        <f>IF(C399&gt;0,VLOOKUP(C399,男子登録情報!$A$2:$H$1688,8,0),"")</f>
        <v/>
      </c>
      <c r="I399" s="492" t="str">
        <f>IF(C399&gt;0,VLOOKUP(C399,男子登録情報!$A$2:$H$1688,5,0),"")</f>
        <v/>
      </c>
      <c r="J399" s="198"/>
      <c r="L399" s="55"/>
    </row>
    <row r="400" spans="1:12" s="20" customFormat="1" ht="18.75">
      <c r="A400" s="3"/>
      <c r="B400" s="542"/>
      <c r="C400" s="533"/>
      <c r="D400" s="533"/>
      <c r="E400" s="534"/>
      <c r="F400" s="535"/>
      <c r="G400" s="533"/>
      <c r="H400" s="533"/>
      <c r="I400" s="532"/>
      <c r="J400" s="198"/>
      <c r="L400" s="55"/>
    </row>
    <row r="401" spans="1:12" s="20" customFormat="1" ht="18.75">
      <c r="A401" s="3"/>
      <c r="B401" s="524">
        <v>4</v>
      </c>
      <c r="C401" s="526"/>
      <c r="D401" s="526" t="str">
        <f>IF(C401,VLOOKUP(C401,男子登録情報!$A$2:$H$1688,2,0),"")</f>
        <v/>
      </c>
      <c r="E401" s="528" t="str">
        <f>IF(C401&gt;0,VLOOKUP(C401,男子登録情報!$A$2:$H$1688,3,0),"")</f>
        <v/>
      </c>
      <c r="F401" s="529"/>
      <c r="G401" s="526" t="str">
        <f>IF(C401&gt;0,VLOOKUP(C401,男子登録情報!$A$2:$H$1688,4,0),"")</f>
        <v/>
      </c>
      <c r="H401" s="526" t="str">
        <f>IF(C401&gt;0,VLOOKUP(C401,男子登録情報!$A$2:$H$1688,8,0),"")</f>
        <v/>
      </c>
      <c r="I401" s="492" t="str">
        <f>IF(C401&gt;0,VLOOKUP(C401,男子登録情報!$A$2:$H$1688,5,0),"")</f>
        <v/>
      </c>
      <c r="J401" s="198"/>
      <c r="L401" s="55"/>
    </row>
    <row r="402" spans="1:12" s="20" customFormat="1" ht="18.75">
      <c r="A402" s="3"/>
      <c r="B402" s="542"/>
      <c r="C402" s="533"/>
      <c r="D402" s="533"/>
      <c r="E402" s="534"/>
      <c r="F402" s="535"/>
      <c r="G402" s="533"/>
      <c r="H402" s="533"/>
      <c r="I402" s="532"/>
      <c r="J402" s="198"/>
      <c r="L402" s="55"/>
    </row>
    <row r="403" spans="1:12" s="20" customFormat="1" ht="18.75">
      <c r="A403" s="3"/>
      <c r="B403" s="524">
        <v>5</v>
      </c>
      <c r="C403" s="526"/>
      <c r="D403" s="526" t="str">
        <f>IF(C403,VLOOKUP(C403,男子登録情報!$A$2:$H$1688,2,0),"")</f>
        <v/>
      </c>
      <c r="E403" s="528" t="str">
        <f>IF(C403&gt;0,VLOOKUP(C403,男子登録情報!$A$2:$H$1688,3,0),"")</f>
        <v/>
      </c>
      <c r="F403" s="529"/>
      <c r="G403" s="526" t="str">
        <f>IF(C403&gt;0,VLOOKUP(C403,男子登録情報!$A$2:$H$1688,4,0),"")</f>
        <v/>
      </c>
      <c r="H403" s="526" t="str">
        <f>IF(C403&gt;0,VLOOKUP(C403,男子登録情報!$A$2:$H$1688,8,0),"")</f>
        <v/>
      </c>
      <c r="I403" s="492" t="str">
        <f>IF(C403&gt;0,VLOOKUP(C403,男子登録情報!$A$2:$H$1688,5,0),"")</f>
        <v/>
      </c>
      <c r="J403" s="198"/>
      <c r="L403" s="55"/>
    </row>
    <row r="404" spans="1:12" s="20" customFormat="1" ht="18.75">
      <c r="A404" s="3"/>
      <c r="B404" s="542"/>
      <c r="C404" s="533"/>
      <c r="D404" s="533"/>
      <c r="E404" s="534"/>
      <c r="F404" s="535"/>
      <c r="G404" s="533"/>
      <c r="H404" s="533"/>
      <c r="I404" s="532"/>
      <c r="J404" s="198"/>
      <c r="L404" s="55"/>
    </row>
    <row r="405" spans="1:12" s="20" customFormat="1" ht="18.75">
      <c r="A405" s="3"/>
      <c r="B405" s="524">
        <v>6</v>
      </c>
      <c r="C405" s="526"/>
      <c r="D405" s="526" t="str">
        <f>IF(C405,VLOOKUP(C405,男子登録情報!$A$2:$H$1688,2,0),"")</f>
        <v/>
      </c>
      <c r="E405" s="528" t="str">
        <f>IF(C405&gt;0,VLOOKUP(C405,男子登録情報!$A$2:$H$1688,3,0),"")</f>
        <v/>
      </c>
      <c r="F405" s="529"/>
      <c r="G405" s="526" t="str">
        <f>IF(C405&gt;0,VLOOKUP(C405,男子登録情報!$A$2:$H$1688,4,0),"")</f>
        <v/>
      </c>
      <c r="H405" s="526" t="str">
        <f>IF(C405&gt;0,VLOOKUP(C405,男子登録情報!$A$2:$H$1688,8,0),"")</f>
        <v/>
      </c>
      <c r="I405" s="492" t="str">
        <f>IF(C405&gt;0,VLOOKUP(C405,男子登録情報!$A$2:$H$1688,5,0),"")</f>
        <v/>
      </c>
      <c r="J405" s="198"/>
      <c r="L405" s="55"/>
    </row>
    <row r="406" spans="1:12" s="20" customFormat="1" ht="19.5" thickBot="1">
      <c r="A406" s="3"/>
      <c r="B406" s="525"/>
      <c r="C406" s="527"/>
      <c r="D406" s="527"/>
      <c r="E406" s="530"/>
      <c r="F406" s="531"/>
      <c r="G406" s="527"/>
      <c r="H406" s="527"/>
      <c r="I406" s="493"/>
      <c r="J406" s="198"/>
      <c r="L406" s="55"/>
    </row>
    <row r="407" spans="1:12" s="20" customFormat="1" ht="18.75">
      <c r="A407" s="3"/>
      <c r="B407" s="494" t="s">
        <v>66</v>
      </c>
      <c r="C407" s="495"/>
      <c r="D407" s="495"/>
      <c r="E407" s="495"/>
      <c r="F407" s="495"/>
      <c r="G407" s="495"/>
      <c r="H407" s="495"/>
      <c r="I407" s="496"/>
      <c r="J407" s="198"/>
      <c r="L407" s="55"/>
    </row>
    <row r="408" spans="1:12" s="20" customFormat="1" ht="18.75">
      <c r="A408" s="3"/>
      <c r="B408" s="497"/>
      <c r="C408" s="498"/>
      <c r="D408" s="498"/>
      <c r="E408" s="498"/>
      <c r="F408" s="498"/>
      <c r="G408" s="498"/>
      <c r="H408" s="498"/>
      <c r="I408" s="499"/>
      <c r="J408" s="198"/>
      <c r="L408" s="55"/>
    </row>
    <row r="409" spans="1:12" s="20" customFormat="1" ht="19.5" thickBot="1">
      <c r="A409" s="3"/>
      <c r="B409" s="500"/>
      <c r="C409" s="501"/>
      <c r="D409" s="501"/>
      <c r="E409" s="501"/>
      <c r="F409" s="501"/>
      <c r="G409" s="501"/>
      <c r="H409" s="501"/>
      <c r="I409" s="502"/>
      <c r="J409" s="198"/>
      <c r="L409" s="55"/>
    </row>
    <row r="410" spans="1:12" s="20" customFormat="1" ht="18.75">
      <c r="A410" s="54"/>
      <c r="B410" s="54"/>
      <c r="C410" s="54"/>
      <c r="D410" s="54"/>
      <c r="E410" s="54"/>
      <c r="F410" s="54"/>
      <c r="G410" s="54"/>
      <c r="H410" s="54"/>
      <c r="I410" s="54"/>
      <c r="J410" s="59"/>
      <c r="L410" s="55"/>
    </row>
    <row r="411" spans="1:12" s="20" customFormat="1" ht="19.5" thickBot="1">
      <c r="A411" s="3"/>
      <c r="B411" s="3"/>
      <c r="C411" s="3"/>
      <c r="D411" s="3"/>
      <c r="E411" s="3"/>
      <c r="F411" s="3"/>
      <c r="G411" s="3"/>
      <c r="H411" s="3"/>
      <c r="I411" s="3"/>
      <c r="J411" s="57" t="s">
        <v>80</v>
      </c>
      <c r="L411" s="55"/>
    </row>
    <row r="412" spans="1:12" s="20" customFormat="1" ht="18.75">
      <c r="A412" s="3"/>
      <c r="B412" s="503" t="str">
        <f>CONCATENATE('加盟校情報&amp;大会設定'!$G$5,'加盟校情報&amp;大会設定'!$H$5,'加盟校情報&amp;大会設定'!$I$5,'加盟校情報&amp;大会設定'!$J$5,)&amp;"　男子4×100mR"</f>
        <v>第82回東海学生駅伝 兼 第14回東海学生女子駅伝　男子4×100mR</v>
      </c>
      <c r="C412" s="504"/>
      <c r="D412" s="504"/>
      <c r="E412" s="504"/>
      <c r="F412" s="504"/>
      <c r="G412" s="504"/>
      <c r="H412" s="504"/>
      <c r="I412" s="505"/>
      <c r="J412" s="198"/>
      <c r="L412" s="55"/>
    </row>
    <row r="413" spans="1:12" s="20" customFormat="1" ht="19.5" thickBot="1">
      <c r="A413" s="3"/>
      <c r="B413" s="506"/>
      <c r="C413" s="507"/>
      <c r="D413" s="507"/>
      <c r="E413" s="507"/>
      <c r="F413" s="507"/>
      <c r="G413" s="507"/>
      <c r="H413" s="507"/>
      <c r="I413" s="508"/>
      <c r="J413" s="198"/>
      <c r="L413" s="55"/>
    </row>
    <row r="414" spans="1:12" s="20" customFormat="1" ht="18.75">
      <c r="A414" s="3"/>
      <c r="B414" s="509" t="s">
        <v>57</v>
      </c>
      <c r="C414" s="510"/>
      <c r="D414" s="515" t="str">
        <f>IF(基本情報登録!$D$6&gt;0,基本情報登録!$D$6,"")</f>
        <v/>
      </c>
      <c r="E414" s="516"/>
      <c r="F414" s="516"/>
      <c r="G414" s="516"/>
      <c r="H414" s="517"/>
      <c r="I414" s="58" t="s">
        <v>58</v>
      </c>
      <c r="J414" s="198"/>
      <c r="L414" s="55"/>
    </row>
    <row r="415" spans="1:12" s="20" customFormat="1" ht="18.75">
      <c r="A415" s="3"/>
      <c r="B415" s="511" t="s">
        <v>1</v>
      </c>
      <c r="C415" s="512"/>
      <c r="D415" s="518" t="str">
        <f>IF(基本情報登録!$D$8&gt;0,基本情報登録!$D$8,"")</f>
        <v/>
      </c>
      <c r="E415" s="519"/>
      <c r="F415" s="519"/>
      <c r="G415" s="519"/>
      <c r="H415" s="520"/>
      <c r="I415" s="492"/>
      <c r="J415" s="198"/>
      <c r="L415" s="55"/>
    </row>
    <row r="416" spans="1:12" s="20" customFormat="1" ht="19.5" thickBot="1">
      <c r="A416" s="3"/>
      <c r="B416" s="513"/>
      <c r="C416" s="514"/>
      <c r="D416" s="521"/>
      <c r="E416" s="522"/>
      <c r="F416" s="522"/>
      <c r="G416" s="522"/>
      <c r="H416" s="523"/>
      <c r="I416" s="493"/>
      <c r="J416" s="198"/>
      <c r="L416" s="55"/>
    </row>
    <row r="417" spans="1:12" s="20" customFormat="1" ht="18.75">
      <c r="A417" s="3"/>
      <c r="B417" s="509" t="s">
        <v>37</v>
      </c>
      <c r="C417" s="510"/>
      <c r="D417" s="547"/>
      <c r="E417" s="548"/>
      <c r="F417" s="548"/>
      <c r="G417" s="548"/>
      <c r="H417" s="548"/>
      <c r="I417" s="549"/>
      <c r="J417" s="198"/>
      <c r="L417" s="55"/>
    </row>
    <row r="418" spans="1:12" s="20" customFormat="1" ht="18.75" hidden="1">
      <c r="A418" s="3"/>
      <c r="B418" s="195"/>
      <c r="C418" s="196"/>
      <c r="D418" s="49"/>
      <c r="E418" s="550" t="str">
        <f>TEXT(D417,"00000")</f>
        <v>00000</v>
      </c>
      <c r="F418" s="550"/>
      <c r="G418" s="550"/>
      <c r="H418" s="550"/>
      <c r="I418" s="551"/>
      <c r="J418" s="198"/>
      <c r="L418" s="55"/>
    </row>
    <row r="419" spans="1:12" s="20" customFormat="1" ht="18.75">
      <c r="A419" s="3"/>
      <c r="B419" s="511" t="s">
        <v>40</v>
      </c>
      <c r="C419" s="512"/>
      <c r="D419" s="528"/>
      <c r="E419" s="554"/>
      <c r="F419" s="554"/>
      <c r="G419" s="554"/>
      <c r="H419" s="554"/>
      <c r="I419" s="555"/>
      <c r="J419" s="198"/>
      <c r="L419" s="55"/>
    </row>
    <row r="420" spans="1:12" s="20" customFormat="1" ht="18.75">
      <c r="A420" s="3"/>
      <c r="B420" s="552"/>
      <c r="C420" s="553"/>
      <c r="D420" s="534"/>
      <c r="E420" s="556"/>
      <c r="F420" s="556"/>
      <c r="G420" s="556"/>
      <c r="H420" s="556"/>
      <c r="I420" s="557"/>
      <c r="J420" s="198"/>
      <c r="L420" s="55"/>
    </row>
    <row r="421" spans="1:12" s="20" customFormat="1" ht="19.5" thickBot="1">
      <c r="A421" s="3"/>
      <c r="B421" s="558" t="s">
        <v>59</v>
      </c>
      <c r="C421" s="559"/>
      <c r="D421" s="560"/>
      <c r="E421" s="561"/>
      <c r="F421" s="561"/>
      <c r="G421" s="561"/>
      <c r="H421" s="561"/>
      <c r="I421" s="562"/>
      <c r="J421" s="198"/>
      <c r="L421" s="55"/>
    </row>
    <row r="422" spans="1:12" s="20" customFormat="1" ht="18.75">
      <c r="A422" s="3"/>
      <c r="B422" s="536" t="s">
        <v>60</v>
      </c>
      <c r="C422" s="537"/>
      <c r="D422" s="537"/>
      <c r="E422" s="537"/>
      <c r="F422" s="537"/>
      <c r="G422" s="537"/>
      <c r="H422" s="537"/>
      <c r="I422" s="538"/>
      <c r="J422" s="198"/>
      <c r="L422" s="55"/>
    </row>
    <row r="423" spans="1:12" s="20" customFormat="1" ht="19.5" thickBot="1">
      <c r="A423" s="3"/>
      <c r="B423" s="50" t="s">
        <v>61</v>
      </c>
      <c r="C423" s="197" t="s">
        <v>30</v>
      </c>
      <c r="D423" s="197" t="s">
        <v>62</v>
      </c>
      <c r="E423" s="539" t="s">
        <v>63</v>
      </c>
      <c r="F423" s="540"/>
      <c r="G423" s="197" t="s">
        <v>57</v>
      </c>
      <c r="H423" s="197" t="s">
        <v>64</v>
      </c>
      <c r="I423" s="51" t="s">
        <v>65</v>
      </c>
      <c r="J423" s="198"/>
      <c r="L423" s="55"/>
    </row>
    <row r="424" spans="1:12" s="20" customFormat="1" ht="19.5" thickTop="1">
      <c r="A424" s="3"/>
      <c r="B424" s="541">
        <v>1</v>
      </c>
      <c r="C424" s="543"/>
      <c r="D424" s="543" t="str">
        <f>IF(C424&gt;0,VLOOKUP(C424,男子登録情報!$A$2:$H$1688,2,0),"")</f>
        <v/>
      </c>
      <c r="E424" s="544" t="str">
        <f>IF(C424&gt;0,VLOOKUP(C424,男子登録情報!$A$2:$H$1688,3,0),"")</f>
        <v/>
      </c>
      <c r="F424" s="545"/>
      <c r="G424" s="543" t="str">
        <f>IF(C424&gt;0,VLOOKUP(C424,男子登録情報!$A$2:$H$1688,4,0),"")</f>
        <v/>
      </c>
      <c r="H424" s="543" t="str">
        <f>IF(C424&gt;0,VLOOKUP(C424,男子登録情報!$A$2:$H$1688,8,0),"")</f>
        <v/>
      </c>
      <c r="I424" s="546" t="str">
        <f>IF(C424&gt;0,VLOOKUP(C424,男子登録情報!$A$2:$H$1688,5,0),"")</f>
        <v/>
      </c>
      <c r="J424" s="198"/>
      <c r="L424" s="55"/>
    </row>
    <row r="425" spans="1:12" s="20" customFormat="1" ht="18.75">
      <c r="A425" s="3"/>
      <c r="B425" s="542"/>
      <c r="C425" s="533"/>
      <c r="D425" s="533"/>
      <c r="E425" s="534"/>
      <c r="F425" s="535"/>
      <c r="G425" s="533"/>
      <c r="H425" s="533"/>
      <c r="I425" s="532"/>
      <c r="J425" s="198"/>
      <c r="L425" s="55"/>
    </row>
    <row r="426" spans="1:12" s="20" customFormat="1" ht="18.75">
      <c r="A426" s="3"/>
      <c r="B426" s="524">
        <v>2</v>
      </c>
      <c r="C426" s="526"/>
      <c r="D426" s="526" t="str">
        <f>IF(C426,VLOOKUP(C426,男子登録情報!$A$2:$H$1688,2,0),"")</f>
        <v/>
      </c>
      <c r="E426" s="528" t="str">
        <f>IF(C426&gt;0,VLOOKUP(C426,男子登録情報!$A$2:$H$1688,3,0),"")</f>
        <v/>
      </c>
      <c r="F426" s="529"/>
      <c r="G426" s="526" t="str">
        <f>IF(C426&gt;0,VLOOKUP(C426,男子登録情報!$A$2:$H$1688,4,0),"")</f>
        <v/>
      </c>
      <c r="H426" s="526" t="str">
        <f>IF(C426&gt;0,VLOOKUP(C426,男子登録情報!$A$2:$H$1688,8,0),"")</f>
        <v/>
      </c>
      <c r="I426" s="492" t="str">
        <f>IF(C426&gt;0,VLOOKUP(C426,男子登録情報!$A$2:$H$1688,5,0),"")</f>
        <v/>
      </c>
      <c r="J426" s="198"/>
      <c r="L426" s="55"/>
    </row>
    <row r="427" spans="1:12" s="20" customFormat="1" ht="18.75">
      <c r="A427" s="3"/>
      <c r="B427" s="542"/>
      <c r="C427" s="533"/>
      <c r="D427" s="533"/>
      <c r="E427" s="534"/>
      <c r="F427" s="535"/>
      <c r="G427" s="533"/>
      <c r="H427" s="533"/>
      <c r="I427" s="532"/>
      <c r="J427" s="198"/>
      <c r="L427" s="55"/>
    </row>
    <row r="428" spans="1:12" s="20" customFormat="1" ht="18.75">
      <c r="A428" s="3"/>
      <c r="B428" s="524">
        <v>3</v>
      </c>
      <c r="C428" s="526"/>
      <c r="D428" s="526" t="str">
        <f>IF(C428,VLOOKUP(C428,男子登録情報!$A$2:$H$1688,2,0),"")</f>
        <v/>
      </c>
      <c r="E428" s="528" t="str">
        <f>IF(C428&gt;0,VLOOKUP(C428,男子登録情報!$A$2:$H$1688,3,0),"")</f>
        <v/>
      </c>
      <c r="F428" s="529"/>
      <c r="G428" s="526" t="str">
        <f>IF(C428&gt;0,VLOOKUP(C428,男子登録情報!$A$2:$H$1688,4,0),"")</f>
        <v/>
      </c>
      <c r="H428" s="526" t="str">
        <f>IF(C428&gt;0,VLOOKUP(C428,男子登録情報!$A$2:$H$1688,8,0),"")</f>
        <v/>
      </c>
      <c r="I428" s="492" t="str">
        <f>IF(C428&gt;0,VLOOKUP(C428,男子登録情報!$A$2:$H$1688,5,0),"")</f>
        <v/>
      </c>
      <c r="J428" s="198"/>
      <c r="L428" s="55"/>
    </row>
    <row r="429" spans="1:12" s="20" customFormat="1" ht="18.75">
      <c r="A429" s="3"/>
      <c r="B429" s="542"/>
      <c r="C429" s="533"/>
      <c r="D429" s="533"/>
      <c r="E429" s="534"/>
      <c r="F429" s="535"/>
      <c r="G429" s="533"/>
      <c r="H429" s="533"/>
      <c r="I429" s="532"/>
      <c r="J429" s="198"/>
      <c r="L429" s="55"/>
    </row>
    <row r="430" spans="1:12" s="20" customFormat="1" ht="18.75">
      <c r="A430" s="3"/>
      <c r="B430" s="524">
        <v>4</v>
      </c>
      <c r="C430" s="526"/>
      <c r="D430" s="526" t="str">
        <f>IF(C430,VLOOKUP(C430,男子登録情報!$A$2:$H$1688,2,0),"")</f>
        <v/>
      </c>
      <c r="E430" s="528" t="str">
        <f>IF(C430&gt;0,VLOOKUP(C430,男子登録情報!$A$2:$H$1688,3,0),"")</f>
        <v/>
      </c>
      <c r="F430" s="529"/>
      <c r="G430" s="526" t="str">
        <f>IF(C430&gt;0,VLOOKUP(C430,男子登録情報!$A$2:$H$1688,4,0),"")</f>
        <v/>
      </c>
      <c r="H430" s="526" t="str">
        <f>IF(C430&gt;0,VLOOKUP(C430,男子登録情報!$A$2:$H$1688,8,0),"")</f>
        <v/>
      </c>
      <c r="I430" s="492" t="str">
        <f>IF(C430&gt;0,VLOOKUP(C430,男子登録情報!$A$2:$H$1688,5,0),"")</f>
        <v/>
      </c>
      <c r="J430" s="198"/>
      <c r="L430" s="55"/>
    </row>
    <row r="431" spans="1:12" s="20" customFormat="1" ht="18.75">
      <c r="A431" s="3"/>
      <c r="B431" s="542"/>
      <c r="C431" s="533"/>
      <c r="D431" s="533"/>
      <c r="E431" s="534"/>
      <c r="F431" s="535"/>
      <c r="G431" s="533"/>
      <c r="H431" s="533"/>
      <c r="I431" s="532"/>
      <c r="J431" s="198"/>
      <c r="L431" s="55"/>
    </row>
    <row r="432" spans="1:12" s="20" customFormat="1" ht="18.75">
      <c r="A432" s="3"/>
      <c r="B432" s="524">
        <v>5</v>
      </c>
      <c r="C432" s="526"/>
      <c r="D432" s="526" t="str">
        <f>IF(C432,VLOOKUP(C432,男子登録情報!$A$2:$H$1688,2,0),"")</f>
        <v/>
      </c>
      <c r="E432" s="528" t="str">
        <f>IF(C432&gt;0,VLOOKUP(C432,男子登録情報!$A$2:$H$1688,3,0),"")</f>
        <v/>
      </c>
      <c r="F432" s="529"/>
      <c r="G432" s="526" t="str">
        <f>IF(C432&gt;0,VLOOKUP(C432,男子登録情報!$A$2:$H$1688,4,0),"")</f>
        <v/>
      </c>
      <c r="H432" s="526" t="str">
        <f>IF(C432&gt;0,VLOOKUP(C432,男子登録情報!$A$2:$H$1688,8,0),"")</f>
        <v/>
      </c>
      <c r="I432" s="492" t="str">
        <f>IF(C432&gt;0,VLOOKUP(C432,男子登録情報!$A$2:$H$1688,5,0),"")</f>
        <v/>
      </c>
      <c r="J432" s="198"/>
      <c r="L432" s="55"/>
    </row>
    <row r="433" spans="1:12" s="20" customFormat="1" ht="18.75">
      <c r="A433" s="3"/>
      <c r="B433" s="542"/>
      <c r="C433" s="533"/>
      <c r="D433" s="533"/>
      <c r="E433" s="534"/>
      <c r="F433" s="535"/>
      <c r="G433" s="533"/>
      <c r="H433" s="533"/>
      <c r="I433" s="532"/>
      <c r="J433" s="198"/>
      <c r="L433" s="55"/>
    </row>
    <row r="434" spans="1:12" s="20" customFormat="1" ht="18.75">
      <c r="A434" s="3"/>
      <c r="B434" s="524">
        <v>6</v>
      </c>
      <c r="C434" s="526"/>
      <c r="D434" s="526" t="str">
        <f>IF(C434,VLOOKUP(C434,男子登録情報!$A$2:$H$1688,2,0),"")</f>
        <v/>
      </c>
      <c r="E434" s="528" t="str">
        <f>IF(C434&gt;0,VLOOKUP(C434,男子登録情報!$A$2:$H$1688,3,0),"")</f>
        <v/>
      </c>
      <c r="F434" s="529"/>
      <c r="G434" s="526" t="str">
        <f>IF(C434&gt;0,VLOOKUP(C434,男子登録情報!$A$2:$H$1688,4,0),"")</f>
        <v/>
      </c>
      <c r="H434" s="526" t="str">
        <f>IF(C434&gt;0,VLOOKUP(C434,男子登録情報!$A$2:$H$1688,8,0),"")</f>
        <v/>
      </c>
      <c r="I434" s="492" t="str">
        <f>IF(C434&gt;0,VLOOKUP(C434,男子登録情報!$A$2:$H$1688,5,0),"")</f>
        <v/>
      </c>
      <c r="J434" s="198"/>
      <c r="L434" s="55"/>
    </row>
    <row r="435" spans="1:12" s="20" customFormat="1" ht="19.5" thickBot="1">
      <c r="A435" s="3"/>
      <c r="B435" s="525"/>
      <c r="C435" s="527"/>
      <c r="D435" s="527"/>
      <c r="E435" s="530"/>
      <c r="F435" s="531"/>
      <c r="G435" s="527"/>
      <c r="H435" s="527"/>
      <c r="I435" s="493"/>
      <c r="J435" s="198"/>
      <c r="L435" s="55"/>
    </row>
    <row r="436" spans="1:12" s="20" customFormat="1" ht="18.75">
      <c r="A436" s="3"/>
      <c r="B436" s="494" t="s">
        <v>66</v>
      </c>
      <c r="C436" s="495"/>
      <c r="D436" s="495"/>
      <c r="E436" s="495"/>
      <c r="F436" s="495"/>
      <c r="G436" s="495"/>
      <c r="H436" s="495"/>
      <c r="I436" s="496"/>
      <c r="J436" s="198"/>
      <c r="L436" s="55"/>
    </row>
    <row r="437" spans="1:12" s="20" customFormat="1" ht="18.75">
      <c r="A437" s="3"/>
      <c r="B437" s="497"/>
      <c r="C437" s="498"/>
      <c r="D437" s="498"/>
      <c r="E437" s="498"/>
      <c r="F437" s="498"/>
      <c r="G437" s="498"/>
      <c r="H437" s="498"/>
      <c r="I437" s="499"/>
      <c r="J437" s="198"/>
      <c r="L437" s="55"/>
    </row>
    <row r="438" spans="1:12" s="20" customFormat="1" ht="19.5" thickBot="1">
      <c r="A438" s="3"/>
      <c r="B438" s="500"/>
      <c r="C438" s="501"/>
      <c r="D438" s="501"/>
      <c r="E438" s="501"/>
      <c r="F438" s="501"/>
      <c r="G438" s="501"/>
      <c r="H438" s="501"/>
      <c r="I438" s="502"/>
      <c r="J438" s="198"/>
      <c r="L438" s="55"/>
    </row>
    <row r="439" spans="1:12" s="20" customFormat="1" ht="18.75">
      <c r="A439" s="54"/>
      <c r="B439" s="54"/>
      <c r="C439" s="54"/>
      <c r="D439" s="54"/>
      <c r="E439" s="54"/>
      <c r="F439" s="54"/>
      <c r="G439" s="54"/>
      <c r="H439" s="54"/>
      <c r="I439" s="54"/>
      <c r="J439" s="59"/>
      <c r="L439" s="55"/>
    </row>
    <row r="440" spans="1:12" s="20" customFormat="1" ht="19.5" thickBot="1">
      <c r="A440" s="3"/>
      <c r="B440" s="3"/>
      <c r="C440" s="3"/>
      <c r="D440" s="3"/>
      <c r="E440" s="3"/>
      <c r="F440" s="3"/>
      <c r="G440" s="3"/>
      <c r="H440" s="3"/>
      <c r="I440" s="3"/>
      <c r="J440" s="57" t="s">
        <v>81</v>
      </c>
      <c r="L440" s="55"/>
    </row>
    <row r="441" spans="1:12" s="20" customFormat="1" ht="18.75">
      <c r="A441" s="3"/>
      <c r="B441" s="503" t="str">
        <f>CONCATENATE('加盟校情報&amp;大会設定'!$G$5,'加盟校情報&amp;大会設定'!$H$5,'加盟校情報&amp;大会設定'!$I$5,'加盟校情報&amp;大会設定'!$J$5,)&amp;"　男子4×100mR"</f>
        <v>第82回東海学生駅伝 兼 第14回東海学生女子駅伝　男子4×100mR</v>
      </c>
      <c r="C441" s="504"/>
      <c r="D441" s="504"/>
      <c r="E441" s="504"/>
      <c r="F441" s="504"/>
      <c r="G441" s="504"/>
      <c r="H441" s="504"/>
      <c r="I441" s="505"/>
      <c r="J441" s="198"/>
      <c r="L441" s="55"/>
    </row>
    <row r="442" spans="1:12" s="20" customFormat="1" ht="19.5" thickBot="1">
      <c r="A442" s="3"/>
      <c r="B442" s="506"/>
      <c r="C442" s="507"/>
      <c r="D442" s="507"/>
      <c r="E442" s="507"/>
      <c r="F442" s="507"/>
      <c r="G442" s="507"/>
      <c r="H442" s="507"/>
      <c r="I442" s="508"/>
      <c r="J442" s="198"/>
      <c r="L442" s="55"/>
    </row>
    <row r="443" spans="1:12" s="20" customFormat="1" ht="18.75">
      <c r="A443" s="3"/>
      <c r="B443" s="509" t="s">
        <v>57</v>
      </c>
      <c r="C443" s="510"/>
      <c r="D443" s="515" t="str">
        <f>IF(基本情報登録!$D$6&gt;0,基本情報登録!$D$6,"")</f>
        <v/>
      </c>
      <c r="E443" s="516"/>
      <c r="F443" s="516"/>
      <c r="G443" s="516"/>
      <c r="H443" s="517"/>
      <c r="I443" s="58" t="s">
        <v>58</v>
      </c>
      <c r="J443" s="198"/>
      <c r="L443" s="55"/>
    </row>
    <row r="444" spans="1:12" s="20" customFormat="1" ht="18.75">
      <c r="A444" s="3"/>
      <c r="B444" s="511" t="s">
        <v>1</v>
      </c>
      <c r="C444" s="512"/>
      <c r="D444" s="518" t="str">
        <f>IF(基本情報登録!$D$8&gt;0,基本情報登録!$D$8,"")</f>
        <v/>
      </c>
      <c r="E444" s="519"/>
      <c r="F444" s="519"/>
      <c r="G444" s="519"/>
      <c r="H444" s="520"/>
      <c r="I444" s="492"/>
      <c r="J444" s="198"/>
      <c r="L444" s="55"/>
    </row>
    <row r="445" spans="1:12" s="20" customFormat="1" ht="19.5" thickBot="1">
      <c r="A445" s="3"/>
      <c r="B445" s="513"/>
      <c r="C445" s="514"/>
      <c r="D445" s="521"/>
      <c r="E445" s="522"/>
      <c r="F445" s="522"/>
      <c r="G445" s="522"/>
      <c r="H445" s="523"/>
      <c r="I445" s="493"/>
      <c r="J445" s="198"/>
      <c r="L445" s="55"/>
    </row>
    <row r="446" spans="1:12" s="20" customFormat="1" ht="18.75">
      <c r="A446" s="3"/>
      <c r="B446" s="509" t="s">
        <v>37</v>
      </c>
      <c r="C446" s="510"/>
      <c r="D446" s="547"/>
      <c r="E446" s="548"/>
      <c r="F446" s="548"/>
      <c r="G446" s="548"/>
      <c r="H446" s="548"/>
      <c r="I446" s="549"/>
      <c r="J446" s="198"/>
      <c r="L446" s="55"/>
    </row>
    <row r="447" spans="1:12" s="20" customFormat="1" ht="18.75" hidden="1">
      <c r="A447" s="3"/>
      <c r="B447" s="195"/>
      <c r="C447" s="196"/>
      <c r="D447" s="49"/>
      <c r="E447" s="550" t="str">
        <f>TEXT(D446,"00000")</f>
        <v>00000</v>
      </c>
      <c r="F447" s="550"/>
      <c r="G447" s="550"/>
      <c r="H447" s="550"/>
      <c r="I447" s="551"/>
      <c r="J447" s="198"/>
      <c r="L447" s="55"/>
    </row>
    <row r="448" spans="1:12" s="20" customFormat="1" ht="18.75">
      <c r="A448" s="3"/>
      <c r="B448" s="511" t="s">
        <v>40</v>
      </c>
      <c r="C448" s="512"/>
      <c r="D448" s="528"/>
      <c r="E448" s="554"/>
      <c r="F448" s="554"/>
      <c r="G448" s="554"/>
      <c r="H448" s="554"/>
      <c r="I448" s="555"/>
      <c r="J448" s="198"/>
      <c r="L448" s="55"/>
    </row>
    <row r="449" spans="1:12" s="20" customFormat="1" ht="18.75">
      <c r="A449" s="3"/>
      <c r="B449" s="552"/>
      <c r="C449" s="553"/>
      <c r="D449" s="534"/>
      <c r="E449" s="556"/>
      <c r="F449" s="556"/>
      <c r="G449" s="556"/>
      <c r="H449" s="556"/>
      <c r="I449" s="557"/>
      <c r="J449" s="198"/>
      <c r="L449" s="55"/>
    </row>
    <row r="450" spans="1:12" s="20" customFormat="1" ht="19.5" thickBot="1">
      <c r="A450" s="3"/>
      <c r="B450" s="558" t="s">
        <v>59</v>
      </c>
      <c r="C450" s="559"/>
      <c r="D450" s="560"/>
      <c r="E450" s="561"/>
      <c r="F450" s="561"/>
      <c r="G450" s="561"/>
      <c r="H450" s="561"/>
      <c r="I450" s="562"/>
      <c r="J450" s="198"/>
      <c r="L450" s="55"/>
    </row>
    <row r="451" spans="1:12" s="20" customFormat="1" ht="18.75">
      <c r="A451" s="3"/>
      <c r="B451" s="536" t="s">
        <v>60</v>
      </c>
      <c r="C451" s="537"/>
      <c r="D451" s="537"/>
      <c r="E451" s="537"/>
      <c r="F451" s="537"/>
      <c r="G451" s="537"/>
      <c r="H451" s="537"/>
      <c r="I451" s="538"/>
      <c r="J451" s="198"/>
      <c r="L451" s="55"/>
    </row>
    <row r="452" spans="1:12" s="20" customFormat="1" ht="19.5" thickBot="1">
      <c r="A452" s="3"/>
      <c r="B452" s="50" t="s">
        <v>61</v>
      </c>
      <c r="C452" s="197" t="s">
        <v>30</v>
      </c>
      <c r="D452" s="197" t="s">
        <v>62</v>
      </c>
      <c r="E452" s="539" t="s">
        <v>63</v>
      </c>
      <c r="F452" s="540"/>
      <c r="G452" s="197" t="s">
        <v>57</v>
      </c>
      <c r="H452" s="197" t="s">
        <v>64</v>
      </c>
      <c r="I452" s="51" t="s">
        <v>65</v>
      </c>
      <c r="J452" s="198"/>
      <c r="L452" s="55"/>
    </row>
    <row r="453" spans="1:12" s="20" customFormat="1" ht="19.5" thickTop="1">
      <c r="A453" s="3"/>
      <c r="B453" s="541">
        <v>1</v>
      </c>
      <c r="C453" s="543"/>
      <c r="D453" s="543" t="str">
        <f>IF(C453&gt;0,VLOOKUP(C453,男子登録情報!$A$2:$H$1688,2,0),"")</f>
        <v/>
      </c>
      <c r="E453" s="544" t="str">
        <f>IF(C453&gt;0,VLOOKUP(C453,男子登録情報!$A$2:$H$1688,3,0),"")</f>
        <v/>
      </c>
      <c r="F453" s="545"/>
      <c r="G453" s="543" t="str">
        <f>IF(C453&gt;0,VLOOKUP(C453,男子登録情報!$A$2:$H$1688,4,0),"")</f>
        <v/>
      </c>
      <c r="H453" s="543" t="str">
        <f>IF(C453&gt;0,VLOOKUP(C453,男子登録情報!$A$2:$H$1688,8,0),"")</f>
        <v/>
      </c>
      <c r="I453" s="546" t="str">
        <f>IF(C453&gt;0,VLOOKUP(C453,男子登録情報!$A$2:$H$1688,5,0),"")</f>
        <v/>
      </c>
      <c r="J453" s="198"/>
      <c r="L453" s="55"/>
    </row>
    <row r="454" spans="1:12" s="20" customFormat="1" ht="18.75">
      <c r="A454" s="3"/>
      <c r="B454" s="542"/>
      <c r="C454" s="533"/>
      <c r="D454" s="533"/>
      <c r="E454" s="534"/>
      <c r="F454" s="535"/>
      <c r="G454" s="533"/>
      <c r="H454" s="533"/>
      <c r="I454" s="532"/>
      <c r="J454" s="198"/>
      <c r="L454" s="55"/>
    </row>
    <row r="455" spans="1:12" s="20" customFormat="1" ht="18.75">
      <c r="A455" s="3"/>
      <c r="B455" s="524">
        <v>2</v>
      </c>
      <c r="C455" s="526"/>
      <c r="D455" s="526" t="str">
        <f>IF(C455,VLOOKUP(C455,男子登録情報!$A$2:$H$1688,2,0),"")</f>
        <v/>
      </c>
      <c r="E455" s="528" t="str">
        <f>IF(C455&gt;0,VLOOKUP(C455,男子登録情報!$A$2:$H$1688,3,0),"")</f>
        <v/>
      </c>
      <c r="F455" s="529"/>
      <c r="G455" s="526" t="str">
        <f>IF(C455&gt;0,VLOOKUP(C455,男子登録情報!$A$2:$H$1688,4,0),"")</f>
        <v/>
      </c>
      <c r="H455" s="526" t="str">
        <f>IF(C455&gt;0,VLOOKUP(C455,男子登録情報!$A$2:$H$1688,8,0),"")</f>
        <v/>
      </c>
      <c r="I455" s="492" t="str">
        <f>IF(C455&gt;0,VLOOKUP(C455,男子登録情報!$A$2:$H$1688,5,0),"")</f>
        <v/>
      </c>
      <c r="J455" s="198"/>
      <c r="L455" s="55"/>
    </row>
    <row r="456" spans="1:12" s="20" customFormat="1" ht="18.75">
      <c r="A456" s="3"/>
      <c r="B456" s="542"/>
      <c r="C456" s="533"/>
      <c r="D456" s="533"/>
      <c r="E456" s="534"/>
      <c r="F456" s="535"/>
      <c r="G456" s="533"/>
      <c r="H456" s="533"/>
      <c r="I456" s="532"/>
      <c r="J456" s="198"/>
      <c r="L456" s="55"/>
    </row>
    <row r="457" spans="1:12" s="20" customFormat="1" ht="18.75">
      <c r="A457" s="3"/>
      <c r="B457" s="524">
        <v>3</v>
      </c>
      <c r="C457" s="526"/>
      <c r="D457" s="526" t="str">
        <f>IF(C457,VLOOKUP(C457,男子登録情報!$A$2:$H$1688,2,0),"")</f>
        <v/>
      </c>
      <c r="E457" s="528" t="str">
        <f>IF(C457&gt;0,VLOOKUP(C457,男子登録情報!$A$2:$H$1688,3,0),"")</f>
        <v/>
      </c>
      <c r="F457" s="529"/>
      <c r="G457" s="526" t="str">
        <f>IF(C457&gt;0,VLOOKUP(C457,男子登録情報!$A$2:$H$1688,4,0),"")</f>
        <v/>
      </c>
      <c r="H457" s="526" t="str">
        <f>IF(C457&gt;0,VLOOKUP(C457,男子登録情報!$A$2:$H$1688,8,0),"")</f>
        <v/>
      </c>
      <c r="I457" s="492" t="str">
        <f>IF(C457&gt;0,VLOOKUP(C457,男子登録情報!$A$2:$H$1688,5,0),"")</f>
        <v/>
      </c>
      <c r="J457" s="198"/>
      <c r="L457" s="55"/>
    </row>
    <row r="458" spans="1:12" s="20" customFormat="1" ht="18.75">
      <c r="A458" s="3"/>
      <c r="B458" s="542"/>
      <c r="C458" s="533"/>
      <c r="D458" s="533"/>
      <c r="E458" s="534"/>
      <c r="F458" s="535"/>
      <c r="G458" s="533"/>
      <c r="H458" s="533"/>
      <c r="I458" s="532"/>
      <c r="J458" s="198"/>
      <c r="L458" s="55"/>
    </row>
    <row r="459" spans="1:12" s="20" customFormat="1" ht="18.75">
      <c r="A459" s="3"/>
      <c r="B459" s="524">
        <v>4</v>
      </c>
      <c r="C459" s="526"/>
      <c r="D459" s="526" t="str">
        <f>IF(C459,VLOOKUP(C459,男子登録情報!$A$2:$H$1688,2,0),"")</f>
        <v/>
      </c>
      <c r="E459" s="528" t="str">
        <f>IF(C459&gt;0,VLOOKUP(C459,男子登録情報!$A$2:$H$1688,3,0),"")</f>
        <v/>
      </c>
      <c r="F459" s="529"/>
      <c r="G459" s="526" t="str">
        <f>IF(C459&gt;0,VLOOKUP(C459,男子登録情報!$A$2:$H$1688,4,0),"")</f>
        <v/>
      </c>
      <c r="H459" s="526" t="str">
        <f>IF(C459&gt;0,VLOOKUP(C459,男子登録情報!$A$2:$H$1688,8,0),"")</f>
        <v/>
      </c>
      <c r="I459" s="492" t="str">
        <f>IF(C459&gt;0,VLOOKUP(C459,男子登録情報!$A$2:$H$1688,5,0),"")</f>
        <v/>
      </c>
      <c r="J459" s="198"/>
      <c r="L459" s="55"/>
    </row>
    <row r="460" spans="1:12" s="20" customFormat="1" ht="18.75">
      <c r="A460" s="3"/>
      <c r="B460" s="542"/>
      <c r="C460" s="533"/>
      <c r="D460" s="533"/>
      <c r="E460" s="534"/>
      <c r="F460" s="535"/>
      <c r="G460" s="533"/>
      <c r="H460" s="533"/>
      <c r="I460" s="532"/>
      <c r="J460" s="198"/>
      <c r="L460" s="55"/>
    </row>
    <row r="461" spans="1:12" s="20" customFormat="1" ht="18.75">
      <c r="A461" s="3"/>
      <c r="B461" s="524">
        <v>5</v>
      </c>
      <c r="C461" s="526"/>
      <c r="D461" s="526" t="str">
        <f>IF(C461,VLOOKUP(C461,男子登録情報!$A$2:$H$1688,2,0),"")</f>
        <v/>
      </c>
      <c r="E461" s="528" t="str">
        <f>IF(C461&gt;0,VLOOKUP(C461,男子登録情報!$A$2:$H$1688,3,0),"")</f>
        <v/>
      </c>
      <c r="F461" s="529"/>
      <c r="G461" s="526" t="str">
        <f>IF(C461&gt;0,VLOOKUP(C461,男子登録情報!$A$2:$H$1688,4,0),"")</f>
        <v/>
      </c>
      <c r="H461" s="526" t="str">
        <f>IF(C461&gt;0,VLOOKUP(C461,男子登録情報!$A$2:$H$1688,8,0),"")</f>
        <v/>
      </c>
      <c r="I461" s="492" t="str">
        <f>IF(C461&gt;0,VLOOKUP(C461,男子登録情報!$A$2:$H$1688,5,0),"")</f>
        <v/>
      </c>
      <c r="J461" s="198"/>
      <c r="L461" s="55"/>
    </row>
    <row r="462" spans="1:12" s="20" customFormat="1" ht="18.75">
      <c r="A462" s="3"/>
      <c r="B462" s="542"/>
      <c r="C462" s="533"/>
      <c r="D462" s="533"/>
      <c r="E462" s="534"/>
      <c r="F462" s="535"/>
      <c r="G462" s="533"/>
      <c r="H462" s="533"/>
      <c r="I462" s="532"/>
      <c r="J462" s="198"/>
      <c r="L462" s="55"/>
    </row>
    <row r="463" spans="1:12" s="20" customFormat="1" ht="18.75">
      <c r="A463" s="3"/>
      <c r="B463" s="524">
        <v>6</v>
      </c>
      <c r="C463" s="526"/>
      <c r="D463" s="526" t="str">
        <f>IF(C463,VLOOKUP(C463,男子登録情報!$A$2:$H$1688,2,0),"")</f>
        <v/>
      </c>
      <c r="E463" s="528" t="str">
        <f>IF(C463&gt;0,VLOOKUP(C463,男子登録情報!$A$2:$H$1688,3,0),"")</f>
        <v/>
      </c>
      <c r="F463" s="529"/>
      <c r="G463" s="526" t="str">
        <f>IF(C463&gt;0,VLOOKUP(C463,男子登録情報!$A$2:$H$1688,4,0),"")</f>
        <v/>
      </c>
      <c r="H463" s="526" t="str">
        <f>IF(C463&gt;0,VLOOKUP(C463,男子登録情報!$A$2:$H$1688,8,0),"")</f>
        <v/>
      </c>
      <c r="I463" s="492" t="str">
        <f>IF(C463&gt;0,VLOOKUP(C463,男子登録情報!$A$2:$H$1688,5,0),"")</f>
        <v/>
      </c>
      <c r="J463" s="198"/>
      <c r="L463" s="55"/>
    </row>
    <row r="464" spans="1:12" s="20" customFormat="1" ht="19.5" thickBot="1">
      <c r="A464" s="3"/>
      <c r="B464" s="525"/>
      <c r="C464" s="527"/>
      <c r="D464" s="527"/>
      <c r="E464" s="530"/>
      <c r="F464" s="531"/>
      <c r="G464" s="527"/>
      <c r="H464" s="527"/>
      <c r="I464" s="493"/>
      <c r="J464" s="198"/>
      <c r="L464" s="55"/>
    </row>
    <row r="465" spans="1:12" s="20" customFormat="1" ht="18.75">
      <c r="A465" s="3"/>
      <c r="B465" s="494" t="s">
        <v>66</v>
      </c>
      <c r="C465" s="495"/>
      <c r="D465" s="495"/>
      <c r="E465" s="495"/>
      <c r="F465" s="495"/>
      <c r="G465" s="495"/>
      <c r="H465" s="495"/>
      <c r="I465" s="496"/>
      <c r="J465" s="198"/>
      <c r="L465" s="55"/>
    </row>
    <row r="466" spans="1:12" s="20" customFormat="1" ht="18.75">
      <c r="A466" s="3"/>
      <c r="B466" s="497"/>
      <c r="C466" s="498"/>
      <c r="D466" s="498"/>
      <c r="E466" s="498"/>
      <c r="F466" s="498"/>
      <c r="G466" s="498"/>
      <c r="H466" s="498"/>
      <c r="I466" s="499"/>
      <c r="J466" s="198"/>
      <c r="L466" s="55"/>
    </row>
    <row r="467" spans="1:12" s="20" customFormat="1" ht="19.5" thickBot="1">
      <c r="A467" s="3"/>
      <c r="B467" s="500"/>
      <c r="C467" s="501"/>
      <c r="D467" s="501"/>
      <c r="E467" s="501"/>
      <c r="F467" s="501"/>
      <c r="G467" s="501"/>
      <c r="H467" s="501"/>
      <c r="I467" s="502"/>
      <c r="J467" s="198"/>
      <c r="L467" s="55"/>
    </row>
    <row r="468" spans="1:12" s="20" customFormat="1" ht="18.75">
      <c r="A468" s="54"/>
      <c r="B468" s="54"/>
      <c r="C468" s="54"/>
      <c r="D468" s="54"/>
      <c r="E468" s="54"/>
      <c r="F468" s="54"/>
      <c r="G468" s="54"/>
      <c r="H468" s="54"/>
      <c r="I468" s="54"/>
      <c r="J468" s="59"/>
      <c r="L468" s="55"/>
    </row>
    <row r="469" spans="1:12" s="20" customFormat="1" ht="19.5" thickBot="1">
      <c r="A469" s="3"/>
      <c r="B469" s="3"/>
      <c r="C469" s="3"/>
      <c r="D469" s="3"/>
      <c r="E469" s="3"/>
      <c r="F469" s="3"/>
      <c r="G469" s="3"/>
      <c r="H469" s="3"/>
      <c r="I469" s="3"/>
      <c r="J469" s="57" t="s">
        <v>82</v>
      </c>
      <c r="L469" s="55"/>
    </row>
    <row r="470" spans="1:12" s="20" customFormat="1" ht="18.75">
      <c r="A470" s="3"/>
      <c r="B470" s="503" t="str">
        <f>CONCATENATE('加盟校情報&amp;大会設定'!$G$5,'加盟校情報&amp;大会設定'!$H$5,'加盟校情報&amp;大会設定'!$I$5,'加盟校情報&amp;大会設定'!$J$5,)&amp;"　男子4×100mR"</f>
        <v>第82回東海学生駅伝 兼 第14回東海学生女子駅伝　男子4×100mR</v>
      </c>
      <c r="C470" s="504"/>
      <c r="D470" s="504"/>
      <c r="E470" s="504"/>
      <c r="F470" s="504"/>
      <c r="G470" s="504"/>
      <c r="H470" s="504"/>
      <c r="I470" s="505"/>
      <c r="J470" s="198"/>
      <c r="L470" s="55"/>
    </row>
    <row r="471" spans="1:12" s="20" customFormat="1" ht="19.5" thickBot="1">
      <c r="A471" s="3"/>
      <c r="B471" s="506"/>
      <c r="C471" s="507"/>
      <c r="D471" s="507"/>
      <c r="E471" s="507"/>
      <c r="F471" s="507"/>
      <c r="G471" s="507"/>
      <c r="H471" s="507"/>
      <c r="I471" s="508"/>
      <c r="J471" s="198"/>
      <c r="L471" s="55"/>
    </row>
    <row r="472" spans="1:12" s="20" customFormat="1" ht="18.75">
      <c r="A472" s="3"/>
      <c r="B472" s="509" t="s">
        <v>57</v>
      </c>
      <c r="C472" s="510"/>
      <c r="D472" s="515" t="str">
        <f>IF(基本情報登録!$D$6&gt;0,基本情報登録!$D$6,"")</f>
        <v/>
      </c>
      <c r="E472" s="516"/>
      <c r="F472" s="516"/>
      <c r="G472" s="516"/>
      <c r="H472" s="517"/>
      <c r="I472" s="58" t="s">
        <v>58</v>
      </c>
      <c r="J472" s="198"/>
      <c r="L472" s="55"/>
    </row>
    <row r="473" spans="1:12" s="20" customFormat="1" ht="18.75">
      <c r="A473" s="3"/>
      <c r="B473" s="511" t="s">
        <v>1</v>
      </c>
      <c r="C473" s="512"/>
      <c r="D473" s="518" t="str">
        <f>IF(基本情報登録!$D$8&gt;0,基本情報登録!$D$8,"")</f>
        <v/>
      </c>
      <c r="E473" s="519"/>
      <c r="F473" s="519"/>
      <c r="G473" s="519"/>
      <c r="H473" s="520"/>
      <c r="I473" s="492"/>
      <c r="J473" s="198"/>
      <c r="L473" s="55"/>
    </row>
    <row r="474" spans="1:12" s="20" customFormat="1" ht="19.5" thickBot="1">
      <c r="A474" s="3"/>
      <c r="B474" s="513"/>
      <c r="C474" s="514"/>
      <c r="D474" s="521"/>
      <c r="E474" s="522"/>
      <c r="F474" s="522"/>
      <c r="G474" s="522"/>
      <c r="H474" s="523"/>
      <c r="I474" s="493"/>
      <c r="J474" s="198"/>
      <c r="L474" s="55"/>
    </row>
    <row r="475" spans="1:12" s="20" customFormat="1" ht="18.75">
      <c r="A475" s="3"/>
      <c r="B475" s="509" t="s">
        <v>37</v>
      </c>
      <c r="C475" s="510"/>
      <c r="D475" s="547"/>
      <c r="E475" s="548"/>
      <c r="F475" s="548"/>
      <c r="G475" s="548"/>
      <c r="H475" s="548"/>
      <c r="I475" s="549"/>
      <c r="J475" s="198"/>
      <c r="L475" s="55"/>
    </row>
    <row r="476" spans="1:12" s="20" customFormat="1" ht="18.75" hidden="1">
      <c r="A476" s="3"/>
      <c r="B476" s="195"/>
      <c r="C476" s="196"/>
      <c r="D476" s="49"/>
      <c r="E476" s="550" t="str">
        <f>TEXT(D475,"00000")</f>
        <v>00000</v>
      </c>
      <c r="F476" s="550"/>
      <c r="G476" s="550"/>
      <c r="H476" s="550"/>
      <c r="I476" s="551"/>
      <c r="J476" s="198"/>
      <c r="L476" s="55"/>
    </row>
    <row r="477" spans="1:12" s="20" customFormat="1" ht="18.75">
      <c r="A477" s="3"/>
      <c r="B477" s="511" t="s">
        <v>40</v>
      </c>
      <c r="C477" s="512"/>
      <c r="D477" s="528"/>
      <c r="E477" s="554"/>
      <c r="F477" s="554"/>
      <c r="G477" s="554"/>
      <c r="H477" s="554"/>
      <c r="I477" s="555"/>
      <c r="J477" s="198"/>
      <c r="L477" s="55"/>
    </row>
    <row r="478" spans="1:12" s="20" customFormat="1" ht="18.75">
      <c r="A478" s="3"/>
      <c r="B478" s="552"/>
      <c r="C478" s="553"/>
      <c r="D478" s="534"/>
      <c r="E478" s="556"/>
      <c r="F478" s="556"/>
      <c r="G478" s="556"/>
      <c r="H478" s="556"/>
      <c r="I478" s="557"/>
      <c r="J478" s="198"/>
      <c r="L478" s="55"/>
    </row>
    <row r="479" spans="1:12" s="20" customFormat="1" ht="19.5" thickBot="1">
      <c r="A479" s="3"/>
      <c r="B479" s="558" t="s">
        <v>59</v>
      </c>
      <c r="C479" s="559"/>
      <c r="D479" s="560"/>
      <c r="E479" s="561"/>
      <c r="F479" s="561"/>
      <c r="G479" s="561"/>
      <c r="H479" s="561"/>
      <c r="I479" s="562"/>
      <c r="J479" s="198"/>
      <c r="L479" s="55"/>
    </row>
    <row r="480" spans="1:12" s="20" customFormat="1" ht="18.75">
      <c r="A480" s="3"/>
      <c r="B480" s="536" t="s">
        <v>60</v>
      </c>
      <c r="C480" s="537"/>
      <c r="D480" s="537"/>
      <c r="E480" s="537"/>
      <c r="F480" s="537"/>
      <c r="G480" s="537"/>
      <c r="H480" s="537"/>
      <c r="I480" s="538"/>
      <c r="J480" s="198"/>
      <c r="L480" s="55"/>
    </row>
    <row r="481" spans="1:12" s="20" customFormat="1" ht="19.5" thickBot="1">
      <c r="A481" s="3"/>
      <c r="B481" s="50" t="s">
        <v>61</v>
      </c>
      <c r="C481" s="197" t="s">
        <v>30</v>
      </c>
      <c r="D481" s="197" t="s">
        <v>62</v>
      </c>
      <c r="E481" s="539" t="s">
        <v>63</v>
      </c>
      <c r="F481" s="540"/>
      <c r="G481" s="197" t="s">
        <v>57</v>
      </c>
      <c r="H481" s="197" t="s">
        <v>64</v>
      </c>
      <c r="I481" s="51" t="s">
        <v>65</v>
      </c>
      <c r="J481" s="198"/>
      <c r="L481" s="55"/>
    </row>
    <row r="482" spans="1:12" s="20" customFormat="1" ht="19.5" thickTop="1">
      <c r="A482" s="3"/>
      <c r="B482" s="541">
        <v>1</v>
      </c>
      <c r="C482" s="543"/>
      <c r="D482" s="543" t="str">
        <f>IF(C482&gt;0,VLOOKUP(C482,男子登録情報!$A$2:$H$1688,2,0),"")</f>
        <v/>
      </c>
      <c r="E482" s="544" t="str">
        <f>IF(C482&gt;0,VLOOKUP(C482,男子登録情報!$A$2:$H$1688,3,0),"")</f>
        <v/>
      </c>
      <c r="F482" s="545"/>
      <c r="G482" s="543" t="str">
        <f>IF(C482&gt;0,VLOOKUP(C482,男子登録情報!$A$2:$H$1688,4,0),"")</f>
        <v/>
      </c>
      <c r="H482" s="543" t="str">
        <f>IF(C482&gt;0,VLOOKUP(C482,男子登録情報!$A$2:$H$1688,8,0),"")</f>
        <v/>
      </c>
      <c r="I482" s="546" t="str">
        <f>IF(C482&gt;0,VLOOKUP(C482,男子登録情報!$A$2:$H$1688,5,0),"")</f>
        <v/>
      </c>
      <c r="J482" s="198"/>
      <c r="L482" s="55"/>
    </row>
    <row r="483" spans="1:12" s="20" customFormat="1" ht="18.75">
      <c r="A483" s="3"/>
      <c r="B483" s="542"/>
      <c r="C483" s="533"/>
      <c r="D483" s="533"/>
      <c r="E483" s="534"/>
      <c r="F483" s="535"/>
      <c r="G483" s="533"/>
      <c r="H483" s="533"/>
      <c r="I483" s="532"/>
      <c r="J483" s="198"/>
      <c r="L483" s="55"/>
    </row>
    <row r="484" spans="1:12" s="20" customFormat="1" ht="18.75">
      <c r="A484" s="3"/>
      <c r="B484" s="524">
        <v>2</v>
      </c>
      <c r="C484" s="526"/>
      <c r="D484" s="526" t="str">
        <f>IF(C484,VLOOKUP(C484,男子登録情報!$A$2:$H$1688,2,0),"")</f>
        <v/>
      </c>
      <c r="E484" s="528" t="str">
        <f>IF(C484&gt;0,VLOOKUP(C484,男子登録情報!$A$2:$H$1688,3,0),"")</f>
        <v/>
      </c>
      <c r="F484" s="529"/>
      <c r="G484" s="526" t="str">
        <f>IF(C484&gt;0,VLOOKUP(C484,男子登録情報!$A$2:$H$1688,4,0),"")</f>
        <v/>
      </c>
      <c r="H484" s="526" t="str">
        <f>IF(C484&gt;0,VLOOKUP(C484,男子登録情報!$A$2:$H$1688,8,0),"")</f>
        <v/>
      </c>
      <c r="I484" s="492" t="str">
        <f>IF(C484&gt;0,VLOOKUP(C484,男子登録情報!$A$2:$H$1688,5,0),"")</f>
        <v/>
      </c>
      <c r="J484" s="198"/>
      <c r="L484" s="55"/>
    </row>
    <row r="485" spans="1:12" s="20" customFormat="1" ht="18.75">
      <c r="A485" s="3"/>
      <c r="B485" s="542"/>
      <c r="C485" s="533"/>
      <c r="D485" s="533"/>
      <c r="E485" s="534"/>
      <c r="F485" s="535"/>
      <c r="G485" s="533"/>
      <c r="H485" s="533"/>
      <c r="I485" s="532"/>
      <c r="J485" s="198"/>
      <c r="L485" s="55"/>
    </row>
    <row r="486" spans="1:12" s="20" customFormat="1" ht="18.75">
      <c r="A486" s="3"/>
      <c r="B486" s="524">
        <v>3</v>
      </c>
      <c r="C486" s="526"/>
      <c r="D486" s="526" t="str">
        <f>IF(C486,VLOOKUP(C486,男子登録情報!$A$2:$H$1688,2,0),"")</f>
        <v/>
      </c>
      <c r="E486" s="528" t="str">
        <f>IF(C486&gt;0,VLOOKUP(C486,男子登録情報!$A$2:$H$1688,3,0),"")</f>
        <v/>
      </c>
      <c r="F486" s="529"/>
      <c r="G486" s="526" t="str">
        <f>IF(C486&gt;0,VLOOKUP(C486,男子登録情報!$A$2:$H$1688,4,0),"")</f>
        <v/>
      </c>
      <c r="H486" s="526" t="str">
        <f>IF(C486&gt;0,VLOOKUP(C486,男子登録情報!$A$2:$H$1688,8,0),"")</f>
        <v/>
      </c>
      <c r="I486" s="492" t="str">
        <f>IF(C486&gt;0,VLOOKUP(C486,男子登録情報!$A$2:$H$1688,5,0),"")</f>
        <v/>
      </c>
      <c r="J486" s="198"/>
      <c r="L486" s="55"/>
    </row>
    <row r="487" spans="1:12" s="20" customFormat="1" ht="18.75">
      <c r="A487" s="3"/>
      <c r="B487" s="542"/>
      <c r="C487" s="533"/>
      <c r="D487" s="533"/>
      <c r="E487" s="534"/>
      <c r="F487" s="535"/>
      <c r="G487" s="533"/>
      <c r="H487" s="533"/>
      <c r="I487" s="532"/>
      <c r="J487" s="198"/>
      <c r="L487" s="55"/>
    </row>
    <row r="488" spans="1:12" s="20" customFormat="1" ht="18.75">
      <c r="A488" s="3"/>
      <c r="B488" s="524">
        <v>4</v>
      </c>
      <c r="C488" s="526"/>
      <c r="D488" s="526" t="str">
        <f>IF(C488,VLOOKUP(C488,男子登録情報!$A$2:$H$1688,2,0),"")</f>
        <v/>
      </c>
      <c r="E488" s="528" t="str">
        <f>IF(C488&gt;0,VLOOKUP(C488,男子登録情報!$A$2:$H$1688,3,0),"")</f>
        <v/>
      </c>
      <c r="F488" s="529"/>
      <c r="G488" s="526" t="str">
        <f>IF(C488&gt;0,VLOOKUP(C488,男子登録情報!$A$2:$H$1688,4,0),"")</f>
        <v/>
      </c>
      <c r="H488" s="526" t="str">
        <f>IF(C488&gt;0,VLOOKUP(C488,男子登録情報!$A$2:$H$1688,8,0),"")</f>
        <v/>
      </c>
      <c r="I488" s="492" t="str">
        <f>IF(C488&gt;0,VLOOKUP(C488,男子登録情報!$A$2:$H$1688,5,0),"")</f>
        <v/>
      </c>
      <c r="J488" s="198"/>
      <c r="L488" s="55"/>
    </row>
    <row r="489" spans="1:12" s="20" customFormat="1" ht="18.75">
      <c r="A489" s="3"/>
      <c r="B489" s="542"/>
      <c r="C489" s="533"/>
      <c r="D489" s="533"/>
      <c r="E489" s="534"/>
      <c r="F489" s="535"/>
      <c r="G489" s="533"/>
      <c r="H489" s="533"/>
      <c r="I489" s="532"/>
      <c r="J489" s="198"/>
      <c r="L489" s="55"/>
    </row>
    <row r="490" spans="1:12" s="20" customFormat="1" ht="18.75">
      <c r="A490" s="3"/>
      <c r="B490" s="524">
        <v>5</v>
      </c>
      <c r="C490" s="526"/>
      <c r="D490" s="526" t="str">
        <f>IF(C490,VLOOKUP(C490,男子登録情報!$A$2:$H$1688,2,0),"")</f>
        <v/>
      </c>
      <c r="E490" s="528" t="str">
        <f>IF(C490&gt;0,VLOOKUP(C490,男子登録情報!$A$2:$H$1688,3,0),"")</f>
        <v/>
      </c>
      <c r="F490" s="529"/>
      <c r="G490" s="526" t="str">
        <f>IF(C490&gt;0,VLOOKUP(C490,男子登録情報!$A$2:$H$1688,4,0),"")</f>
        <v/>
      </c>
      <c r="H490" s="526" t="str">
        <f>IF(C490&gt;0,VLOOKUP(C490,男子登録情報!$A$2:$H$1688,8,0),"")</f>
        <v/>
      </c>
      <c r="I490" s="492" t="str">
        <f>IF(C490&gt;0,VLOOKUP(C490,男子登録情報!$A$2:$H$1688,5,0),"")</f>
        <v/>
      </c>
      <c r="J490" s="198"/>
      <c r="L490" s="55"/>
    </row>
    <row r="491" spans="1:12" s="20" customFormat="1" ht="18.75">
      <c r="A491" s="3"/>
      <c r="B491" s="542"/>
      <c r="C491" s="533"/>
      <c r="D491" s="533"/>
      <c r="E491" s="534"/>
      <c r="F491" s="535"/>
      <c r="G491" s="533"/>
      <c r="H491" s="533"/>
      <c r="I491" s="532"/>
      <c r="J491" s="198"/>
      <c r="L491" s="55"/>
    </row>
    <row r="492" spans="1:12" s="20" customFormat="1" ht="18.75">
      <c r="A492" s="3"/>
      <c r="B492" s="524">
        <v>6</v>
      </c>
      <c r="C492" s="526"/>
      <c r="D492" s="526" t="str">
        <f>IF(C492,VLOOKUP(C492,男子登録情報!$A$2:$H$1688,2,0),"")</f>
        <v/>
      </c>
      <c r="E492" s="528" t="str">
        <f>IF(C492&gt;0,VLOOKUP(C492,男子登録情報!$A$2:$H$1688,3,0),"")</f>
        <v/>
      </c>
      <c r="F492" s="529"/>
      <c r="G492" s="526" t="str">
        <f>IF(C492&gt;0,VLOOKUP(C492,男子登録情報!$A$2:$H$1688,4,0),"")</f>
        <v/>
      </c>
      <c r="H492" s="526" t="str">
        <f>IF(C492&gt;0,VLOOKUP(C492,男子登録情報!$A$2:$H$1688,8,0),"")</f>
        <v/>
      </c>
      <c r="I492" s="492" t="str">
        <f>IF(C492&gt;0,VLOOKUP(C492,男子登録情報!$A$2:$H$1688,5,0),"")</f>
        <v/>
      </c>
      <c r="J492" s="198"/>
      <c r="L492" s="55"/>
    </row>
    <row r="493" spans="1:12" s="20" customFormat="1" ht="19.5" thickBot="1">
      <c r="A493" s="3"/>
      <c r="B493" s="525"/>
      <c r="C493" s="527"/>
      <c r="D493" s="527"/>
      <c r="E493" s="530"/>
      <c r="F493" s="531"/>
      <c r="G493" s="527"/>
      <c r="H493" s="527"/>
      <c r="I493" s="493"/>
      <c r="J493" s="198"/>
      <c r="L493" s="55"/>
    </row>
    <row r="494" spans="1:12" s="20" customFormat="1" ht="18.75">
      <c r="A494" s="3"/>
      <c r="B494" s="494" t="s">
        <v>66</v>
      </c>
      <c r="C494" s="495"/>
      <c r="D494" s="495"/>
      <c r="E494" s="495"/>
      <c r="F494" s="495"/>
      <c r="G494" s="495"/>
      <c r="H494" s="495"/>
      <c r="I494" s="496"/>
      <c r="J494" s="198"/>
      <c r="L494" s="55"/>
    </row>
    <row r="495" spans="1:12" s="20" customFormat="1" ht="18.75">
      <c r="A495" s="3"/>
      <c r="B495" s="497"/>
      <c r="C495" s="498"/>
      <c r="D495" s="498"/>
      <c r="E495" s="498"/>
      <c r="F495" s="498"/>
      <c r="G495" s="498"/>
      <c r="H495" s="498"/>
      <c r="I495" s="499"/>
      <c r="J495" s="198"/>
      <c r="L495" s="55"/>
    </row>
    <row r="496" spans="1:12" s="20" customFormat="1" ht="19.5" thickBot="1">
      <c r="A496" s="3"/>
      <c r="B496" s="500"/>
      <c r="C496" s="501"/>
      <c r="D496" s="501"/>
      <c r="E496" s="501"/>
      <c r="F496" s="501"/>
      <c r="G496" s="501"/>
      <c r="H496" s="501"/>
      <c r="I496" s="502"/>
      <c r="J496" s="198"/>
      <c r="L496" s="55"/>
    </row>
    <row r="497" spans="1:12" s="20" customFormat="1" ht="18.75">
      <c r="A497" s="54"/>
      <c r="B497" s="54"/>
      <c r="C497" s="54"/>
      <c r="D497" s="54"/>
      <c r="E497" s="54"/>
      <c r="F497" s="54"/>
      <c r="G497" s="54"/>
      <c r="H497" s="54"/>
      <c r="I497" s="54"/>
      <c r="J497" s="59"/>
      <c r="L497" s="55"/>
    </row>
    <row r="498" spans="1:12" s="20" customFormat="1" ht="19.5" thickBot="1">
      <c r="A498" s="3"/>
      <c r="B498" s="3"/>
      <c r="C498" s="3"/>
      <c r="D498" s="3"/>
      <c r="E498" s="3"/>
      <c r="F498" s="3"/>
      <c r="G498" s="3"/>
      <c r="H498" s="3"/>
      <c r="I498" s="3"/>
      <c r="J498" s="57" t="s">
        <v>83</v>
      </c>
      <c r="L498" s="55"/>
    </row>
    <row r="499" spans="1:12" s="20" customFormat="1" ht="18.75">
      <c r="A499" s="3"/>
      <c r="B499" s="503" t="str">
        <f>CONCATENATE('加盟校情報&amp;大会設定'!$G$5,'加盟校情報&amp;大会設定'!$H$5,'加盟校情報&amp;大会設定'!$I$5,'加盟校情報&amp;大会設定'!$J$5,)&amp;"　男子4×100mR"</f>
        <v>第82回東海学生駅伝 兼 第14回東海学生女子駅伝　男子4×100mR</v>
      </c>
      <c r="C499" s="504"/>
      <c r="D499" s="504"/>
      <c r="E499" s="504"/>
      <c r="F499" s="504"/>
      <c r="G499" s="504"/>
      <c r="H499" s="504"/>
      <c r="I499" s="505"/>
      <c r="J499" s="198"/>
      <c r="L499" s="55"/>
    </row>
    <row r="500" spans="1:12" s="20" customFormat="1" ht="19.5" thickBot="1">
      <c r="A500" s="3"/>
      <c r="B500" s="506"/>
      <c r="C500" s="507"/>
      <c r="D500" s="507"/>
      <c r="E500" s="507"/>
      <c r="F500" s="507"/>
      <c r="G500" s="507"/>
      <c r="H500" s="507"/>
      <c r="I500" s="508"/>
      <c r="J500" s="198"/>
      <c r="L500" s="55"/>
    </row>
    <row r="501" spans="1:12" s="20" customFormat="1" ht="18.75">
      <c r="A501" s="3"/>
      <c r="B501" s="509" t="s">
        <v>57</v>
      </c>
      <c r="C501" s="510"/>
      <c r="D501" s="515" t="str">
        <f>IF(基本情報登録!$D$6&gt;0,基本情報登録!$D$6,"")</f>
        <v/>
      </c>
      <c r="E501" s="516"/>
      <c r="F501" s="516"/>
      <c r="G501" s="516"/>
      <c r="H501" s="517"/>
      <c r="I501" s="58" t="s">
        <v>58</v>
      </c>
      <c r="J501" s="198"/>
      <c r="L501" s="55"/>
    </row>
    <row r="502" spans="1:12" s="20" customFormat="1" ht="18.75">
      <c r="A502" s="3"/>
      <c r="B502" s="511" t="s">
        <v>1</v>
      </c>
      <c r="C502" s="512"/>
      <c r="D502" s="518" t="str">
        <f>IF(基本情報登録!$D$8&gt;0,基本情報登録!$D$8,"")</f>
        <v/>
      </c>
      <c r="E502" s="519"/>
      <c r="F502" s="519"/>
      <c r="G502" s="519"/>
      <c r="H502" s="520"/>
      <c r="I502" s="492"/>
      <c r="J502" s="198"/>
      <c r="L502" s="55"/>
    </row>
    <row r="503" spans="1:12" s="20" customFormat="1" ht="19.5" thickBot="1">
      <c r="A503" s="3"/>
      <c r="B503" s="513"/>
      <c r="C503" s="514"/>
      <c r="D503" s="521"/>
      <c r="E503" s="522"/>
      <c r="F503" s="522"/>
      <c r="G503" s="522"/>
      <c r="H503" s="523"/>
      <c r="I503" s="493"/>
      <c r="J503" s="198"/>
      <c r="L503" s="55"/>
    </row>
    <row r="504" spans="1:12" s="20" customFormat="1" ht="18.75">
      <c r="A504" s="3"/>
      <c r="B504" s="509" t="s">
        <v>37</v>
      </c>
      <c r="C504" s="510"/>
      <c r="D504" s="547"/>
      <c r="E504" s="548"/>
      <c r="F504" s="548"/>
      <c r="G504" s="548"/>
      <c r="H504" s="548"/>
      <c r="I504" s="549"/>
      <c r="J504" s="198"/>
      <c r="L504" s="55"/>
    </row>
    <row r="505" spans="1:12" s="20" customFormat="1" ht="18.75" hidden="1">
      <c r="A505" s="3"/>
      <c r="B505" s="195"/>
      <c r="C505" s="196"/>
      <c r="D505" s="49"/>
      <c r="E505" s="550" t="str">
        <f>TEXT(D504,"00000")</f>
        <v>00000</v>
      </c>
      <c r="F505" s="550"/>
      <c r="G505" s="550"/>
      <c r="H505" s="550"/>
      <c r="I505" s="551"/>
      <c r="J505" s="198"/>
      <c r="L505" s="55"/>
    </row>
    <row r="506" spans="1:12" s="20" customFormat="1" ht="18.75">
      <c r="A506" s="3"/>
      <c r="B506" s="511" t="s">
        <v>40</v>
      </c>
      <c r="C506" s="512"/>
      <c r="D506" s="528"/>
      <c r="E506" s="554"/>
      <c r="F506" s="554"/>
      <c r="G506" s="554"/>
      <c r="H506" s="554"/>
      <c r="I506" s="555"/>
      <c r="J506" s="198"/>
      <c r="L506" s="55"/>
    </row>
    <row r="507" spans="1:12" s="20" customFormat="1" ht="18.75">
      <c r="A507" s="3"/>
      <c r="B507" s="552"/>
      <c r="C507" s="553"/>
      <c r="D507" s="534"/>
      <c r="E507" s="556"/>
      <c r="F507" s="556"/>
      <c r="G507" s="556"/>
      <c r="H507" s="556"/>
      <c r="I507" s="557"/>
      <c r="J507" s="198"/>
      <c r="L507" s="55"/>
    </row>
    <row r="508" spans="1:12" s="20" customFormat="1" ht="19.5" thickBot="1">
      <c r="A508" s="3"/>
      <c r="B508" s="558" t="s">
        <v>59</v>
      </c>
      <c r="C508" s="559"/>
      <c r="D508" s="560"/>
      <c r="E508" s="561"/>
      <c r="F508" s="561"/>
      <c r="G508" s="561"/>
      <c r="H508" s="561"/>
      <c r="I508" s="562"/>
      <c r="J508" s="198"/>
      <c r="L508" s="55"/>
    </row>
    <row r="509" spans="1:12" s="20" customFormat="1" ht="18.75">
      <c r="A509" s="3"/>
      <c r="B509" s="536" t="s">
        <v>60</v>
      </c>
      <c r="C509" s="537"/>
      <c r="D509" s="537"/>
      <c r="E509" s="537"/>
      <c r="F509" s="537"/>
      <c r="G509" s="537"/>
      <c r="H509" s="537"/>
      <c r="I509" s="538"/>
      <c r="J509" s="198"/>
      <c r="L509" s="55"/>
    </row>
    <row r="510" spans="1:12" s="20" customFormat="1" ht="19.5" thickBot="1">
      <c r="A510" s="3"/>
      <c r="B510" s="50" t="s">
        <v>61</v>
      </c>
      <c r="C510" s="197" t="s">
        <v>30</v>
      </c>
      <c r="D510" s="197" t="s">
        <v>62</v>
      </c>
      <c r="E510" s="539" t="s">
        <v>63</v>
      </c>
      <c r="F510" s="540"/>
      <c r="G510" s="197" t="s">
        <v>57</v>
      </c>
      <c r="H510" s="197" t="s">
        <v>64</v>
      </c>
      <c r="I510" s="51" t="s">
        <v>65</v>
      </c>
      <c r="J510" s="198"/>
      <c r="L510" s="55"/>
    </row>
    <row r="511" spans="1:12" s="20" customFormat="1" ht="19.5" thickTop="1">
      <c r="A511" s="3"/>
      <c r="B511" s="541">
        <v>1</v>
      </c>
      <c r="C511" s="543"/>
      <c r="D511" s="543" t="str">
        <f>IF(C511&gt;0,VLOOKUP(C511,男子登録情報!$A$2:$H$1688,2,0),"")</f>
        <v/>
      </c>
      <c r="E511" s="544" t="str">
        <f>IF(C511&gt;0,VLOOKUP(C511,男子登録情報!$A$2:$H$1688,3,0),"")</f>
        <v/>
      </c>
      <c r="F511" s="545"/>
      <c r="G511" s="543" t="str">
        <f>IF(C511&gt;0,VLOOKUP(C511,男子登録情報!$A$2:$H$1688,4,0),"")</f>
        <v/>
      </c>
      <c r="H511" s="543" t="str">
        <f>IF(C511&gt;0,VLOOKUP(C511,男子登録情報!$A$2:$H$1688,8,0),"")</f>
        <v/>
      </c>
      <c r="I511" s="546" t="str">
        <f>IF(C511&gt;0,VLOOKUP(C511,男子登録情報!$A$2:$H$1688,5,0),"")</f>
        <v/>
      </c>
      <c r="J511" s="198"/>
      <c r="L511" s="55"/>
    </row>
    <row r="512" spans="1:12" s="20" customFormat="1" ht="18.75">
      <c r="A512" s="3"/>
      <c r="B512" s="542"/>
      <c r="C512" s="533"/>
      <c r="D512" s="533"/>
      <c r="E512" s="534"/>
      <c r="F512" s="535"/>
      <c r="G512" s="533"/>
      <c r="H512" s="533"/>
      <c r="I512" s="532"/>
      <c r="J512" s="198"/>
      <c r="L512" s="55"/>
    </row>
    <row r="513" spans="1:12" s="20" customFormat="1" ht="18.75">
      <c r="A513" s="3"/>
      <c r="B513" s="524">
        <v>2</v>
      </c>
      <c r="C513" s="526"/>
      <c r="D513" s="526" t="str">
        <f>IF(C513,VLOOKUP(C513,男子登録情報!$A$2:$H$1688,2,0),"")</f>
        <v/>
      </c>
      <c r="E513" s="528" t="str">
        <f>IF(C513&gt;0,VLOOKUP(C513,男子登録情報!$A$2:$H$1688,3,0),"")</f>
        <v/>
      </c>
      <c r="F513" s="529"/>
      <c r="G513" s="526" t="str">
        <f>IF(C513&gt;0,VLOOKUP(C513,男子登録情報!$A$2:$H$1688,4,0),"")</f>
        <v/>
      </c>
      <c r="H513" s="526" t="str">
        <f>IF(C513&gt;0,VLOOKUP(C513,男子登録情報!$A$2:$H$1688,8,0),"")</f>
        <v/>
      </c>
      <c r="I513" s="492" t="str">
        <f>IF(C513&gt;0,VLOOKUP(C513,男子登録情報!$A$2:$H$1688,5,0),"")</f>
        <v/>
      </c>
      <c r="J513" s="198"/>
      <c r="L513" s="55"/>
    </row>
    <row r="514" spans="1:12" s="20" customFormat="1" ht="18.75">
      <c r="A514" s="3"/>
      <c r="B514" s="542"/>
      <c r="C514" s="533"/>
      <c r="D514" s="533"/>
      <c r="E514" s="534"/>
      <c r="F514" s="535"/>
      <c r="G514" s="533"/>
      <c r="H514" s="533"/>
      <c r="I514" s="532"/>
      <c r="J514" s="198"/>
      <c r="L514" s="55"/>
    </row>
    <row r="515" spans="1:12" s="20" customFormat="1" ht="18.75">
      <c r="A515" s="3"/>
      <c r="B515" s="524">
        <v>3</v>
      </c>
      <c r="C515" s="526"/>
      <c r="D515" s="526" t="str">
        <f>IF(C515,VLOOKUP(C515,男子登録情報!$A$2:$H$1688,2,0),"")</f>
        <v/>
      </c>
      <c r="E515" s="528" t="str">
        <f>IF(C515&gt;0,VLOOKUP(C515,男子登録情報!$A$2:$H$1688,3,0),"")</f>
        <v/>
      </c>
      <c r="F515" s="529"/>
      <c r="G515" s="526" t="str">
        <f>IF(C515&gt;0,VLOOKUP(C515,男子登録情報!$A$2:$H$1688,4,0),"")</f>
        <v/>
      </c>
      <c r="H515" s="526" t="str">
        <f>IF(C515&gt;0,VLOOKUP(C515,男子登録情報!$A$2:$H$1688,8,0),"")</f>
        <v/>
      </c>
      <c r="I515" s="492" t="str">
        <f>IF(C515&gt;0,VLOOKUP(C515,男子登録情報!$A$2:$H$1688,5,0),"")</f>
        <v/>
      </c>
      <c r="J515" s="198"/>
      <c r="L515" s="55"/>
    </row>
    <row r="516" spans="1:12" s="20" customFormat="1" ht="18.75">
      <c r="A516" s="3"/>
      <c r="B516" s="542"/>
      <c r="C516" s="533"/>
      <c r="D516" s="533"/>
      <c r="E516" s="534"/>
      <c r="F516" s="535"/>
      <c r="G516" s="533"/>
      <c r="H516" s="533"/>
      <c r="I516" s="532"/>
      <c r="J516" s="198"/>
      <c r="L516" s="55"/>
    </row>
    <row r="517" spans="1:12" s="20" customFormat="1" ht="18.75">
      <c r="A517" s="3"/>
      <c r="B517" s="524">
        <v>4</v>
      </c>
      <c r="C517" s="526"/>
      <c r="D517" s="526" t="str">
        <f>IF(C517,VLOOKUP(C517,男子登録情報!$A$2:$H$1688,2,0),"")</f>
        <v/>
      </c>
      <c r="E517" s="528" t="str">
        <f>IF(C517&gt;0,VLOOKUP(C517,男子登録情報!$A$2:$H$1688,3,0),"")</f>
        <v/>
      </c>
      <c r="F517" s="529"/>
      <c r="G517" s="526" t="str">
        <f>IF(C517&gt;0,VLOOKUP(C517,男子登録情報!$A$2:$H$1688,4,0),"")</f>
        <v/>
      </c>
      <c r="H517" s="526" t="str">
        <f>IF(C517&gt;0,VLOOKUP(C517,男子登録情報!$A$2:$H$1688,8,0),"")</f>
        <v/>
      </c>
      <c r="I517" s="492" t="str">
        <f>IF(C517&gt;0,VLOOKUP(C517,男子登録情報!$A$2:$H$1688,5,0),"")</f>
        <v/>
      </c>
      <c r="J517" s="198"/>
      <c r="L517" s="55"/>
    </row>
    <row r="518" spans="1:12" s="20" customFormat="1" ht="18.75">
      <c r="A518" s="3"/>
      <c r="B518" s="542"/>
      <c r="C518" s="533"/>
      <c r="D518" s="533"/>
      <c r="E518" s="534"/>
      <c r="F518" s="535"/>
      <c r="G518" s="533"/>
      <c r="H518" s="533"/>
      <c r="I518" s="532"/>
      <c r="J518" s="198"/>
      <c r="L518" s="55"/>
    </row>
    <row r="519" spans="1:12" s="20" customFormat="1" ht="18.75">
      <c r="A519" s="3"/>
      <c r="B519" s="524">
        <v>5</v>
      </c>
      <c r="C519" s="526"/>
      <c r="D519" s="526" t="str">
        <f>IF(C519,VLOOKUP(C519,男子登録情報!$A$2:$H$1688,2,0),"")</f>
        <v/>
      </c>
      <c r="E519" s="528" t="str">
        <f>IF(C519&gt;0,VLOOKUP(C519,男子登録情報!$A$2:$H$1688,3,0),"")</f>
        <v/>
      </c>
      <c r="F519" s="529"/>
      <c r="G519" s="526" t="str">
        <f>IF(C519&gt;0,VLOOKUP(C519,男子登録情報!$A$2:$H$1688,4,0),"")</f>
        <v/>
      </c>
      <c r="H519" s="526" t="str">
        <f>IF(C519&gt;0,VLOOKUP(C519,男子登録情報!$A$2:$H$1688,8,0),"")</f>
        <v/>
      </c>
      <c r="I519" s="492" t="str">
        <f>IF(C519&gt;0,VLOOKUP(C519,男子登録情報!$A$2:$H$1688,5,0),"")</f>
        <v/>
      </c>
      <c r="J519" s="198"/>
      <c r="L519" s="55"/>
    </row>
    <row r="520" spans="1:12" s="20" customFormat="1" ht="18.75">
      <c r="A520" s="3"/>
      <c r="B520" s="542"/>
      <c r="C520" s="533"/>
      <c r="D520" s="533"/>
      <c r="E520" s="534"/>
      <c r="F520" s="535"/>
      <c r="G520" s="533"/>
      <c r="H520" s="533"/>
      <c r="I520" s="532"/>
      <c r="J520" s="198"/>
      <c r="L520" s="55"/>
    </row>
    <row r="521" spans="1:12" s="20" customFormat="1" ht="18.75">
      <c r="A521" s="3"/>
      <c r="B521" s="524">
        <v>6</v>
      </c>
      <c r="C521" s="526"/>
      <c r="D521" s="526" t="str">
        <f>IF(C521,VLOOKUP(C521,男子登録情報!$A$2:$H$1688,2,0),"")</f>
        <v/>
      </c>
      <c r="E521" s="528" t="str">
        <f>IF(C521&gt;0,VLOOKUP(C521,男子登録情報!$A$2:$H$1688,3,0),"")</f>
        <v/>
      </c>
      <c r="F521" s="529"/>
      <c r="G521" s="526" t="str">
        <f>IF(C521&gt;0,VLOOKUP(C521,男子登録情報!$A$2:$H$1688,4,0),"")</f>
        <v/>
      </c>
      <c r="H521" s="526" t="str">
        <f>IF(C521&gt;0,VLOOKUP(C521,男子登録情報!$A$2:$H$1688,8,0),"")</f>
        <v/>
      </c>
      <c r="I521" s="492" t="str">
        <f>IF(C521&gt;0,VLOOKUP(C521,男子登録情報!$A$2:$H$1688,5,0),"")</f>
        <v/>
      </c>
      <c r="J521" s="198"/>
      <c r="L521" s="55"/>
    </row>
    <row r="522" spans="1:12" s="20" customFormat="1" ht="19.5" thickBot="1">
      <c r="A522" s="3"/>
      <c r="B522" s="525"/>
      <c r="C522" s="527"/>
      <c r="D522" s="527"/>
      <c r="E522" s="530"/>
      <c r="F522" s="531"/>
      <c r="G522" s="527"/>
      <c r="H522" s="527"/>
      <c r="I522" s="493"/>
      <c r="J522" s="198"/>
      <c r="L522" s="55"/>
    </row>
    <row r="523" spans="1:12" s="20" customFormat="1" ht="18.75">
      <c r="A523" s="3"/>
      <c r="B523" s="494" t="s">
        <v>66</v>
      </c>
      <c r="C523" s="495"/>
      <c r="D523" s="495"/>
      <c r="E523" s="495"/>
      <c r="F523" s="495"/>
      <c r="G523" s="495"/>
      <c r="H523" s="495"/>
      <c r="I523" s="496"/>
      <c r="J523" s="198"/>
      <c r="L523" s="55"/>
    </row>
    <row r="524" spans="1:12" s="20" customFormat="1" ht="18.75">
      <c r="A524" s="3"/>
      <c r="B524" s="497"/>
      <c r="C524" s="498"/>
      <c r="D524" s="498"/>
      <c r="E524" s="498"/>
      <c r="F524" s="498"/>
      <c r="G524" s="498"/>
      <c r="H524" s="498"/>
      <c r="I524" s="499"/>
      <c r="J524" s="198"/>
      <c r="L524" s="55"/>
    </row>
    <row r="525" spans="1:12" s="20" customFormat="1" ht="19.5" thickBot="1">
      <c r="A525" s="3"/>
      <c r="B525" s="500"/>
      <c r="C525" s="501"/>
      <c r="D525" s="501"/>
      <c r="E525" s="501"/>
      <c r="F525" s="501"/>
      <c r="G525" s="501"/>
      <c r="H525" s="501"/>
      <c r="I525" s="502"/>
      <c r="J525" s="198"/>
      <c r="L525" s="55"/>
    </row>
    <row r="526" spans="1:12" s="20" customFormat="1" ht="18.75">
      <c r="A526" s="54"/>
      <c r="B526" s="54"/>
      <c r="C526" s="54"/>
      <c r="D526" s="54"/>
      <c r="E526" s="54"/>
      <c r="F526" s="54"/>
      <c r="G526" s="54"/>
      <c r="H526" s="54"/>
      <c r="I526" s="54"/>
      <c r="J526" s="59"/>
      <c r="L526" s="55"/>
    </row>
    <row r="527" spans="1:12" s="20" customFormat="1" ht="19.5" thickBot="1">
      <c r="A527" s="3"/>
      <c r="B527" s="3"/>
      <c r="C527" s="3"/>
      <c r="D527" s="3"/>
      <c r="E527" s="3"/>
      <c r="F527" s="3"/>
      <c r="G527" s="3"/>
      <c r="H527" s="3"/>
      <c r="I527" s="3"/>
      <c r="J527" s="57" t="s">
        <v>84</v>
      </c>
      <c r="L527" s="55"/>
    </row>
    <row r="528" spans="1:12" s="20" customFormat="1" ht="18.75">
      <c r="A528" s="3"/>
      <c r="B528" s="503" t="str">
        <f>CONCATENATE('加盟校情報&amp;大会設定'!$G$5,'加盟校情報&amp;大会設定'!$H$5,'加盟校情報&amp;大会設定'!$I$5,'加盟校情報&amp;大会設定'!$J$5,)&amp;"　男子4×100mR"</f>
        <v>第82回東海学生駅伝 兼 第14回東海学生女子駅伝　男子4×100mR</v>
      </c>
      <c r="C528" s="504"/>
      <c r="D528" s="504"/>
      <c r="E528" s="504"/>
      <c r="F528" s="504"/>
      <c r="G528" s="504"/>
      <c r="H528" s="504"/>
      <c r="I528" s="505"/>
      <c r="J528" s="198"/>
      <c r="L528" s="55"/>
    </row>
    <row r="529" spans="1:12" s="20" customFormat="1" ht="19.5" thickBot="1">
      <c r="A529" s="3"/>
      <c r="B529" s="506"/>
      <c r="C529" s="507"/>
      <c r="D529" s="507"/>
      <c r="E529" s="507"/>
      <c r="F529" s="507"/>
      <c r="G529" s="507"/>
      <c r="H529" s="507"/>
      <c r="I529" s="508"/>
      <c r="J529" s="198"/>
      <c r="L529" s="55"/>
    </row>
    <row r="530" spans="1:12" s="20" customFormat="1" ht="18.75">
      <c r="A530" s="3"/>
      <c r="B530" s="509" t="s">
        <v>57</v>
      </c>
      <c r="C530" s="510"/>
      <c r="D530" s="515" t="str">
        <f>IF(基本情報登録!$D$6&gt;0,基本情報登録!$D$6,"")</f>
        <v/>
      </c>
      <c r="E530" s="516"/>
      <c r="F530" s="516"/>
      <c r="G530" s="516"/>
      <c r="H530" s="517"/>
      <c r="I530" s="58" t="s">
        <v>58</v>
      </c>
      <c r="J530" s="198"/>
      <c r="L530" s="55"/>
    </row>
    <row r="531" spans="1:12" s="20" customFormat="1" ht="18.75">
      <c r="A531" s="3"/>
      <c r="B531" s="511" t="s">
        <v>1</v>
      </c>
      <c r="C531" s="512"/>
      <c r="D531" s="518" t="str">
        <f>IF(基本情報登録!$D$8&gt;0,基本情報登録!$D$8,"")</f>
        <v/>
      </c>
      <c r="E531" s="519"/>
      <c r="F531" s="519"/>
      <c r="G531" s="519"/>
      <c r="H531" s="520"/>
      <c r="I531" s="492"/>
      <c r="J531" s="198"/>
      <c r="L531" s="55"/>
    </row>
    <row r="532" spans="1:12" s="20" customFormat="1" ht="19.5" thickBot="1">
      <c r="A532" s="3"/>
      <c r="B532" s="513"/>
      <c r="C532" s="514"/>
      <c r="D532" s="521"/>
      <c r="E532" s="522"/>
      <c r="F532" s="522"/>
      <c r="G532" s="522"/>
      <c r="H532" s="523"/>
      <c r="I532" s="493"/>
      <c r="J532" s="198"/>
      <c r="L532" s="55"/>
    </row>
    <row r="533" spans="1:12" s="20" customFormat="1" ht="18.75">
      <c r="A533" s="3"/>
      <c r="B533" s="509" t="s">
        <v>37</v>
      </c>
      <c r="C533" s="510"/>
      <c r="D533" s="547"/>
      <c r="E533" s="548"/>
      <c r="F533" s="548"/>
      <c r="G533" s="548"/>
      <c r="H533" s="548"/>
      <c r="I533" s="549"/>
      <c r="J533" s="198"/>
      <c r="L533" s="55"/>
    </row>
    <row r="534" spans="1:12" s="20" customFormat="1" ht="18.75" hidden="1">
      <c r="A534" s="3"/>
      <c r="B534" s="195"/>
      <c r="C534" s="196"/>
      <c r="D534" s="49"/>
      <c r="E534" s="550" t="str">
        <f>TEXT(D533,"00000")</f>
        <v>00000</v>
      </c>
      <c r="F534" s="550"/>
      <c r="G534" s="550"/>
      <c r="H534" s="550"/>
      <c r="I534" s="551"/>
      <c r="J534" s="198"/>
      <c r="L534" s="55"/>
    </row>
    <row r="535" spans="1:12" s="20" customFormat="1" ht="18.75">
      <c r="A535" s="3"/>
      <c r="B535" s="511" t="s">
        <v>40</v>
      </c>
      <c r="C535" s="512"/>
      <c r="D535" s="528"/>
      <c r="E535" s="554"/>
      <c r="F535" s="554"/>
      <c r="G535" s="554"/>
      <c r="H535" s="554"/>
      <c r="I535" s="555"/>
      <c r="J535" s="198"/>
      <c r="L535" s="55"/>
    </row>
    <row r="536" spans="1:12" s="20" customFormat="1" ht="18.75">
      <c r="A536" s="3"/>
      <c r="B536" s="552"/>
      <c r="C536" s="553"/>
      <c r="D536" s="534"/>
      <c r="E536" s="556"/>
      <c r="F536" s="556"/>
      <c r="G536" s="556"/>
      <c r="H536" s="556"/>
      <c r="I536" s="557"/>
      <c r="J536" s="198"/>
      <c r="L536" s="55"/>
    </row>
    <row r="537" spans="1:12" s="20" customFormat="1" ht="19.5" thickBot="1">
      <c r="A537" s="3"/>
      <c r="B537" s="558" t="s">
        <v>59</v>
      </c>
      <c r="C537" s="559"/>
      <c r="D537" s="560"/>
      <c r="E537" s="561"/>
      <c r="F537" s="561"/>
      <c r="G537" s="561"/>
      <c r="H537" s="561"/>
      <c r="I537" s="562"/>
      <c r="J537" s="198"/>
      <c r="L537" s="55"/>
    </row>
    <row r="538" spans="1:12" s="20" customFormat="1" ht="18.75">
      <c r="A538" s="3"/>
      <c r="B538" s="536" t="s">
        <v>60</v>
      </c>
      <c r="C538" s="537"/>
      <c r="D538" s="537"/>
      <c r="E538" s="537"/>
      <c r="F538" s="537"/>
      <c r="G538" s="537"/>
      <c r="H538" s="537"/>
      <c r="I538" s="538"/>
      <c r="J538" s="198"/>
      <c r="L538" s="55"/>
    </row>
    <row r="539" spans="1:12" s="20" customFormat="1" ht="19.5" thickBot="1">
      <c r="A539" s="3"/>
      <c r="B539" s="50" t="s">
        <v>61</v>
      </c>
      <c r="C539" s="197" t="s">
        <v>30</v>
      </c>
      <c r="D539" s="197" t="s">
        <v>62</v>
      </c>
      <c r="E539" s="539" t="s">
        <v>63</v>
      </c>
      <c r="F539" s="540"/>
      <c r="G539" s="197" t="s">
        <v>57</v>
      </c>
      <c r="H539" s="197" t="s">
        <v>64</v>
      </c>
      <c r="I539" s="51" t="s">
        <v>65</v>
      </c>
      <c r="J539" s="198"/>
      <c r="L539" s="55"/>
    </row>
    <row r="540" spans="1:12" s="20" customFormat="1" ht="19.5" thickTop="1">
      <c r="A540" s="3"/>
      <c r="B540" s="541">
        <v>1</v>
      </c>
      <c r="C540" s="543"/>
      <c r="D540" s="543" t="str">
        <f>IF(C540&gt;0,VLOOKUP(C540,男子登録情報!$A$2:$H$1688,2,0),"")</f>
        <v/>
      </c>
      <c r="E540" s="544" t="str">
        <f>IF(C540&gt;0,VLOOKUP(C540,男子登録情報!$A$2:$H$1688,3,0),"")</f>
        <v/>
      </c>
      <c r="F540" s="545"/>
      <c r="G540" s="543" t="str">
        <f>IF(C540&gt;0,VLOOKUP(C540,男子登録情報!$A$2:$H$1688,4,0),"")</f>
        <v/>
      </c>
      <c r="H540" s="543" t="str">
        <f>IF(C540&gt;0,VLOOKUP(C540,男子登録情報!$A$2:$H$1688,8,0),"")</f>
        <v/>
      </c>
      <c r="I540" s="546" t="str">
        <f>IF(C540&gt;0,VLOOKUP(C540,男子登録情報!$A$2:$H$1688,5,0),"")</f>
        <v/>
      </c>
      <c r="J540" s="198"/>
      <c r="L540" s="55"/>
    </row>
    <row r="541" spans="1:12" s="20" customFormat="1" ht="18.75">
      <c r="A541" s="3"/>
      <c r="B541" s="542"/>
      <c r="C541" s="533"/>
      <c r="D541" s="533"/>
      <c r="E541" s="534"/>
      <c r="F541" s="535"/>
      <c r="G541" s="533"/>
      <c r="H541" s="533"/>
      <c r="I541" s="532"/>
      <c r="J541" s="198"/>
      <c r="L541" s="55"/>
    </row>
    <row r="542" spans="1:12" s="20" customFormat="1" ht="18.75">
      <c r="A542" s="3"/>
      <c r="B542" s="524">
        <v>2</v>
      </c>
      <c r="C542" s="526"/>
      <c r="D542" s="526" t="str">
        <f>IF(C542,VLOOKUP(C542,男子登録情報!$A$2:$H$1688,2,0),"")</f>
        <v/>
      </c>
      <c r="E542" s="528" t="str">
        <f>IF(C542&gt;0,VLOOKUP(C542,男子登録情報!$A$2:$H$1688,3,0),"")</f>
        <v/>
      </c>
      <c r="F542" s="529"/>
      <c r="G542" s="526" t="str">
        <f>IF(C542&gt;0,VLOOKUP(C542,男子登録情報!$A$2:$H$1688,4,0),"")</f>
        <v/>
      </c>
      <c r="H542" s="526" t="str">
        <f>IF(C542&gt;0,VLOOKUP(C542,男子登録情報!$A$2:$H$1688,8,0),"")</f>
        <v/>
      </c>
      <c r="I542" s="492" t="str">
        <f>IF(C542&gt;0,VLOOKUP(C542,男子登録情報!$A$2:$H$1688,5,0),"")</f>
        <v/>
      </c>
      <c r="J542" s="198"/>
      <c r="L542" s="55"/>
    </row>
    <row r="543" spans="1:12" s="20" customFormat="1" ht="18.75">
      <c r="A543" s="3"/>
      <c r="B543" s="542"/>
      <c r="C543" s="533"/>
      <c r="D543" s="533"/>
      <c r="E543" s="534"/>
      <c r="F543" s="535"/>
      <c r="G543" s="533"/>
      <c r="H543" s="533"/>
      <c r="I543" s="532"/>
      <c r="J543" s="198"/>
      <c r="L543" s="55"/>
    </row>
    <row r="544" spans="1:12" s="20" customFormat="1" ht="18.75">
      <c r="A544" s="3"/>
      <c r="B544" s="524">
        <v>3</v>
      </c>
      <c r="C544" s="526"/>
      <c r="D544" s="526" t="str">
        <f>IF(C544,VLOOKUP(C544,男子登録情報!$A$2:$H$1688,2,0),"")</f>
        <v/>
      </c>
      <c r="E544" s="528" t="str">
        <f>IF(C544&gt;0,VLOOKUP(C544,男子登録情報!$A$2:$H$1688,3,0),"")</f>
        <v/>
      </c>
      <c r="F544" s="529"/>
      <c r="G544" s="526" t="str">
        <f>IF(C544&gt;0,VLOOKUP(C544,男子登録情報!$A$2:$H$1688,4,0),"")</f>
        <v/>
      </c>
      <c r="H544" s="526" t="str">
        <f>IF(C544&gt;0,VLOOKUP(C544,男子登録情報!$A$2:$H$1688,8,0),"")</f>
        <v/>
      </c>
      <c r="I544" s="492" t="str">
        <f>IF(C544&gt;0,VLOOKUP(C544,男子登録情報!$A$2:$H$1688,5,0),"")</f>
        <v/>
      </c>
      <c r="J544" s="198"/>
      <c r="L544" s="55"/>
    </row>
    <row r="545" spans="1:12" s="20" customFormat="1" ht="18.75">
      <c r="A545" s="3"/>
      <c r="B545" s="542"/>
      <c r="C545" s="533"/>
      <c r="D545" s="533"/>
      <c r="E545" s="534"/>
      <c r="F545" s="535"/>
      <c r="G545" s="533"/>
      <c r="H545" s="533"/>
      <c r="I545" s="532"/>
      <c r="J545" s="198"/>
      <c r="L545" s="55"/>
    </row>
    <row r="546" spans="1:12" s="20" customFormat="1" ht="18.75">
      <c r="A546" s="3"/>
      <c r="B546" s="524">
        <v>4</v>
      </c>
      <c r="C546" s="526"/>
      <c r="D546" s="526" t="str">
        <f>IF(C546,VLOOKUP(C546,男子登録情報!$A$2:$H$1688,2,0),"")</f>
        <v/>
      </c>
      <c r="E546" s="528" t="str">
        <f>IF(C546&gt;0,VLOOKUP(C546,男子登録情報!$A$2:$H$1688,3,0),"")</f>
        <v/>
      </c>
      <c r="F546" s="529"/>
      <c r="G546" s="526" t="str">
        <f>IF(C546&gt;0,VLOOKUP(C546,男子登録情報!$A$2:$H$1688,4,0),"")</f>
        <v/>
      </c>
      <c r="H546" s="526" t="str">
        <f>IF(C546&gt;0,VLOOKUP(C546,男子登録情報!$A$2:$H$1688,8,0),"")</f>
        <v/>
      </c>
      <c r="I546" s="492" t="str">
        <f>IF(C546&gt;0,VLOOKUP(C546,男子登録情報!$A$2:$H$1688,5,0),"")</f>
        <v/>
      </c>
      <c r="J546" s="198"/>
      <c r="L546" s="55"/>
    </row>
    <row r="547" spans="1:12" s="20" customFormat="1" ht="18.75">
      <c r="A547" s="3"/>
      <c r="B547" s="542"/>
      <c r="C547" s="533"/>
      <c r="D547" s="533"/>
      <c r="E547" s="534"/>
      <c r="F547" s="535"/>
      <c r="G547" s="533"/>
      <c r="H547" s="533"/>
      <c r="I547" s="532"/>
      <c r="J547" s="198"/>
      <c r="L547" s="55"/>
    </row>
    <row r="548" spans="1:12" s="20" customFormat="1" ht="18.75">
      <c r="A548" s="3"/>
      <c r="B548" s="524">
        <v>5</v>
      </c>
      <c r="C548" s="526"/>
      <c r="D548" s="526" t="str">
        <f>IF(C548,VLOOKUP(C548,男子登録情報!$A$2:$H$1688,2,0),"")</f>
        <v/>
      </c>
      <c r="E548" s="528" t="str">
        <f>IF(C548&gt;0,VLOOKUP(C548,男子登録情報!$A$2:$H$1688,3,0),"")</f>
        <v/>
      </c>
      <c r="F548" s="529"/>
      <c r="G548" s="526" t="str">
        <f>IF(C548&gt;0,VLOOKUP(C548,男子登録情報!$A$2:$H$1688,4,0),"")</f>
        <v/>
      </c>
      <c r="H548" s="526" t="str">
        <f>IF(C548&gt;0,VLOOKUP(C548,男子登録情報!$A$2:$H$1688,8,0),"")</f>
        <v/>
      </c>
      <c r="I548" s="492" t="str">
        <f>IF(C548&gt;0,VLOOKUP(C548,男子登録情報!$A$2:$H$1688,5,0),"")</f>
        <v/>
      </c>
      <c r="J548" s="198"/>
      <c r="L548" s="55"/>
    </row>
    <row r="549" spans="1:12" s="20" customFormat="1" ht="18.75">
      <c r="A549" s="3"/>
      <c r="B549" s="542"/>
      <c r="C549" s="533"/>
      <c r="D549" s="533"/>
      <c r="E549" s="534"/>
      <c r="F549" s="535"/>
      <c r="G549" s="533"/>
      <c r="H549" s="533"/>
      <c r="I549" s="532"/>
      <c r="J549" s="198"/>
      <c r="L549" s="55"/>
    </row>
    <row r="550" spans="1:12" s="20" customFormat="1" ht="18.75">
      <c r="A550" s="3"/>
      <c r="B550" s="524">
        <v>6</v>
      </c>
      <c r="C550" s="526"/>
      <c r="D550" s="526" t="str">
        <f>IF(C550,VLOOKUP(C550,男子登録情報!$A$2:$H$1688,2,0),"")</f>
        <v/>
      </c>
      <c r="E550" s="528" t="str">
        <f>IF(C550&gt;0,VLOOKUP(C550,男子登録情報!$A$2:$H$1688,3,0),"")</f>
        <v/>
      </c>
      <c r="F550" s="529"/>
      <c r="G550" s="526" t="str">
        <f>IF(C550&gt;0,VLOOKUP(C550,男子登録情報!$A$2:$H$1688,4,0),"")</f>
        <v/>
      </c>
      <c r="H550" s="526" t="str">
        <f>IF(C550&gt;0,VLOOKUP(C550,男子登録情報!$A$2:$H$1688,8,0),"")</f>
        <v/>
      </c>
      <c r="I550" s="492" t="str">
        <f>IF(C550&gt;0,VLOOKUP(C550,男子登録情報!$A$2:$H$1688,5,0),"")</f>
        <v/>
      </c>
      <c r="J550" s="198"/>
      <c r="L550" s="55"/>
    </row>
    <row r="551" spans="1:12" s="20" customFormat="1" ht="19.5" thickBot="1">
      <c r="A551" s="3"/>
      <c r="B551" s="525"/>
      <c r="C551" s="527"/>
      <c r="D551" s="527"/>
      <c r="E551" s="530"/>
      <c r="F551" s="531"/>
      <c r="G551" s="527"/>
      <c r="H551" s="527"/>
      <c r="I551" s="493"/>
      <c r="J551" s="198"/>
      <c r="L551" s="55"/>
    </row>
    <row r="552" spans="1:12" s="20" customFormat="1" ht="18.75">
      <c r="A552" s="3"/>
      <c r="B552" s="494" t="s">
        <v>66</v>
      </c>
      <c r="C552" s="495"/>
      <c r="D552" s="495"/>
      <c r="E552" s="495"/>
      <c r="F552" s="495"/>
      <c r="G552" s="495"/>
      <c r="H552" s="495"/>
      <c r="I552" s="496"/>
      <c r="J552" s="198"/>
      <c r="L552" s="55"/>
    </row>
    <row r="553" spans="1:12" s="20" customFormat="1" ht="18.75">
      <c r="A553" s="3"/>
      <c r="B553" s="497"/>
      <c r="C553" s="498"/>
      <c r="D553" s="498"/>
      <c r="E553" s="498"/>
      <c r="F553" s="498"/>
      <c r="G553" s="498"/>
      <c r="H553" s="498"/>
      <c r="I553" s="499"/>
      <c r="J553" s="198"/>
      <c r="L553" s="55"/>
    </row>
    <row r="554" spans="1:12" s="20" customFormat="1" ht="19.5" thickBot="1">
      <c r="A554" s="3"/>
      <c r="B554" s="500"/>
      <c r="C554" s="501"/>
      <c r="D554" s="501"/>
      <c r="E554" s="501"/>
      <c r="F554" s="501"/>
      <c r="G554" s="501"/>
      <c r="H554" s="501"/>
      <c r="I554" s="502"/>
      <c r="J554" s="198"/>
      <c r="L554" s="55"/>
    </row>
    <row r="555" spans="1:12" s="20" customFormat="1" ht="18.75">
      <c r="A555" s="54"/>
      <c r="B555" s="54"/>
      <c r="C555" s="54"/>
      <c r="D555" s="54"/>
      <c r="E555" s="54"/>
      <c r="F555" s="54"/>
      <c r="G555" s="54"/>
      <c r="H555" s="54"/>
      <c r="I555" s="54"/>
      <c r="J555" s="59"/>
      <c r="L555" s="55"/>
    </row>
    <row r="556" spans="1:12" s="20" customFormat="1" ht="19.5" thickBot="1">
      <c r="A556" s="3"/>
      <c r="B556" s="3"/>
      <c r="C556" s="3"/>
      <c r="D556" s="3"/>
      <c r="E556" s="3"/>
      <c r="F556" s="3"/>
      <c r="G556" s="3"/>
      <c r="H556" s="3"/>
      <c r="I556" s="3"/>
      <c r="J556" s="57" t="s">
        <v>85</v>
      </c>
      <c r="L556" s="55"/>
    </row>
    <row r="557" spans="1:12" s="20" customFormat="1" ht="18.75">
      <c r="A557" s="3"/>
      <c r="B557" s="503" t="str">
        <f>CONCATENATE('加盟校情報&amp;大会設定'!$G$5,'加盟校情報&amp;大会設定'!$H$5,'加盟校情報&amp;大会設定'!$I$5,'加盟校情報&amp;大会設定'!$J$5,)&amp;"　男子4×100mR"</f>
        <v>第82回東海学生駅伝 兼 第14回東海学生女子駅伝　男子4×100mR</v>
      </c>
      <c r="C557" s="504"/>
      <c r="D557" s="504"/>
      <c r="E557" s="504"/>
      <c r="F557" s="504"/>
      <c r="G557" s="504"/>
      <c r="H557" s="504"/>
      <c r="I557" s="505"/>
      <c r="J557" s="198"/>
      <c r="L557" s="55"/>
    </row>
    <row r="558" spans="1:12" s="20" customFormat="1" ht="19.5" thickBot="1">
      <c r="A558" s="3"/>
      <c r="B558" s="506"/>
      <c r="C558" s="507"/>
      <c r="D558" s="507"/>
      <c r="E558" s="507"/>
      <c r="F558" s="507"/>
      <c r="G558" s="507"/>
      <c r="H558" s="507"/>
      <c r="I558" s="508"/>
      <c r="J558" s="198"/>
      <c r="L558" s="55"/>
    </row>
    <row r="559" spans="1:12" s="20" customFormat="1" ht="18.75">
      <c r="A559" s="3"/>
      <c r="B559" s="509" t="s">
        <v>57</v>
      </c>
      <c r="C559" s="510"/>
      <c r="D559" s="515" t="str">
        <f>IF(基本情報登録!$D$6&gt;0,基本情報登録!$D$6,"")</f>
        <v/>
      </c>
      <c r="E559" s="516"/>
      <c r="F559" s="516"/>
      <c r="G559" s="516"/>
      <c r="H559" s="517"/>
      <c r="I559" s="58" t="s">
        <v>58</v>
      </c>
      <c r="J559" s="198"/>
      <c r="L559" s="55"/>
    </row>
    <row r="560" spans="1:12" s="20" customFormat="1" ht="18.75">
      <c r="A560" s="3"/>
      <c r="B560" s="511" t="s">
        <v>1</v>
      </c>
      <c r="C560" s="512"/>
      <c r="D560" s="518" t="str">
        <f>IF(基本情報登録!$D$8&gt;0,基本情報登録!$D$8,"")</f>
        <v/>
      </c>
      <c r="E560" s="519"/>
      <c r="F560" s="519"/>
      <c r="G560" s="519"/>
      <c r="H560" s="520"/>
      <c r="I560" s="492"/>
      <c r="J560" s="198"/>
      <c r="L560" s="55"/>
    </row>
    <row r="561" spans="1:12" s="20" customFormat="1" ht="19.5" thickBot="1">
      <c r="A561" s="3"/>
      <c r="B561" s="513"/>
      <c r="C561" s="514"/>
      <c r="D561" s="521"/>
      <c r="E561" s="522"/>
      <c r="F561" s="522"/>
      <c r="G561" s="522"/>
      <c r="H561" s="523"/>
      <c r="I561" s="493"/>
      <c r="J561" s="198"/>
      <c r="L561" s="55"/>
    </row>
    <row r="562" spans="1:12" s="20" customFormat="1" ht="18.75">
      <c r="A562" s="3"/>
      <c r="B562" s="509" t="s">
        <v>37</v>
      </c>
      <c r="C562" s="510"/>
      <c r="D562" s="547"/>
      <c r="E562" s="548"/>
      <c r="F562" s="548"/>
      <c r="G562" s="548"/>
      <c r="H562" s="548"/>
      <c r="I562" s="549"/>
      <c r="J562" s="198"/>
      <c r="L562" s="55"/>
    </row>
    <row r="563" spans="1:12" s="20" customFormat="1" ht="18.75" hidden="1">
      <c r="A563" s="3"/>
      <c r="B563" s="195"/>
      <c r="C563" s="196"/>
      <c r="D563" s="49"/>
      <c r="E563" s="550" t="str">
        <f>TEXT(D562,"00000")</f>
        <v>00000</v>
      </c>
      <c r="F563" s="550"/>
      <c r="G563" s="550"/>
      <c r="H563" s="550"/>
      <c r="I563" s="551"/>
      <c r="J563" s="198"/>
      <c r="L563" s="55"/>
    </row>
    <row r="564" spans="1:12" s="20" customFormat="1" ht="18.75">
      <c r="A564" s="3"/>
      <c r="B564" s="511" t="s">
        <v>40</v>
      </c>
      <c r="C564" s="512"/>
      <c r="D564" s="528"/>
      <c r="E564" s="554"/>
      <c r="F564" s="554"/>
      <c r="G564" s="554"/>
      <c r="H564" s="554"/>
      <c r="I564" s="555"/>
      <c r="J564" s="198"/>
      <c r="L564" s="55"/>
    </row>
    <row r="565" spans="1:12" s="20" customFormat="1" ht="18.75">
      <c r="A565" s="3"/>
      <c r="B565" s="552"/>
      <c r="C565" s="553"/>
      <c r="D565" s="534"/>
      <c r="E565" s="556"/>
      <c r="F565" s="556"/>
      <c r="G565" s="556"/>
      <c r="H565" s="556"/>
      <c r="I565" s="557"/>
      <c r="J565" s="198"/>
      <c r="L565" s="55"/>
    </row>
    <row r="566" spans="1:12" s="20" customFormat="1" ht="19.5" thickBot="1">
      <c r="A566" s="3"/>
      <c r="B566" s="558" t="s">
        <v>59</v>
      </c>
      <c r="C566" s="559"/>
      <c r="D566" s="560"/>
      <c r="E566" s="561"/>
      <c r="F566" s="561"/>
      <c r="G566" s="561"/>
      <c r="H566" s="561"/>
      <c r="I566" s="562"/>
      <c r="J566" s="198"/>
      <c r="L566" s="55"/>
    </row>
    <row r="567" spans="1:12" s="20" customFormat="1" ht="18.75">
      <c r="A567" s="3"/>
      <c r="B567" s="536" t="s">
        <v>60</v>
      </c>
      <c r="C567" s="537"/>
      <c r="D567" s="537"/>
      <c r="E567" s="537"/>
      <c r="F567" s="537"/>
      <c r="G567" s="537"/>
      <c r="H567" s="537"/>
      <c r="I567" s="538"/>
      <c r="J567" s="198"/>
      <c r="L567" s="55"/>
    </row>
    <row r="568" spans="1:12" s="20" customFormat="1" ht="19.5" thickBot="1">
      <c r="A568" s="3"/>
      <c r="B568" s="50" t="s">
        <v>61</v>
      </c>
      <c r="C568" s="197" t="s">
        <v>30</v>
      </c>
      <c r="D568" s="197" t="s">
        <v>62</v>
      </c>
      <c r="E568" s="539" t="s">
        <v>63</v>
      </c>
      <c r="F568" s="540"/>
      <c r="G568" s="197" t="s">
        <v>57</v>
      </c>
      <c r="H568" s="197" t="s">
        <v>64</v>
      </c>
      <c r="I568" s="51" t="s">
        <v>65</v>
      </c>
      <c r="J568" s="198"/>
      <c r="L568" s="55"/>
    </row>
    <row r="569" spans="1:12" s="20" customFormat="1" ht="19.5" thickTop="1">
      <c r="A569" s="3"/>
      <c r="B569" s="541">
        <v>1</v>
      </c>
      <c r="C569" s="543"/>
      <c r="D569" s="543" t="str">
        <f>IF(C569&gt;0,VLOOKUP(C569,男子登録情報!$A$2:$H$1688,2,0),"")</f>
        <v/>
      </c>
      <c r="E569" s="544" t="str">
        <f>IF(C569&gt;0,VLOOKUP(C569,男子登録情報!$A$2:$H$1688,3,0),"")</f>
        <v/>
      </c>
      <c r="F569" s="545"/>
      <c r="G569" s="543" t="str">
        <f>IF(C569&gt;0,VLOOKUP(C569,男子登録情報!$A$2:$H$1688,4,0),"")</f>
        <v/>
      </c>
      <c r="H569" s="543" t="str">
        <f>IF(C569&gt;0,VLOOKUP(C569,男子登録情報!$A$2:$H$1688,8,0),"")</f>
        <v/>
      </c>
      <c r="I569" s="546" t="str">
        <f>IF(C569&gt;0,VLOOKUP(C569,男子登録情報!$A$2:$H$1688,5,0),"")</f>
        <v/>
      </c>
      <c r="J569" s="198"/>
      <c r="L569" s="55"/>
    </row>
    <row r="570" spans="1:12" s="20" customFormat="1" ht="18.75">
      <c r="A570" s="3"/>
      <c r="B570" s="542"/>
      <c r="C570" s="533"/>
      <c r="D570" s="533"/>
      <c r="E570" s="534"/>
      <c r="F570" s="535"/>
      <c r="G570" s="533"/>
      <c r="H570" s="533"/>
      <c r="I570" s="532"/>
      <c r="J570" s="198"/>
      <c r="L570" s="55"/>
    </row>
    <row r="571" spans="1:12" s="20" customFormat="1" ht="18.75">
      <c r="A571" s="3"/>
      <c r="B571" s="524">
        <v>2</v>
      </c>
      <c r="C571" s="526"/>
      <c r="D571" s="526" t="str">
        <f>IF(C571,VLOOKUP(C571,男子登録情報!$A$2:$H$1688,2,0),"")</f>
        <v/>
      </c>
      <c r="E571" s="528" t="str">
        <f>IF(C571&gt;0,VLOOKUP(C571,男子登録情報!$A$2:$H$1688,3,0),"")</f>
        <v/>
      </c>
      <c r="F571" s="529"/>
      <c r="G571" s="526" t="str">
        <f>IF(C571&gt;0,VLOOKUP(C571,男子登録情報!$A$2:$H$1688,4,0),"")</f>
        <v/>
      </c>
      <c r="H571" s="526" t="str">
        <f>IF(C571&gt;0,VLOOKUP(C571,男子登録情報!$A$2:$H$1688,8,0),"")</f>
        <v/>
      </c>
      <c r="I571" s="492" t="str">
        <f>IF(C571&gt;0,VLOOKUP(C571,男子登録情報!$A$2:$H$1688,5,0),"")</f>
        <v/>
      </c>
      <c r="J571" s="198"/>
      <c r="L571" s="55"/>
    </row>
    <row r="572" spans="1:12" s="20" customFormat="1" ht="18.75">
      <c r="A572" s="3"/>
      <c r="B572" s="542"/>
      <c r="C572" s="533"/>
      <c r="D572" s="533"/>
      <c r="E572" s="534"/>
      <c r="F572" s="535"/>
      <c r="G572" s="533"/>
      <c r="H572" s="533"/>
      <c r="I572" s="532"/>
      <c r="J572" s="198"/>
      <c r="L572" s="55"/>
    </row>
    <row r="573" spans="1:12" s="20" customFormat="1" ht="18.75">
      <c r="A573" s="3"/>
      <c r="B573" s="524">
        <v>3</v>
      </c>
      <c r="C573" s="526"/>
      <c r="D573" s="526" t="str">
        <f>IF(C573,VLOOKUP(C573,男子登録情報!$A$2:$H$1688,2,0),"")</f>
        <v/>
      </c>
      <c r="E573" s="528" t="str">
        <f>IF(C573&gt;0,VLOOKUP(C573,男子登録情報!$A$2:$H$1688,3,0),"")</f>
        <v/>
      </c>
      <c r="F573" s="529"/>
      <c r="G573" s="526" t="str">
        <f>IF(C573&gt;0,VLOOKUP(C573,男子登録情報!$A$2:$H$1688,4,0),"")</f>
        <v/>
      </c>
      <c r="H573" s="526" t="str">
        <f>IF(C573&gt;0,VLOOKUP(C573,男子登録情報!$A$2:$H$1688,8,0),"")</f>
        <v/>
      </c>
      <c r="I573" s="492" t="str">
        <f>IF(C573&gt;0,VLOOKUP(C573,男子登録情報!$A$2:$H$1688,5,0),"")</f>
        <v/>
      </c>
      <c r="J573" s="198"/>
      <c r="L573" s="55"/>
    </row>
    <row r="574" spans="1:12" s="20" customFormat="1" ht="18.75">
      <c r="A574" s="3"/>
      <c r="B574" s="542"/>
      <c r="C574" s="533"/>
      <c r="D574" s="533"/>
      <c r="E574" s="534"/>
      <c r="F574" s="535"/>
      <c r="G574" s="533"/>
      <c r="H574" s="533"/>
      <c r="I574" s="532"/>
      <c r="J574" s="198"/>
      <c r="L574" s="55"/>
    </row>
    <row r="575" spans="1:12" s="20" customFormat="1" ht="18.75">
      <c r="A575" s="3"/>
      <c r="B575" s="524">
        <v>4</v>
      </c>
      <c r="C575" s="526"/>
      <c r="D575" s="526" t="str">
        <f>IF(C575,VLOOKUP(C575,男子登録情報!$A$2:$H$1688,2,0),"")</f>
        <v/>
      </c>
      <c r="E575" s="528" t="str">
        <f>IF(C575&gt;0,VLOOKUP(C575,男子登録情報!$A$2:$H$1688,3,0),"")</f>
        <v/>
      </c>
      <c r="F575" s="529"/>
      <c r="G575" s="526" t="str">
        <f>IF(C575&gt;0,VLOOKUP(C575,男子登録情報!$A$2:$H$1688,4,0),"")</f>
        <v/>
      </c>
      <c r="H575" s="526" t="str">
        <f>IF(C575&gt;0,VLOOKUP(C575,男子登録情報!$A$2:$H$1688,8,0),"")</f>
        <v/>
      </c>
      <c r="I575" s="492" t="str">
        <f>IF(C575&gt;0,VLOOKUP(C575,男子登録情報!$A$2:$H$1688,5,0),"")</f>
        <v/>
      </c>
      <c r="J575" s="198"/>
      <c r="L575" s="55"/>
    </row>
    <row r="576" spans="1:12" s="20" customFormat="1" ht="18.75">
      <c r="A576" s="3"/>
      <c r="B576" s="542"/>
      <c r="C576" s="533"/>
      <c r="D576" s="533"/>
      <c r="E576" s="534"/>
      <c r="F576" s="535"/>
      <c r="G576" s="533"/>
      <c r="H576" s="533"/>
      <c r="I576" s="532"/>
      <c r="J576" s="198"/>
      <c r="L576" s="55"/>
    </row>
    <row r="577" spans="1:12" s="20" customFormat="1" ht="18.75">
      <c r="A577" s="3"/>
      <c r="B577" s="524">
        <v>5</v>
      </c>
      <c r="C577" s="526"/>
      <c r="D577" s="526" t="str">
        <f>IF(C577,VLOOKUP(C577,男子登録情報!$A$2:$H$1688,2,0),"")</f>
        <v/>
      </c>
      <c r="E577" s="528" t="str">
        <f>IF(C577&gt;0,VLOOKUP(C577,男子登録情報!$A$2:$H$1688,3,0),"")</f>
        <v/>
      </c>
      <c r="F577" s="529"/>
      <c r="G577" s="526" t="str">
        <f>IF(C577&gt;0,VLOOKUP(C577,男子登録情報!$A$2:$H$1688,4,0),"")</f>
        <v/>
      </c>
      <c r="H577" s="526" t="str">
        <f>IF(C577&gt;0,VLOOKUP(C577,男子登録情報!$A$2:$H$1688,8,0),"")</f>
        <v/>
      </c>
      <c r="I577" s="492" t="str">
        <f>IF(C577&gt;0,VLOOKUP(C577,男子登録情報!$A$2:$H$1688,5,0),"")</f>
        <v/>
      </c>
      <c r="J577" s="198"/>
      <c r="L577" s="55"/>
    </row>
    <row r="578" spans="1:12" s="20" customFormat="1" ht="18.75">
      <c r="A578" s="3"/>
      <c r="B578" s="542"/>
      <c r="C578" s="533"/>
      <c r="D578" s="533"/>
      <c r="E578" s="534"/>
      <c r="F578" s="535"/>
      <c r="G578" s="533"/>
      <c r="H578" s="533"/>
      <c r="I578" s="532"/>
      <c r="J578" s="198"/>
      <c r="L578" s="55"/>
    </row>
    <row r="579" spans="1:12" s="20" customFormat="1" ht="18.75">
      <c r="A579" s="3"/>
      <c r="B579" s="524">
        <v>6</v>
      </c>
      <c r="C579" s="526"/>
      <c r="D579" s="526" t="str">
        <f>IF(C579,VLOOKUP(C579,男子登録情報!$A$2:$H$1688,2,0),"")</f>
        <v/>
      </c>
      <c r="E579" s="528" t="str">
        <f>IF(C579&gt;0,VLOOKUP(C579,男子登録情報!$A$2:$H$1688,3,0),"")</f>
        <v/>
      </c>
      <c r="F579" s="529"/>
      <c r="G579" s="526" t="str">
        <f>IF(C579&gt;0,VLOOKUP(C579,男子登録情報!$A$2:$H$1688,4,0),"")</f>
        <v/>
      </c>
      <c r="H579" s="526" t="str">
        <f>IF(C579&gt;0,VLOOKUP(C579,男子登録情報!$A$2:$H$1688,8,0),"")</f>
        <v/>
      </c>
      <c r="I579" s="492" t="str">
        <f>IF(C579&gt;0,VLOOKUP(C579,男子登録情報!$A$2:$H$1688,5,0),"")</f>
        <v/>
      </c>
      <c r="J579" s="198"/>
      <c r="L579" s="55"/>
    </row>
    <row r="580" spans="1:12" s="20" customFormat="1" ht="19.5" thickBot="1">
      <c r="A580" s="3"/>
      <c r="B580" s="525"/>
      <c r="C580" s="527"/>
      <c r="D580" s="527"/>
      <c r="E580" s="530"/>
      <c r="F580" s="531"/>
      <c r="G580" s="527"/>
      <c r="H580" s="527"/>
      <c r="I580" s="493"/>
      <c r="J580" s="198"/>
      <c r="L580" s="55"/>
    </row>
    <row r="581" spans="1:12" s="20" customFormat="1" ht="18.75">
      <c r="A581" s="3"/>
      <c r="B581" s="494" t="s">
        <v>66</v>
      </c>
      <c r="C581" s="495"/>
      <c r="D581" s="495"/>
      <c r="E581" s="495"/>
      <c r="F581" s="495"/>
      <c r="G581" s="495"/>
      <c r="H581" s="495"/>
      <c r="I581" s="496"/>
      <c r="J581" s="198"/>
      <c r="L581" s="55"/>
    </row>
    <row r="582" spans="1:12" s="20" customFormat="1" ht="18.75">
      <c r="A582" s="3"/>
      <c r="B582" s="497"/>
      <c r="C582" s="498"/>
      <c r="D582" s="498"/>
      <c r="E582" s="498"/>
      <c r="F582" s="498"/>
      <c r="G582" s="498"/>
      <c r="H582" s="498"/>
      <c r="I582" s="499"/>
      <c r="J582" s="198"/>
      <c r="L582" s="55"/>
    </row>
    <row r="583" spans="1:12" s="20" customFormat="1" ht="19.5" thickBot="1">
      <c r="A583" s="3"/>
      <c r="B583" s="500"/>
      <c r="C583" s="501"/>
      <c r="D583" s="501"/>
      <c r="E583" s="501"/>
      <c r="F583" s="501"/>
      <c r="G583" s="501"/>
      <c r="H583" s="501"/>
      <c r="I583" s="502"/>
      <c r="J583" s="198"/>
      <c r="L583" s="55"/>
    </row>
    <row r="584" spans="1:12" s="20" customFormat="1" ht="18.75">
      <c r="A584" s="54"/>
      <c r="B584" s="54"/>
      <c r="C584" s="54"/>
      <c r="D584" s="54"/>
      <c r="E584" s="54"/>
      <c r="F584" s="54"/>
      <c r="G584" s="54"/>
      <c r="H584" s="54"/>
      <c r="I584" s="54"/>
      <c r="J584" s="59"/>
      <c r="L584" s="55"/>
    </row>
    <row r="585" spans="1:12" s="20" customFormat="1">
      <c r="A585" s="55"/>
      <c r="B585" s="55"/>
      <c r="C585" s="55"/>
      <c r="D585" s="55"/>
      <c r="E585" s="55"/>
      <c r="F585" s="55"/>
      <c r="G585" s="55"/>
      <c r="H585" s="55"/>
      <c r="I585" s="55"/>
      <c r="J585" s="60"/>
      <c r="L585" s="55"/>
    </row>
  </sheetData>
  <mergeCells count="1161">
    <mergeCell ref="B11:C11"/>
    <mergeCell ref="D11:I11"/>
    <mergeCell ref="E12:I12"/>
    <mergeCell ref="B13:C14"/>
    <mergeCell ref="D13:I14"/>
    <mergeCell ref="B15:C15"/>
    <mergeCell ref="D15:I15"/>
    <mergeCell ref="A1:J3"/>
    <mergeCell ref="B6:I7"/>
    <mergeCell ref="B8:C8"/>
    <mergeCell ref="B9:C10"/>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16:I16"/>
    <mergeCell ref="E17:F17"/>
    <mergeCell ref="B18:B19"/>
    <mergeCell ref="C18:C19"/>
    <mergeCell ref="D18:D19"/>
    <mergeCell ref="E18:F19"/>
    <mergeCell ref="G18:G19"/>
    <mergeCell ref="H18:H19"/>
    <mergeCell ref="I18:I19"/>
    <mergeCell ref="I28:I29"/>
    <mergeCell ref="B30:I32"/>
    <mergeCell ref="B28:B29"/>
    <mergeCell ref="C28:C29"/>
    <mergeCell ref="D28:D29"/>
    <mergeCell ref="E28:F29"/>
    <mergeCell ref="G28:G29"/>
    <mergeCell ref="H28:H29"/>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B35:I36"/>
    <mergeCell ref="B37:C37"/>
    <mergeCell ref="B38:C39"/>
    <mergeCell ref="D37:H37"/>
    <mergeCell ref="D38:H39"/>
    <mergeCell ref="I38:I3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B67:C68"/>
    <mergeCell ref="B57:B58"/>
    <mergeCell ref="C57:C58"/>
    <mergeCell ref="D57:D58"/>
    <mergeCell ref="E57:F58"/>
    <mergeCell ref="G57:G58"/>
    <mergeCell ref="H57:H58"/>
    <mergeCell ref="D67:H68"/>
    <mergeCell ref="I67:I68"/>
    <mergeCell ref="D66:H66"/>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B96:C97"/>
    <mergeCell ref="B86:B87"/>
    <mergeCell ref="C86:C87"/>
    <mergeCell ref="D86:D87"/>
    <mergeCell ref="E86:F87"/>
    <mergeCell ref="G86:G87"/>
    <mergeCell ref="H86:H87"/>
    <mergeCell ref="D95:H95"/>
    <mergeCell ref="D96:H97"/>
    <mergeCell ref="I96:I9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B125:C126"/>
    <mergeCell ref="D125:H126"/>
    <mergeCell ref="I125:I126"/>
    <mergeCell ref="B115:B116"/>
    <mergeCell ref="C115:C116"/>
    <mergeCell ref="D115:D116"/>
    <mergeCell ref="E115:F116"/>
    <mergeCell ref="G115:G116"/>
    <mergeCell ref="H115:H116"/>
    <mergeCell ref="D124:H124"/>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B154:C155"/>
    <mergeCell ref="D153:H153"/>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B183:C184"/>
    <mergeCell ref="D182:H182"/>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B212:C213"/>
    <mergeCell ref="D211:H211"/>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B241:C242"/>
    <mergeCell ref="B231:B232"/>
    <mergeCell ref="C231:C232"/>
    <mergeCell ref="D231:D232"/>
    <mergeCell ref="E231:F232"/>
    <mergeCell ref="G231:G232"/>
    <mergeCell ref="H231:H232"/>
    <mergeCell ref="D240:H240"/>
    <mergeCell ref="D241:H242"/>
    <mergeCell ref="I241:I24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2:C272"/>
    <mergeCell ref="D272:I272"/>
    <mergeCell ref="E273:I273"/>
    <mergeCell ref="B274:C275"/>
    <mergeCell ref="D274:I275"/>
    <mergeCell ref="B276:C276"/>
    <mergeCell ref="D276:I276"/>
    <mergeCell ref="I260:I261"/>
    <mergeCell ref="B262:I264"/>
    <mergeCell ref="B267:I268"/>
    <mergeCell ref="B269:C269"/>
    <mergeCell ref="B270:C271"/>
    <mergeCell ref="D269:H269"/>
    <mergeCell ref="D270:H271"/>
    <mergeCell ref="I270:I271"/>
    <mergeCell ref="B260:B261"/>
    <mergeCell ref="C260:C261"/>
    <mergeCell ref="D260:D261"/>
    <mergeCell ref="E260:F261"/>
    <mergeCell ref="G260:G261"/>
    <mergeCell ref="H260:H261"/>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I289:I290"/>
    <mergeCell ref="B291:I293"/>
    <mergeCell ref="B296:I297"/>
    <mergeCell ref="B298:C298"/>
    <mergeCell ref="B299:C300"/>
    <mergeCell ref="D298:H298"/>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310:I311"/>
    <mergeCell ref="B312:B313"/>
    <mergeCell ref="C312:C313"/>
    <mergeCell ref="D312:D313"/>
    <mergeCell ref="E312:F313"/>
    <mergeCell ref="G312:G313"/>
    <mergeCell ref="H312:H313"/>
    <mergeCell ref="I318:I319"/>
    <mergeCell ref="B320:I322"/>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B334:C334"/>
    <mergeCell ref="D334:I334"/>
    <mergeCell ref="B335:I335"/>
    <mergeCell ref="E336:F336"/>
    <mergeCell ref="B337:B338"/>
    <mergeCell ref="C337:C338"/>
    <mergeCell ref="D337:D338"/>
    <mergeCell ref="E337:F338"/>
    <mergeCell ref="G337:G338"/>
    <mergeCell ref="H337:H338"/>
    <mergeCell ref="B328:C329"/>
    <mergeCell ref="B330:C330"/>
    <mergeCell ref="D330:I330"/>
    <mergeCell ref="E331:I331"/>
    <mergeCell ref="B332:C333"/>
    <mergeCell ref="D332:I333"/>
    <mergeCell ref="B325:I326"/>
    <mergeCell ref="B327:C327"/>
    <mergeCell ref="D327:H327"/>
    <mergeCell ref="D328:H329"/>
    <mergeCell ref="I328:I329"/>
    <mergeCell ref="I341:I342"/>
    <mergeCell ref="B343:B344"/>
    <mergeCell ref="C343:C344"/>
    <mergeCell ref="D343:D344"/>
    <mergeCell ref="E343:F344"/>
    <mergeCell ref="G343:G344"/>
    <mergeCell ref="H343:H344"/>
    <mergeCell ref="I343:I344"/>
    <mergeCell ref="B341:B342"/>
    <mergeCell ref="C341:C342"/>
    <mergeCell ref="D341:D342"/>
    <mergeCell ref="E341:F342"/>
    <mergeCell ref="G341:G342"/>
    <mergeCell ref="H341:H342"/>
    <mergeCell ref="I337:I338"/>
    <mergeCell ref="B339:B340"/>
    <mergeCell ref="C339:C340"/>
    <mergeCell ref="D339:D340"/>
    <mergeCell ref="E339:F340"/>
    <mergeCell ref="G339:G340"/>
    <mergeCell ref="H339:H340"/>
    <mergeCell ref="I339:I340"/>
    <mergeCell ref="B359:C359"/>
    <mergeCell ref="D359:I359"/>
    <mergeCell ref="E360:I360"/>
    <mergeCell ref="B361:C362"/>
    <mergeCell ref="D361:I362"/>
    <mergeCell ref="B363:C363"/>
    <mergeCell ref="D363:I363"/>
    <mergeCell ref="B349:I351"/>
    <mergeCell ref="B354:I355"/>
    <mergeCell ref="B356:C356"/>
    <mergeCell ref="B357:C358"/>
    <mergeCell ref="I345:I346"/>
    <mergeCell ref="B347:B348"/>
    <mergeCell ref="C347:C348"/>
    <mergeCell ref="D347:D348"/>
    <mergeCell ref="E347:F348"/>
    <mergeCell ref="G347:G348"/>
    <mergeCell ref="H347:H348"/>
    <mergeCell ref="I347:I348"/>
    <mergeCell ref="B345:B346"/>
    <mergeCell ref="C345:C346"/>
    <mergeCell ref="D345:D346"/>
    <mergeCell ref="E345:F346"/>
    <mergeCell ref="G345:G346"/>
    <mergeCell ref="H345:H346"/>
    <mergeCell ref="D356:H356"/>
    <mergeCell ref="D357:H358"/>
    <mergeCell ref="I357:I358"/>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I376:I377"/>
    <mergeCell ref="B378:I380"/>
    <mergeCell ref="B383:I384"/>
    <mergeCell ref="B385:C385"/>
    <mergeCell ref="D385:H385"/>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B392:C392"/>
    <mergeCell ref="D392:I392"/>
    <mergeCell ref="B393:I393"/>
    <mergeCell ref="E394:F394"/>
    <mergeCell ref="B395:B396"/>
    <mergeCell ref="C395:C396"/>
    <mergeCell ref="D395:D396"/>
    <mergeCell ref="E395:F396"/>
    <mergeCell ref="G395:G396"/>
    <mergeCell ref="H395:H396"/>
    <mergeCell ref="B386:C387"/>
    <mergeCell ref="B388:C388"/>
    <mergeCell ref="D388:I388"/>
    <mergeCell ref="E389:I389"/>
    <mergeCell ref="B390:C391"/>
    <mergeCell ref="D390:I391"/>
    <mergeCell ref="D386:H387"/>
    <mergeCell ref="I386:I387"/>
    <mergeCell ref="I399:I400"/>
    <mergeCell ref="B401:B402"/>
    <mergeCell ref="C401:C402"/>
    <mergeCell ref="D401:D402"/>
    <mergeCell ref="E401:F402"/>
    <mergeCell ref="G401:G402"/>
    <mergeCell ref="H401:H402"/>
    <mergeCell ref="I401:I402"/>
    <mergeCell ref="B399:B400"/>
    <mergeCell ref="C399:C400"/>
    <mergeCell ref="D399:D400"/>
    <mergeCell ref="E399:F400"/>
    <mergeCell ref="G399:G400"/>
    <mergeCell ref="H399:H400"/>
    <mergeCell ref="I395:I396"/>
    <mergeCell ref="B397:B398"/>
    <mergeCell ref="C397:C398"/>
    <mergeCell ref="D397:D398"/>
    <mergeCell ref="E397:F398"/>
    <mergeCell ref="G397:G398"/>
    <mergeCell ref="H397:H398"/>
    <mergeCell ref="I397:I398"/>
    <mergeCell ref="B417:C417"/>
    <mergeCell ref="D417:I417"/>
    <mergeCell ref="E418:I418"/>
    <mergeCell ref="B419:C420"/>
    <mergeCell ref="D419:I420"/>
    <mergeCell ref="B421:C421"/>
    <mergeCell ref="D421:I421"/>
    <mergeCell ref="B407:I409"/>
    <mergeCell ref="B412:I413"/>
    <mergeCell ref="B414:C414"/>
    <mergeCell ref="B415:C416"/>
    <mergeCell ref="D414:H414"/>
    <mergeCell ref="D415:H416"/>
    <mergeCell ref="I415:I416"/>
    <mergeCell ref="I403:I404"/>
    <mergeCell ref="B405:B406"/>
    <mergeCell ref="C405:C406"/>
    <mergeCell ref="D405:D406"/>
    <mergeCell ref="E405:F406"/>
    <mergeCell ref="G405:G406"/>
    <mergeCell ref="H405:H406"/>
    <mergeCell ref="I405:I406"/>
    <mergeCell ref="B403:B404"/>
    <mergeCell ref="C403:C404"/>
    <mergeCell ref="D403:D404"/>
    <mergeCell ref="E403:F404"/>
    <mergeCell ref="G403:G404"/>
    <mergeCell ref="H403:H404"/>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I434:I435"/>
    <mergeCell ref="B436:I438"/>
    <mergeCell ref="D443:H443"/>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B441:I442"/>
    <mergeCell ref="B443:C443"/>
    <mergeCell ref="B444:C445"/>
    <mergeCell ref="D444:H445"/>
    <mergeCell ref="B446:C446"/>
    <mergeCell ref="D446:I446"/>
    <mergeCell ref="E447:I447"/>
    <mergeCell ref="B463:B464"/>
    <mergeCell ref="C463:C464"/>
    <mergeCell ref="D463:D464"/>
    <mergeCell ref="E463:F464"/>
    <mergeCell ref="B459:B460"/>
    <mergeCell ref="C459:C460"/>
    <mergeCell ref="D459:D460"/>
    <mergeCell ref="E459:F460"/>
    <mergeCell ref="G459:G460"/>
    <mergeCell ref="H459:H460"/>
    <mergeCell ref="B455:B456"/>
    <mergeCell ref="C455:C456"/>
    <mergeCell ref="D455:D456"/>
    <mergeCell ref="E455:F456"/>
    <mergeCell ref="G455:G456"/>
    <mergeCell ref="H455:H456"/>
    <mergeCell ref="B450:C450"/>
    <mergeCell ref="B448:C449"/>
    <mergeCell ref="D448:I449"/>
    <mergeCell ref="I455:I456"/>
    <mergeCell ref="B457:B458"/>
    <mergeCell ref="C457:C458"/>
    <mergeCell ref="D457:D458"/>
    <mergeCell ref="E457:F458"/>
    <mergeCell ref="G457:G458"/>
    <mergeCell ref="H457:H458"/>
    <mergeCell ref="I457:I458"/>
    <mergeCell ref="D450:I450"/>
    <mergeCell ref="B451:I451"/>
    <mergeCell ref="E452:F452"/>
    <mergeCell ref="B453:B454"/>
    <mergeCell ref="C453:C454"/>
    <mergeCell ref="D453:D454"/>
    <mergeCell ref="E453:F454"/>
    <mergeCell ref="G453:G454"/>
    <mergeCell ref="H453:H454"/>
    <mergeCell ref="I453:I454"/>
    <mergeCell ref="B473:C474"/>
    <mergeCell ref="B475:C475"/>
    <mergeCell ref="D475:I475"/>
    <mergeCell ref="E476:I476"/>
    <mergeCell ref="B477:C478"/>
    <mergeCell ref="D477:I478"/>
    <mergeCell ref="D473:H474"/>
    <mergeCell ref="I473:I474"/>
    <mergeCell ref="G463:G464"/>
    <mergeCell ref="H463:H464"/>
    <mergeCell ref="I463:I464"/>
    <mergeCell ref="B465:I467"/>
    <mergeCell ref="B470:I471"/>
    <mergeCell ref="B472:C472"/>
    <mergeCell ref="D472:H472"/>
    <mergeCell ref="I459:I460"/>
    <mergeCell ref="B461:B462"/>
    <mergeCell ref="C461:C462"/>
    <mergeCell ref="D461:D462"/>
    <mergeCell ref="E461:F462"/>
    <mergeCell ref="G461:G462"/>
    <mergeCell ref="H461:H462"/>
    <mergeCell ref="I461:I462"/>
    <mergeCell ref="I482:I483"/>
    <mergeCell ref="B484:B485"/>
    <mergeCell ref="C484:C485"/>
    <mergeCell ref="D484:D485"/>
    <mergeCell ref="E484:F485"/>
    <mergeCell ref="G484:G485"/>
    <mergeCell ref="H484:H485"/>
    <mergeCell ref="I484:I485"/>
    <mergeCell ref="B479:C479"/>
    <mergeCell ref="D479:I479"/>
    <mergeCell ref="B480:I480"/>
    <mergeCell ref="E481:F481"/>
    <mergeCell ref="B482:B483"/>
    <mergeCell ref="C482:C483"/>
    <mergeCell ref="D482:D483"/>
    <mergeCell ref="E482:F483"/>
    <mergeCell ref="G482:G483"/>
    <mergeCell ref="H482:H483"/>
    <mergeCell ref="I490:I491"/>
    <mergeCell ref="B492:B493"/>
    <mergeCell ref="C492:C493"/>
    <mergeCell ref="D492:D493"/>
    <mergeCell ref="E492:F493"/>
    <mergeCell ref="G492:G493"/>
    <mergeCell ref="H492:H493"/>
    <mergeCell ref="I492:I493"/>
    <mergeCell ref="B490:B491"/>
    <mergeCell ref="C490:C491"/>
    <mergeCell ref="D490:D491"/>
    <mergeCell ref="E490:F491"/>
    <mergeCell ref="G490:G491"/>
    <mergeCell ref="H490:H491"/>
    <mergeCell ref="I486:I487"/>
    <mergeCell ref="B488:B489"/>
    <mergeCell ref="C488:C489"/>
    <mergeCell ref="D488:D489"/>
    <mergeCell ref="E488:F489"/>
    <mergeCell ref="G488:G489"/>
    <mergeCell ref="H488:H489"/>
    <mergeCell ref="I488:I489"/>
    <mergeCell ref="B486:B487"/>
    <mergeCell ref="C486:C487"/>
    <mergeCell ref="D486:D487"/>
    <mergeCell ref="E486:F487"/>
    <mergeCell ref="G486:G487"/>
    <mergeCell ref="H486:H487"/>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B494:I496"/>
    <mergeCell ref="B499:I500"/>
    <mergeCell ref="B501:C501"/>
    <mergeCell ref="B502:C503"/>
    <mergeCell ref="D501:H501"/>
    <mergeCell ref="D502:H503"/>
    <mergeCell ref="I502:I50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3:C533"/>
    <mergeCell ref="D533:I533"/>
    <mergeCell ref="E534:I534"/>
    <mergeCell ref="B535:C536"/>
    <mergeCell ref="D535:I536"/>
    <mergeCell ref="B537:C537"/>
    <mergeCell ref="D537:I537"/>
    <mergeCell ref="I521:I522"/>
    <mergeCell ref="B523:I525"/>
    <mergeCell ref="B528:I529"/>
    <mergeCell ref="B530:C530"/>
    <mergeCell ref="B531:C532"/>
    <mergeCell ref="D530:H530"/>
    <mergeCell ref="D531:H532"/>
    <mergeCell ref="I531:I532"/>
    <mergeCell ref="B521:B522"/>
    <mergeCell ref="C521:C522"/>
    <mergeCell ref="D521:D522"/>
    <mergeCell ref="E521:F522"/>
    <mergeCell ref="G521:G522"/>
    <mergeCell ref="H521:H522"/>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D562:I562"/>
    <mergeCell ref="E563:I563"/>
    <mergeCell ref="B564:C565"/>
    <mergeCell ref="D564:I565"/>
    <mergeCell ref="B566:C566"/>
    <mergeCell ref="D566:I566"/>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D9:H10"/>
    <mergeCell ref="D8:H8"/>
    <mergeCell ref="I9:I10"/>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71:I572"/>
    <mergeCell ref="B573:B574"/>
    <mergeCell ref="C573:C574"/>
    <mergeCell ref="D573:D574"/>
    <mergeCell ref="E573:F574"/>
    <mergeCell ref="G573:G574"/>
    <mergeCell ref="H573:H574"/>
    <mergeCell ref="I573:I574"/>
    <mergeCell ref="B571:B572"/>
    <mergeCell ref="I579:I580"/>
    <mergeCell ref="I550:I551"/>
    <mergeCell ref="B552:I554"/>
    <mergeCell ref="B557:I558"/>
    <mergeCell ref="B559:C559"/>
    <mergeCell ref="B560:C561"/>
    <mergeCell ref="D559:H559"/>
    <mergeCell ref="D560:H561"/>
    <mergeCell ref="I560:I561"/>
    <mergeCell ref="B550:B551"/>
    <mergeCell ref="C550:C551"/>
    <mergeCell ref="D550:D551"/>
    <mergeCell ref="E550:F551"/>
    <mergeCell ref="G550:G551"/>
    <mergeCell ref="H550:H551"/>
    <mergeCell ref="I546:I547"/>
    <mergeCell ref="B581:I583"/>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男子登録情報!$M$1:$M$22</xm:f>
          </x14:formula1>
          <xm:sqref>I9:I10</xm:sqref>
        </x14:dataValidation>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A585"/>
  <sheetViews>
    <sheetView zoomScaleNormal="100" workbookViewId="0">
      <selection activeCell="D9" sqref="D9:H10"/>
    </sheetView>
  </sheetViews>
  <sheetFormatPr defaultRowHeight="13.5"/>
  <cols>
    <col min="1" max="1" width="10.625" style="55" customWidth="1"/>
    <col min="2" max="2" width="5.125" style="55" bestFit="1" customWidth="1"/>
    <col min="3" max="3" width="11" style="55" customWidth="1"/>
    <col min="4" max="4" width="14.125" style="55" hidden="1" customWidth="1"/>
    <col min="5" max="6" width="15.625" style="55" customWidth="1"/>
    <col min="7" max="7" width="30.625" style="55" customWidth="1"/>
    <col min="8" max="8" width="9" style="55"/>
    <col min="9" max="9" width="12.125" style="55" customWidth="1"/>
    <col min="10" max="10" width="10.625" style="60" customWidth="1"/>
    <col min="11" max="11" width="9" style="20"/>
    <col min="12" max="12" width="0" style="55" hidden="1" customWidth="1"/>
    <col min="13" max="27" width="9" style="20"/>
  </cols>
  <sheetData>
    <row r="1" spans="1:12" s="20" customFormat="1" ht="13.5" customHeight="1">
      <c r="A1" s="572" t="str">
        <f>CONCATENATE('加盟校情報&amp;大会設定'!G5,'加盟校情報&amp;大会設定'!H5,'加盟校情報&amp;大会設定'!I5,'加盟校情報&amp;大会設定'!J5)&amp;"　様式Ⅱ(男子4×400mR)個票"</f>
        <v>第82回東海学生駅伝 兼 第14回東海学生女子駅伝　様式Ⅱ(男子4×400mR)個票</v>
      </c>
      <c r="B1" s="572"/>
      <c r="C1" s="572"/>
      <c r="D1" s="572"/>
      <c r="E1" s="572"/>
      <c r="F1" s="572"/>
      <c r="G1" s="572"/>
      <c r="H1" s="572"/>
      <c r="I1" s="572"/>
      <c r="J1" s="572"/>
      <c r="L1" s="55"/>
    </row>
    <row r="2" spans="1:12" s="20" customFormat="1" ht="13.5" customHeight="1">
      <c r="A2" s="572"/>
      <c r="B2" s="572"/>
      <c r="C2" s="572"/>
      <c r="D2" s="572"/>
      <c r="E2" s="572"/>
      <c r="F2" s="572"/>
      <c r="G2" s="572"/>
      <c r="H2" s="572"/>
      <c r="I2" s="572"/>
      <c r="J2" s="572"/>
      <c r="L2" s="55"/>
    </row>
    <row r="3" spans="1:12" s="20" customFormat="1" ht="13.5" customHeight="1">
      <c r="A3" s="572"/>
      <c r="B3" s="572"/>
      <c r="C3" s="572"/>
      <c r="D3" s="572"/>
      <c r="E3" s="572"/>
      <c r="F3" s="572"/>
      <c r="G3" s="572"/>
      <c r="H3" s="572"/>
      <c r="I3" s="572"/>
      <c r="J3" s="572"/>
      <c r="L3" s="55"/>
    </row>
    <row r="4" spans="1:12" s="20" customFormat="1" ht="18.75">
      <c r="A4" s="3"/>
      <c r="B4" s="3"/>
      <c r="C4" s="3"/>
      <c r="D4" s="3"/>
      <c r="E4" s="3"/>
      <c r="F4" s="3"/>
      <c r="G4" s="3"/>
      <c r="H4" s="3"/>
      <c r="I4" s="3"/>
      <c r="J4" s="53"/>
      <c r="L4" s="55"/>
    </row>
    <row r="5" spans="1:12" s="20" customFormat="1" ht="19.5" thickBot="1">
      <c r="A5" s="3"/>
      <c r="B5" s="3"/>
      <c r="C5" s="3"/>
      <c r="D5" s="3"/>
      <c r="E5" s="3"/>
      <c r="F5" s="3"/>
      <c r="G5" s="3"/>
      <c r="H5" s="3"/>
      <c r="I5" s="3"/>
      <c r="J5" s="57" t="s">
        <v>56</v>
      </c>
      <c r="L5" s="55"/>
    </row>
    <row r="6" spans="1:12" s="20" customFormat="1" ht="18.75" customHeight="1">
      <c r="A6" s="3"/>
      <c r="B6" s="503" t="str">
        <f>CONCATENATE('加盟校情報&amp;大会設定'!$G$5,'加盟校情報&amp;大会設定'!$H$5,'加盟校情報&amp;大会設定'!$I$5,'加盟校情報&amp;大会設定'!$J$5,)&amp;"　男子4×400mR"</f>
        <v>第82回東海学生駅伝 兼 第14回東海学生女子駅伝　男子4×400mR</v>
      </c>
      <c r="C6" s="504"/>
      <c r="D6" s="504"/>
      <c r="E6" s="504"/>
      <c r="F6" s="504"/>
      <c r="G6" s="504"/>
      <c r="H6" s="504"/>
      <c r="I6" s="505"/>
      <c r="J6" s="198"/>
      <c r="L6" s="55">
        <f>COUNTA(C18,C47,C76,C105,C134,C163,C192,C221,C250,C279,C308,C337,C366,C395,C424,C453,C482,C511,C540,C569)</f>
        <v>0</v>
      </c>
    </row>
    <row r="7" spans="1:12" s="20" customFormat="1" ht="19.5" customHeight="1" thickBot="1">
      <c r="A7" s="3"/>
      <c r="B7" s="506"/>
      <c r="C7" s="507"/>
      <c r="D7" s="507"/>
      <c r="E7" s="507"/>
      <c r="F7" s="507"/>
      <c r="G7" s="507"/>
      <c r="H7" s="507"/>
      <c r="I7" s="508"/>
      <c r="J7" s="198"/>
      <c r="L7" s="55"/>
    </row>
    <row r="8" spans="1:12" s="20" customFormat="1" ht="18.75">
      <c r="A8" s="3"/>
      <c r="B8" s="509" t="s">
        <v>57</v>
      </c>
      <c r="C8" s="510"/>
      <c r="D8" s="515" t="str">
        <f>IF(基本情報登録!$D$6&gt;0,基本情報登録!$D$6,"")</f>
        <v/>
      </c>
      <c r="E8" s="516"/>
      <c r="F8" s="516"/>
      <c r="G8" s="516"/>
      <c r="H8" s="517"/>
      <c r="I8" s="52" t="s">
        <v>58</v>
      </c>
      <c r="J8" s="198"/>
      <c r="L8" s="55"/>
    </row>
    <row r="9" spans="1:12" s="20" customFormat="1" ht="18.75" customHeight="1">
      <c r="A9" s="3"/>
      <c r="B9" s="573" t="s">
        <v>1</v>
      </c>
      <c r="C9" s="574"/>
      <c r="D9" s="518" t="str">
        <f>IF(基本情報登録!$D$8&gt;0,基本情報登録!$D$8,"")</f>
        <v/>
      </c>
      <c r="E9" s="519"/>
      <c r="F9" s="519"/>
      <c r="G9" s="519"/>
      <c r="H9" s="520"/>
      <c r="I9" s="492"/>
      <c r="J9" s="198"/>
      <c r="L9" s="55"/>
    </row>
    <row r="10" spans="1:12" s="20" customFormat="1" ht="19.5" customHeight="1" thickBot="1">
      <c r="A10" s="3"/>
      <c r="B10" s="513"/>
      <c r="C10" s="514"/>
      <c r="D10" s="521"/>
      <c r="E10" s="522"/>
      <c r="F10" s="522"/>
      <c r="G10" s="522"/>
      <c r="H10" s="523"/>
      <c r="I10" s="493"/>
      <c r="J10" s="198"/>
      <c r="L10" s="55"/>
    </row>
    <row r="11" spans="1:12" s="20" customFormat="1" ht="18.75">
      <c r="A11" s="3"/>
      <c r="B11" s="509" t="s">
        <v>37</v>
      </c>
      <c r="C11" s="510"/>
      <c r="D11" s="547"/>
      <c r="E11" s="548"/>
      <c r="F11" s="548"/>
      <c r="G11" s="548"/>
      <c r="H11" s="548"/>
      <c r="I11" s="549"/>
      <c r="J11" s="198"/>
      <c r="L11" s="55"/>
    </row>
    <row r="12" spans="1:12" s="20" customFormat="1" ht="18.75" hidden="1">
      <c r="A12" s="3"/>
      <c r="B12" s="195"/>
      <c r="C12" s="196"/>
      <c r="D12" s="49"/>
      <c r="E12" s="550" t="str">
        <f>TEXT(D11,"00000")</f>
        <v>00000</v>
      </c>
      <c r="F12" s="550"/>
      <c r="G12" s="550"/>
      <c r="H12" s="550"/>
      <c r="I12" s="551"/>
      <c r="J12" s="198"/>
      <c r="L12" s="55"/>
    </row>
    <row r="13" spans="1:12" s="20" customFormat="1" ht="18.75" customHeight="1">
      <c r="A13" s="3"/>
      <c r="B13" s="511" t="s">
        <v>40</v>
      </c>
      <c r="C13" s="512"/>
      <c r="D13" s="528"/>
      <c r="E13" s="554"/>
      <c r="F13" s="554"/>
      <c r="G13" s="554"/>
      <c r="H13" s="554"/>
      <c r="I13" s="555"/>
      <c r="J13" s="198"/>
      <c r="L13" s="55"/>
    </row>
    <row r="14" spans="1:12" s="20" customFormat="1" ht="18.75" customHeight="1">
      <c r="A14" s="3"/>
      <c r="B14" s="552"/>
      <c r="C14" s="553"/>
      <c r="D14" s="534"/>
      <c r="E14" s="556"/>
      <c r="F14" s="556"/>
      <c r="G14" s="556"/>
      <c r="H14" s="556"/>
      <c r="I14" s="557"/>
      <c r="J14" s="198"/>
      <c r="L14" s="55"/>
    </row>
    <row r="15" spans="1:12" s="20" customFormat="1" ht="19.5" thickBot="1">
      <c r="A15" s="3"/>
      <c r="B15" s="513" t="s">
        <v>59</v>
      </c>
      <c r="C15" s="514"/>
      <c r="D15" s="530"/>
      <c r="E15" s="563"/>
      <c r="F15" s="563"/>
      <c r="G15" s="563"/>
      <c r="H15" s="563"/>
      <c r="I15" s="571"/>
      <c r="J15" s="198"/>
      <c r="L15" s="55"/>
    </row>
    <row r="16" spans="1:12" s="20" customFormat="1" ht="18.75">
      <c r="A16" s="3"/>
      <c r="B16" s="575" t="s">
        <v>60</v>
      </c>
      <c r="C16" s="576"/>
      <c r="D16" s="576"/>
      <c r="E16" s="576"/>
      <c r="F16" s="576"/>
      <c r="G16" s="576"/>
      <c r="H16" s="576"/>
      <c r="I16" s="577"/>
      <c r="J16" s="198"/>
      <c r="L16" s="55"/>
    </row>
    <row r="17" spans="1:12" s="20" customFormat="1" ht="19.5" thickBot="1">
      <c r="A17" s="3"/>
      <c r="B17" s="50" t="s">
        <v>61</v>
      </c>
      <c r="C17" s="197" t="s">
        <v>30</v>
      </c>
      <c r="D17" s="197" t="s">
        <v>62</v>
      </c>
      <c r="E17" s="578" t="s">
        <v>63</v>
      </c>
      <c r="F17" s="578"/>
      <c r="G17" s="197" t="s">
        <v>57</v>
      </c>
      <c r="H17" s="197" t="s">
        <v>64</v>
      </c>
      <c r="I17" s="51" t="s">
        <v>65</v>
      </c>
      <c r="J17" s="198"/>
      <c r="L17" s="55"/>
    </row>
    <row r="18" spans="1:12" s="20" customFormat="1" ht="19.5" customHeight="1" thickTop="1">
      <c r="A18" s="3"/>
      <c r="B18" s="542">
        <v>1</v>
      </c>
      <c r="C18" s="533"/>
      <c r="D18" s="533" t="str">
        <f>IF(C18&gt;0,VLOOKUP(C18,男子登録情報!$A$2:$H$1688,2,0),"")</f>
        <v/>
      </c>
      <c r="E18" s="533" t="str">
        <f>IF(C18&gt;0,VLOOKUP(C18,男子登録情報!$A$2:$H$1688,3,0),"")</f>
        <v/>
      </c>
      <c r="F18" s="533"/>
      <c r="G18" s="570" t="str">
        <f>IF(C18&gt;0,VLOOKUP(C18,男子登録情報!$A$2:$H$1688,4,0),"")</f>
        <v/>
      </c>
      <c r="H18" s="533" t="str">
        <f>IF(C18&gt;0,VLOOKUP(C18,男子登録情報!$A$2:$H$1688,8,0),"")</f>
        <v/>
      </c>
      <c r="I18" s="532" t="str">
        <f>IF(C18&gt;0,VLOOKUP(C18,男子登録情報!$A$2:$H$1688,5,0),"")</f>
        <v/>
      </c>
      <c r="J18" s="198"/>
      <c r="L18" s="55"/>
    </row>
    <row r="19" spans="1:12" s="20" customFormat="1" ht="18.75" customHeight="1">
      <c r="A19" s="3"/>
      <c r="B19" s="567"/>
      <c r="C19" s="564"/>
      <c r="D19" s="564"/>
      <c r="E19" s="564"/>
      <c r="F19" s="564"/>
      <c r="G19" s="570"/>
      <c r="H19" s="564"/>
      <c r="I19" s="565"/>
      <c r="J19" s="198"/>
      <c r="L19" s="55"/>
    </row>
    <row r="20" spans="1:12" s="20" customFormat="1" ht="18.75" customHeight="1">
      <c r="A20" s="3"/>
      <c r="B20" s="567">
        <v>2</v>
      </c>
      <c r="C20" s="564"/>
      <c r="D20" s="533" t="str">
        <f>IF(C20,VLOOKUP(C20,男子登録情報!$A$2:$H$1688,2,0),"")</f>
        <v/>
      </c>
      <c r="E20" s="533" t="str">
        <f>IF(C20&gt;0,VLOOKUP(C20,男子登録情報!$A$2:$H$1688,3,0),"")</f>
        <v/>
      </c>
      <c r="F20" s="533"/>
      <c r="G20" s="564" t="str">
        <f>IF(C20&gt;0,VLOOKUP(C20,男子登録情報!$A$2:$H$1688,4,0),"")</f>
        <v/>
      </c>
      <c r="H20" s="564" t="str">
        <f>IF(C20&gt;0,VLOOKUP(C20,男子登録情報!$A$2:$H$1688,8,0),"")</f>
        <v/>
      </c>
      <c r="I20" s="565" t="str">
        <f>IF(C20&gt;0,VLOOKUP(C20,男子登録情報!$A$2:$H$1688,5,0),"")</f>
        <v/>
      </c>
      <c r="J20" s="198"/>
      <c r="L20" s="55"/>
    </row>
    <row r="21" spans="1:12" s="20" customFormat="1" ht="18.75" customHeight="1">
      <c r="A21" s="3"/>
      <c r="B21" s="567"/>
      <c r="C21" s="564"/>
      <c r="D21" s="564"/>
      <c r="E21" s="564"/>
      <c r="F21" s="564"/>
      <c r="G21" s="564"/>
      <c r="H21" s="564"/>
      <c r="I21" s="565"/>
      <c r="J21" s="198"/>
      <c r="L21" s="55"/>
    </row>
    <row r="22" spans="1:12" s="20" customFormat="1" ht="18.75" customHeight="1">
      <c r="A22" s="3"/>
      <c r="B22" s="567">
        <v>3</v>
      </c>
      <c r="C22" s="564"/>
      <c r="D22" s="533" t="str">
        <f>IF(C22,VLOOKUP(C22,男子登録情報!$A$2:$H$1688,2,0),"")</f>
        <v/>
      </c>
      <c r="E22" s="533" t="str">
        <f>IF(C22&gt;0,VLOOKUP(C22,男子登録情報!$A$2:$H$1688,3,0),"")</f>
        <v/>
      </c>
      <c r="F22" s="533"/>
      <c r="G22" s="564" t="str">
        <f>IF(C22&gt;0,VLOOKUP(C22,男子登録情報!$A$2:$H$1688,4,0),"")</f>
        <v/>
      </c>
      <c r="H22" s="564" t="str">
        <f>IF(C22&gt;0,VLOOKUP(C22,男子登録情報!$A$2:$H$1688,8,0),"")</f>
        <v/>
      </c>
      <c r="I22" s="565" t="str">
        <f>IF(C22&gt;0,VLOOKUP(C22,男子登録情報!$A$2:$H$1688,5,0),"")</f>
        <v/>
      </c>
      <c r="J22" s="198"/>
      <c r="L22" s="55"/>
    </row>
    <row r="23" spans="1:12" s="20" customFormat="1" ht="18.75" customHeight="1">
      <c r="A23" s="3"/>
      <c r="B23" s="567"/>
      <c r="C23" s="564"/>
      <c r="D23" s="564"/>
      <c r="E23" s="564"/>
      <c r="F23" s="564"/>
      <c r="G23" s="564"/>
      <c r="H23" s="564"/>
      <c r="I23" s="565"/>
      <c r="J23" s="198"/>
      <c r="L23" s="55"/>
    </row>
    <row r="24" spans="1:12" s="20" customFormat="1" ht="18.75" customHeight="1">
      <c r="A24" s="3"/>
      <c r="B24" s="567">
        <v>4</v>
      </c>
      <c r="C24" s="564"/>
      <c r="D24" s="533" t="str">
        <f>IF(C24,VLOOKUP(C24,男子登録情報!$A$2:$H$1688,2,0),"")</f>
        <v/>
      </c>
      <c r="E24" s="533" t="str">
        <f>IF(C24&gt;0,VLOOKUP(C24,男子登録情報!$A$2:$H$1688,3,0),"")</f>
        <v/>
      </c>
      <c r="F24" s="533"/>
      <c r="G24" s="564" t="str">
        <f>IF(C24&gt;0,VLOOKUP(C24,男子登録情報!$A$2:$H$1688,4,0),"")</f>
        <v/>
      </c>
      <c r="H24" s="564" t="str">
        <f>IF(C24&gt;0,VLOOKUP(C24,男子登録情報!$A$2:$H$1688,8,0),"")</f>
        <v/>
      </c>
      <c r="I24" s="565" t="str">
        <f>IF(C24&gt;0,VLOOKUP(C24,男子登録情報!$A$2:$H$1688,5,0),"")</f>
        <v/>
      </c>
      <c r="J24" s="198"/>
      <c r="L24" s="55"/>
    </row>
    <row r="25" spans="1:12" s="20" customFormat="1" ht="18.75" customHeight="1">
      <c r="A25" s="3"/>
      <c r="B25" s="567"/>
      <c r="C25" s="564"/>
      <c r="D25" s="564"/>
      <c r="E25" s="564"/>
      <c r="F25" s="564"/>
      <c r="G25" s="564"/>
      <c r="H25" s="564"/>
      <c r="I25" s="565"/>
      <c r="J25" s="198"/>
      <c r="L25" s="55"/>
    </row>
    <row r="26" spans="1:12" s="20" customFormat="1" ht="18.75" customHeight="1">
      <c r="A26" s="3"/>
      <c r="B26" s="567">
        <v>5</v>
      </c>
      <c r="C26" s="564"/>
      <c r="D26" s="533" t="str">
        <f>IF(C26,VLOOKUP(C26,男子登録情報!$A$2:$H$1688,2,0),"")</f>
        <v/>
      </c>
      <c r="E26" s="533" t="str">
        <f>IF(C26&gt;0,VLOOKUP(C26,男子登録情報!$A$2:$H$1688,3,0),"")</f>
        <v/>
      </c>
      <c r="F26" s="533"/>
      <c r="G26" s="564" t="str">
        <f>IF(C26&gt;0,VLOOKUP(C26,男子登録情報!$A$2:$H$1688,4,0),"")</f>
        <v/>
      </c>
      <c r="H26" s="564" t="str">
        <f>IF(C26&gt;0,VLOOKUP(C26,男子登録情報!$A$2:$H$1688,8,0),"")</f>
        <v/>
      </c>
      <c r="I26" s="565" t="str">
        <f>IF(C26&gt;0,VLOOKUP(C26,男子登録情報!$A$2:$H$1688,5,0),"")</f>
        <v/>
      </c>
      <c r="J26" s="198"/>
      <c r="L26" s="55"/>
    </row>
    <row r="27" spans="1:12" s="20" customFormat="1" ht="18.75" customHeight="1">
      <c r="A27" s="3"/>
      <c r="B27" s="567"/>
      <c r="C27" s="564"/>
      <c r="D27" s="564"/>
      <c r="E27" s="564"/>
      <c r="F27" s="564"/>
      <c r="G27" s="564"/>
      <c r="H27" s="564"/>
      <c r="I27" s="565"/>
      <c r="J27" s="198"/>
      <c r="L27" s="55"/>
    </row>
    <row r="28" spans="1:12" s="20" customFormat="1" ht="18.75" customHeight="1">
      <c r="A28" s="3"/>
      <c r="B28" s="567">
        <v>6</v>
      </c>
      <c r="C28" s="564"/>
      <c r="D28" s="533" t="str">
        <f>IF(C28,VLOOKUP(C28,男子登録情報!$A$2:$H$1688,2,0),"")</f>
        <v/>
      </c>
      <c r="E28" s="533" t="str">
        <f>IF(C28&gt;0,VLOOKUP(C28,男子登録情報!$A$2:$H$1688,3,0),"")</f>
        <v/>
      </c>
      <c r="F28" s="533"/>
      <c r="G28" s="570" t="str">
        <f>IF(C28&gt;0,VLOOKUP(C28,男子登録情報!$A$2:$H$1688,4,0),"")</f>
        <v/>
      </c>
      <c r="H28" s="570" t="str">
        <f>IF(C28&gt;0,VLOOKUP(C28,男子登録情報!$A$2:$H$1688,8,0),"")</f>
        <v/>
      </c>
      <c r="I28" s="532" t="str">
        <f>IF(C28&gt;0,VLOOKUP(C28,男子登録情報!$A$2:$H$1688,5,0),"")</f>
        <v/>
      </c>
      <c r="J28" s="198"/>
      <c r="L28" s="55"/>
    </row>
    <row r="29" spans="1:12" s="20" customFormat="1" ht="19.5" customHeight="1" thickBot="1">
      <c r="A29" s="3"/>
      <c r="B29" s="568"/>
      <c r="C29" s="569"/>
      <c r="D29" s="569"/>
      <c r="E29" s="569"/>
      <c r="F29" s="569"/>
      <c r="G29" s="527"/>
      <c r="H29" s="527"/>
      <c r="I29" s="566"/>
      <c r="J29" s="198"/>
      <c r="L29" s="55"/>
    </row>
    <row r="30" spans="1:12" s="20" customFormat="1" ht="18.75">
      <c r="A30" s="3"/>
      <c r="B30" s="494" t="s">
        <v>66</v>
      </c>
      <c r="C30" s="495"/>
      <c r="D30" s="495"/>
      <c r="E30" s="495"/>
      <c r="F30" s="495"/>
      <c r="G30" s="495"/>
      <c r="H30" s="495"/>
      <c r="I30" s="496"/>
      <c r="J30" s="198"/>
      <c r="L30" s="55"/>
    </row>
    <row r="31" spans="1:12" s="20" customFormat="1" ht="18.75">
      <c r="A31" s="3"/>
      <c r="B31" s="497"/>
      <c r="C31" s="498"/>
      <c r="D31" s="498"/>
      <c r="E31" s="498"/>
      <c r="F31" s="498"/>
      <c r="G31" s="498"/>
      <c r="H31" s="498"/>
      <c r="I31" s="499"/>
      <c r="J31" s="198"/>
      <c r="L31" s="55"/>
    </row>
    <row r="32" spans="1:12" s="20" customFormat="1" ht="19.5" thickBot="1">
      <c r="A32" s="3"/>
      <c r="B32" s="500"/>
      <c r="C32" s="501"/>
      <c r="D32" s="501"/>
      <c r="E32" s="501"/>
      <c r="F32" s="501"/>
      <c r="G32" s="501"/>
      <c r="H32" s="501"/>
      <c r="I32" s="502"/>
      <c r="J32" s="198"/>
      <c r="L32" s="55"/>
    </row>
    <row r="33" spans="1:12" s="20" customFormat="1" ht="18.75">
      <c r="A33" s="54"/>
      <c r="B33" s="54"/>
      <c r="C33" s="54"/>
      <c r="D33" s="54"/>
      <c r="E33" s="54"/>
      <c r="F33" s="54"/>
      <c r="G33" s="54"/>
      <c r="H33" s="54"/>
      <c r="I33" s="54"/>
      <c r="J33" s="59"/>
      <c r="L33" s="55"/>
    </row>
    <row r="34" spans="1:12" s="20" customFormat="1" ht="19.5" thickBot="1">
      <c r="A34" s="3"/>
      <c r="B34" s="3"/>
      <c r="C34" s="3"/>
      <c r="D34" s="3"/>
      <c r="E34" s="3"/>
      <c r="F34" s="3"/>
      <c r="G34" s="3"/>
      <c r="H34" s="3"/>
      <c r="I34" s="3"/>
      <c r="J34" s="57" t="s">
        <v>67</v>
      </c>
      <c r="L34" s="55"/>
    </row>
    <row r="35" spans="1:12" s="20" customFormat="1" ht="18.75" customHeight="1">
      <c r="A35" s="3"/>
      <c r="B35" s="503" t="str">
        <f>CONCATENATE('加盟校情報&amp;大会設定'!$G$5,'加盟校情報&amp;大会設定'!$H$5,'加盟校情報&amp;大会設定'!$I$5,'加盟校情報&amp;大会設定'!$J$5,)&amp;"　男子4×400mR"</f>
        <v>第82回東海学生駅伝 兼 第14回東海学生女子駅伝　男子4×400mR</v>
      </c>
      <c r="C35" s="504"/>
      <c r="D35" s="504"/>
      <c r="E35" s="504"/>
      <c r="F35" s="504"/>
      <c r="G35" s="504"/>
      <c r="H35" s="504"/>
      <c r="I35" s="505"/>
      <c r="J35" s="198"/>
      <c r="L35" s="55"/>
    </row>
    <row r="36" spans="1:12" s="20" customFormat="1" ht="19.5" customHeight="1" thickBot="1">
      <c r="A36" s="3"/>
      <c r="B36" s="506"/>
      <c r="C36" s="507"/>
      <c r="D36" s="507"/>
      <c r="E36" s="507"/>
      <c r="F36" s="507"/>
      <c r="G36" s="507"/>
      <c r="H36" s="507"/>
      <c r="I36" s="508"/>
      <c r="J36" s="198"/>
      <c r="L36" s="55"/>
    </row>
    <row r="37" spans="1:12" s="20" customFormat="1" ht="18.75">
      <c r="A37" s="3"/>
      <c r="B37" s="509" t="s">
        <v>57</v>
      </c>
      <c r="C37" s="510"/>
      <c r="D37" s="515" t="str">
        <f>IF(基本情報登録!$D$6&gt;0,基本情報登録!$D$6,"")</f>
        <v/>
      </c>
      <c r="E37" s="516"/>
      <c r="F37" s="516"/>
      <c r="G37" s="516"/>
      <c r="H37" s="517"/>
      <c r="I37" s="58" t="s">
        <v>58</v>
      </c>
      <c r="J37" s="198"/>
      <c r="L37" s="55"/>
    </row>
    <row r="38" spans="1:12" s="20" customFormat="1" ht="18.75" customHeight="1">
      <c r="A38" s="3"/>
      <c r="B38" s="511" t="s">
        <v>1</v>
      </c>
      <c r="C38" s="512"/>
      <c r="D38" s="518" t="str">
        <f>IF(基本情報登録!$D$8&gt;0,基本情報登録!$D$8,"")</f>
        <v/>
      </c>
      <c r="E38" s="519"/>
      <c r="F38" s="519"/>
      <c r="G38" s="519"/>
      <c r="H38" s="520"/>
      <c r="I38" s="492"/>
      <c r="J38" s="198"/>
      <c r="L38" s="55"/>
    </row>
    <row r="39" spans="1:12" s="20" customFormat="1" ht="19.5" customHeight="1" thickBot="1">
      <c r="A39" s="3"/>
      <c r="B39" s="513"/>
      <c r="C39" s="514"/>
      <c r="D39" s="521"/>
      <c r="E39" s="522"/>
      <c r="F39" s="522"/>
      <c r="G39" s="522"/>
      <c r="H39" s="523"/>
      <c r="I39" s="493"/>
      <c r="J39" s="198"/>
      <c r="L39" s="55"/>
    </row>
    <row r="40" spans="1:12" s="20" customFormat="1" ht="18.75">
      <c r="A40" s="3"/>
      <c r="B40" s="509" t="s">
        <v>37</v>
      </c>
      <c r="C40" s="510"/>
      <c r="D40" s="547"/>
      <c r="E40" s="548"/>
      <c r="F40" s="548"/>
      <c r="G40" s="548"/>
      <c r="H40" s="548"/>
      <c r="I40" s="549"/>
      <c r="J40" s="198"/>
      <c r="L40" s="55"/>
    </row>
    <row r="41" spans="1:12" s="20" customFormat="1" ht="18.75" hidden="1" customHeight="1">
      <c r="A41" s="3"/>
      <c r="B41" s="195"/>
      <c r="C41" s="196"/>
      <c r="D41" s="49"/>
      <c r="E41" s="550" t="str">
        <f>TEXT(D40,"00000")</f>
        <v>00000</v>
      </c>
      <c r="F41" s="550"/>
      <c r="G41" s="550"/>
      <c r="H41" s="550"/>
      <c r="I41" s="551"/>
      <c r="J41" s="198"/>
      <c r="L41" s="55"/>
    </row>
    <row r="42" spans="1:12" s="20" customFormat="1" ht="18.75" customHeight="1">
      <c r="A42" s="3"/>
      <c r="B42" s="511" t="s">
        <v>40</v>
      </c>
      <c r="C42" s="512"/>
      <c r="D42" s="528"/>
      <c r="E42" s="554"/>
      <c r="F42" s="554"/>
      <c r="G42" s="554"/>
      <c r="H42" s="554"/>
      <c r="I42" s="555"/>
      <c r="J42" s="198"/>
      <c r="L42" s="55"/>
    </row>
    <row r="43" spans="1:12" s="20" customFormat="1" ht="18.75" customHeight="1">
      <c r="A43" s="3"/>
      <c r="B43" s="552"/>
      <c r="C43" s="553"/>
      <c r="D43" s="534"/>
      <c r="E43" s="556"/>
      <c r="F43" s="556"/>
      <c r="G43" s="556"/>
      <c r="H43" s="556"/>
      <c r="I43" s="557"/>
      <c r="J43" s="198"/>
      <c r="L43" s="55"/>
    </row>
    <row r="44" spans="1:12" s="20" customFormat="1" ht="19.5" thickBot="1">
      <c r="A44" s="3"/>
      <c r="B44" s="558" t="s">
        <v>59</v>
      </c>
      <c r="C44" s="559"/>
      <c r="D44" s="560"/>
      <c r="E44" s="561"/>
      <c r="F44" s="561"/>
      <c r="G44" s="561"/>
      <c r="H44" s="561"/>
      <c r="I44" s="562"/>
      <c r="J44" s="198"/>
      <c r="L44" s="55"/>
    </row>
    <row r="45" spans="1:12" s="20" customFormat="1" ht="18.75">
      <c r="A45" s="3"/>
      <c r="B45" s="536" t="s">
        <v>60</v>
      </c>
      <c r="C45" s="537"/>
      <c r="D45" s="537"/>
      <c r="E45" s="537"/>
      <c r="F45" s="537"/>
      <c r="G45" s="537"/>
      <c r="H45" s="537"/>
      <c r="I45" s="538"/>
      <c r="J45" s="198"/>
      <c r="L45" s="55"/>
    </row>
    <row r="46" spans="1:12" s="20" customFormat="1" ht="19.5" thickBot="1">
      <c r="A46" s="3"/>
      <c r="B46" s="50" t="s">
        <v>61</v>
      </c>
      <c r="C46" s="197" t="s">
        <v>30</v>
      </c>
      <c r="D46" s="197" t="s">
        <v>62</v>
      </c>
      <c r="E46" s="539" t="s">
        <v>63</v>
      </c>
      <c r="F46" s="540"/>
      <c r="G46" s="197" t="s">
        <v>57</v>
      </c>
      <c r="H46" s="197" t="s">
        <v>64</v>
      </c>
      <c r="I46" s="51" t="s">
        <v>65</v>
      </c>
      <c r="J46" s="198"/>
      <c r="L46" s="55"/>
    </row>
    <row r="47" spans="1:12" s="20" customFormat="1" ht="19.5" customHeight="1" thickTop="1">
      <c r="A47" s="3"/>
      <c r="B47" s="541">
        <v>1</v>
      </c>
      <c r="C47" s="543"/>
      <c r="D47" s="543" t="str">
        <f>IF(C47&gt;0,VLOOKUP(C47,男子登録情報!$A$2:$H$1688,2,0),"")</f>
        <v/>
      </c>
      <c r="E47" s="544" t="str">
        <f>IF(C47&gt;0,VLOOKUP(C47,男子登録情報!$A$2:$H$1688,3,0),"")</f>
        <v/>
      </c>
      <c r="F47" s="545"/>
      <c r="G47" s="543" t="str">
        <f>IF(C47&gt;0,VLOOKUP(C47,男子登録情報!$A$2:$H$1688,4,0),"")</f>
        <v/>
      </c>
      <c r="H47" s="543" t="str">
        <f>IF(C47&gt;0,VLOOKUP(C47,男子登録情報!$A$2:$H$1688,8,0),"")</f>
        <v/>
      </c>
      <c r="I47" s="546" t="str">
        <f>IF(C47&gt;0,VLOOKUP(C47,男子登録情報!$A$2:$H$1688,5,0),"")</f>
        <v/>
      </c>
      <c r="J47" s="198"/>
      <c r="L47" s="55"/>
    </row>
    <row r="48" spans="1:12" s="20" customFormat="1" ht="18.75" customHeight="1">
      <c r="A48" s="3"/>
      <c r="B48" s="542"/>
      <c r="C48" s="533"/>
      <c r="D48" s="533"/>
      <c r="E48" s="534"/>
      <c r="F48" s="535"/>
      <c r="G48" s="533"/>
      <c r="H48" s="533"/>
      <c r="I48" s="532"/>
      <c r="J48" s="198"/>
      <c r="L48" s="55"/>
    </row>
    <row r="49" spans="1:12" s="20" customFormat="1" ht="18.75" customHeight="1">
      <c r="A49" s="3"/>
      <c r="B49" s="524">
        <v>2</v>
      </c>
      <c r="C49" s="526"/>
      <c r="D49" s="526" t="str">
        <f>IF(C49,VLOOKUP(C49,男子登録情報!$A$2:$H$1688,2,0),"")</f>
        <v/>
      </c>
      <c r="E49" s="528" t="str">
        <f>IF(C49&gt;0,VLOOKUP(C49,男子登録情報!$A$2:$H$1688,3,0),"")</f>
        <v/>
      </c>
      <c r="F49" s="529"/>
      <c r="G49" s="526" t="str">
        <f>IF(C49&gt;0,VLOOKUP(C49,男子登録情報!$A$2:$H$1688,4,0),"")</f>
        <v/>
      </c>
      <c r="H49" s="526" t="str">
        <f>IF(C49&gt;0,VLOOKUP(C49,男子登録情報!$A$2:$H$1688,8,0),"")</f>
        <v/>
      </c>
      <c r="I49" s="492" t="str">
        <f>IF(C49&gt;0,VLOOKUP(C49,男子登録情報!$A$2:$H$1688,5,0),"")</f>
        <v/>
      </c>
      <c r="J49" s="198"/>
      <c r="L49" s="55"/>
    </row>
    <row r="50" spans="1:12" s="20" customFormat="1" ht="18.75" customHeight="1">
      <c r="A50" s="3"/>
      <c r="B50" s="542"/>
      <c r="C50" s="533"/>
      <c r="D50" s="533"/>
      <c r="E50" s="534"/>
      <c r="F50" s="535"/>
      <c r="G50" s="533"/>
      <c r="H50" s="533"/>
      <c r="I50" s="532"/>
      <c r="J50" s="198"/>
      <c r="L50" s="55"/>
    </row>
    <row r="51" spans="1:12" s="20" customFormat="1" ht="18.75" customHeight="1">
      <c r="A51" s="3"/>
      <c r="B51" s="524">
        <v>3</v>
      </c>
      <c r="C51" s="526"/>
      <c r="D51" s="526" t="str">
        <f>IF(C51,VLOOKUP(C51,男子登録情報!$A$2:$H$1688,2,0),"")</f>
        <v/>
      </c>
      <c r="E51" s="528" t="str">
        <f>IF(C51&gt;0,VLOOKUP(C51,男子登録情報!$A$2:$H$1688,3,0),"")</f>
        <v/>
      </c>
      <c r="F51" s="529"/>
      <c r="G51" s="526" t="str">
        <f>IF(C51&gt;0,VLOOKUP(C51,男子登録情報!$A$2:$H$1688,4,0),"")</f>
        <v/>
      </c>
      <c r="H51" s="526" t="str">
        <f>IF(C51&gt;0,VLOOKUP(C51,男子登録情報!$A$2:$H$1688,8,0),"")</f>
        <v/>
      </c>
      <c r="I51" s="492" t="str">
        <f>IF(C51&gt;0,VLOOKUP(C51,男子登録情報!$A$2:$H$1688,5,0),"")</f>
        <v/>
      </c>
      <c r="J51" s="198"/>
      <c r="L51" s="55"/>
    </row>
    <row r="52" spans="1:12" s="20" customFormat="1" ht="18.75" customHeight="1">
      <c r="A52" s="3"/>
      <c r="B52" s="542"/>
      <c r="C52" s="533"/>
      <c r="D52" s="533"/>
      <c r="E52" s="534"/>
      <c r="F52" s="535"/>
      <c r="G52" s="533"/>
      <c r="H52" s="533"/>
      <c r="I52" s="532"/>
      <c r="J52" s="198"/>
      <c r="L52" s="55"/>
    </row>
    <row r="53" spans="1:12" s="20" customFormat="1" ht="18.75" customHeight="1">
      <c r="A53" s="3"/>
      <c r="B53" s="524">
        <v>4</v>
      </c>
      <c r="C53" s="526"/>
      <c r="D53" s="526" t="str">
        <f>IF(C53,VLOOKUP(C53,男子登録情報!$A$2:$H$1688,2,0),"")</f>
        <v/>
      </c>
      <c r="E53" s="528" t="str">
        <f>IF(C53&gt;0,VLOOKUP(C53,男子登録情報!$A$2:$H$1688,3,0),"")</f>
        <v/>
      </c>
      <c r="F53" s="529"/>
      <c r="G53" s="526" t="str">
        <f>IF(C53&gt;0,VLOOKUP(C53,男子登録情報!$A$2:$H$1688,4,0),"")</f>
        <v/>
      </c>
      <c r="H53" s="526" t="str">
        <f>IF(C53&gt;0,VLOOKUP(C53,男子登録情報!$A$2:$H$1688,8,0),"")</f>
        <v/>
      </c>
      <c r="I53" s="492" t="str">
        <f>IF(C53&gt;0,VLOOKUP(C53,男子登録情報!$A$2:$H$1688,5,0),"")</f>
        <v/>
      </c>
      <c r="J53" s="198"/>
      <c r="L53" s="55"/>
    </row>
    <row r="54" spans="1:12" s="20" customFormat="1" ht="18.75" customHeight="1">
      <c r="A54" s="3"/>
      <c r="B54" s="542"/>
      <c r="C54" s="533"/>
      <c r="D54" s="533"/>
      <c r="E54" s="534"/>
      <c r="F54" s="535"/>
      <c r="G54" s="533"/>
      <c r="H54" s="533"/>
      <c r="I54" s="532"/>
      <c r="J54" s="198"/>
      <c r="L54" s="55"/>
    </row>
    <row r="55" spans="1:12" s="20" customFormat="1" ht="18.75" customHeight="1">
      <c r="A55" s="3"/>
      <c r="B55" s="524">
        <v>5</v>
      </c>
      <c r="C55" s="526"/>
      <c r="D55" s="526" t="str">
        <f>IF(C55,VLOOKUP(C55,男子登録情報!$A$2:$H$1688,2,0),"")</f>
        <v/>
      </c>
      <c r="E55" s="528" t="str">
        <f>IF(C55&gt;0,VLOOKUP(C55,男子登録情報!$A$2:$H$1688,3,0),"")</f>
        <v/>
      </c>
      <c r="F55" s="529"/>
      <c r="G55" s="526" t="str">
        <f>IF(C55&gt;0,VLOOKUP(C55,男子登録情報!$A$2:$H$1688,4,0),"")</f>
        <v/>
      </c>
      <c r="H55" s="526" t="str">
        <f>IF(C55&gt;0,VLOOKUP(C55,男子登録情報!$A$2:$H$1688,8,0),"")</f>
        <v/>
      </c>
      <c r="I55" s="492" t="str">
        <f>IF(C55&gt;0,VLOOKUP(C55,男子登録情報!$A$2:$H$1688,5,0),"")</f>
        <v/>
      </c>
      <c r="J55" s="198"/>
      <c r="L55" s="55"/>
    </row>
    <row r="56" spans="1:12" s="20" customFormat="1" ht="18.75" customHeight="1">
      <c r="A56" s="3"/>
      <c r="B56" s="542"/>
      <c r="C56" s="533"/>
      <c r="D56" s="533"/>
      <c r="E56" s="534"/>
      <c r="F56" s="535"/>
      <c r="G56" s="533"/>
      <c r="H56" s="533"/>
      <c r="I56" s="532"/>
      <c r="J56" s="198"/>
      <c r="L56" s="55"/>
    </row>
    <row r="57" spans="1:12" s="20" customFormat="1" ht="18.75" customHeight="1">
      <c r="A57" s="3"/>
      <c r="B57" s="524">
        <v>6</v>
      </c>
      <c r="C57" s="526"/>
      <c r="D57" s="526" t="str">
        <f>IF(C57,VLOOKUP(C57,男子登録情報!$A$2:$H$1688,2,0),"")</f>
        <v/>
      </c>
      <c r="E57" s="528" t="str">
        <f>IF(C57&gt;0,VLOOKUP(C57,男子登録情報!$A$2:$H$1688,3,0),"")</f>
        <v/>
      </c>
      <c r="F57" s="529"/>
      <c r="G57" s="526" t="str">
        <f>IF(C57&gt;0,VLOOKUP(C57,男子登録情報!$A$2:$H$1688,4,0),"")</f>
        <v/>
      </c>
      <c r="H57" s="526" t="str">
        <f>IF(C57&gt;0,VLOOKUP(C57,男子登録情報!$A$2:$H$1688,8,0),"")</f>
        <v/>
      </c>
      <c r="I57" s="492" t="str">
        <f>IF(C57&gt;0,VLOOKUP(C57,男子登録情報!$A$2:$H$1688,5,0),"")</f>
        <v/>
      </c>
      <c r="J57" s="198"/>
      <c r="L57" s="55"/>
    </row>
    <row r="58" spans="1:12" s="20" customFormat="1" ht="19.5" customHeight="1" thickBot="1">
      <c r="A58" s="3"/>
      <c r="B58" s="525"/>
      <c r="C58" s="527"/>
      <c r="D58" s="527"/>
      <c r="E58" s="530"/>
      <c r="F58" s="531"/>
      <c r="G58" s="527"/>
      <c r="H58" s="527"/>
      <c r="I58" s="493"/>
      <c r="J58" s="198"/>
      <c r="L58" s="55"/>
    </row>
    <row r="59" spans="1:12" s="20" customFormat="1" ht="18.75">
      <c r="A59" s="3"/>
      <c r="B59" s="494" t="s">
        <v>66</v>
      </c>
      <c r="C59" s="495"/>
      <c r="D59" s="495"/>
      <c r="E59" s="495"/>
      <c r="F59" s="495"/>
      <c r="G59" s="495"/>
      <c r="H59" s="495"/>
      <c r="I59" s="496"/>
      <c r="J59" s="198"/>
      <c r="L59" s="55"/>
    </row>
    <row r="60" spans="1:12" s="20" customFormat="1" ht="18.75">
      <c r="A60" s="3"/>
      <c r="B60" s="497"/>
      <c r="C60" s="498"/>
      <c r="D60" s="498"/>
      <c r="E60" s="498"/>
      <c r="F60" s="498"/>
      <c r="G60" s="498"/>
      <c r="H60" s="498"/>
      <c r="I60" s="499"/>
      <c r="J60" s="198"/>
      <c r="L60" s="55"/>
    </row>
    <row r="61" spans="1:12" s="20" customFormat="1" ht="19.5" thickBot="1">
      <c r="A61" s="3"/>
      <c r="B61" s="500"/>
      <c r="C61" s="501"/>
      <c r="D61" s="501"/>
      <c r="E61" s="501"/>
      <c r="F61" s="501"/>
      <c r="G61" s="501"/>
      <c r="H61" s="501"/>
      <c r="I61" s="502"/>
      <c r="J61" s="198"/>
      <c r="L61" s="55"/>
    </row>
    <row r="62" spans="1:12" s="20" customFormat="1" ht="18.75">
      <c r="A62" s="54"/>
      <c r="B62" s="54"/>
      <c r="C62" s="54"/>
      <c r="D62" s="54"/>
      <c r="E62" s="54"/>
      <c r="F62" s="54"/>
      <c r="G62" s="54"/>
      <c r="H62" s="54"/>
      <c r="I62" s="54"/>
      <c r="J62" s="59"/>
      <c r="L62" s="55"/>
    </row>
    <row r="63" spans="1:12" s="20" customFormat="1" ht="19.5" thickBot="1">
      <c r="A63" s="3"/>
      <c r="B63" s="3"/>
      <c r="C63" s="3"/>
      <c r="D63" s="3"/>
      <c r="E63" s="3"/>
      <c r="F63" s="3"/>
      <c r="G63" s="3"/>
      <c r="H63" s="3"/>
      <c r="I63" s="3"/>
      <c r="J63" s="57" t="s">
        <v>68</v>
      </c>
      <c r="L63" s="55"/>
    </row>
    <row r="64" spans="1:12" s="20" customFormat="1" ht="18.75" customHeight="1">
      <c r="A64" s="3"/>
      <c r="B64" s="503" t="str">
        <f>CONCATENATE('加盟校情報&amp;大会設定'!$G$5,'加盟校情報&amp;大会設定'!$H$5,'加盟校情報&amp;大会設定'!$I$5,'加盟校情報&amp;大会設定'!$J$5,)&amp;"　男子4×400mR"</f>
        <v>第82回東海学生駅伝 兼 第14回東海学生女子駅伝　男子4×400mR</v>
      </c>
      <c r="C64" s="504"/>
      <c r="D64" s="504"/>
      <c r="E64" s="504"/>
      <c r="F64" s="504"/>
      <c r="G64" s="504"/>
      <c r="H64" s="504"/>
      <c r="I64" s="505"/>
      <c r="J64" s="198"/>
      <c r="L64" s="55"/>
    </row>
    <row r="65" spans="1:12" s="20" customFormat="1" ht="19.5" customHeight="1" thickBot="1">
      <c r="A65" s="3"/>
      <c r="B65" s="506"/>
      <c r="C65" s="507"/>
      <c r="D65" s="507"/>
      <c r="E65" s="507"/>
      <c r="F65" s="507"/>
      <c r="G65" s="507"/>
      <c r="H65" s="507"/>
      <c r="I65" s="508"/>
      <c r="J65" s="198"/>
      <c r="L65" s="55"/>
    </row>
    <row r="66" spans="1:12" s="20" customFormat="1" ht="18.75">
      <c r="A66" s="3"/>
      <c r="B66" s="509" t="s">
        <v>57</v>
      </c>
      <c r="C66" s="510"/>
      <c r="D66" s="515" t="str">
        <f>IF(基本情報登録!$D$6&gt;0,基本情報登録!$D$6,"")</f>
        <v/>
      </c>
      <c r="E66" s="516"/>
      <c r="F66" s="516"/>
      <c r="G66" s="516"/>
      <c r="H66" s="517"/>
      <c r="I66" s="58" t="s">
        <v>58</v>
      </c>
      <c r="J66" s="198"/>
      <c r="L66" s="55"/>
    </row>
    <row r="67" spans="1:12" s="20" customFormat="1" ht="18.75" customHeight="1">
      <c r="A67" s="3"/>
      <c r="B67" s="511" t="s">
        <v>1</v>
      </c>
      <c r="C67" s="512"/>
      <c r="D67" s="518" t="str">
        <f>IF(基本情報登録!$D$8&gt;0,基本情報登録!$D$8,"")</f>
        <v/>
      </c>
      <c r="E67" s="519"/>
      <c r="F67" s="519"/>
      <c r="G67" s="519"/>
      <c r="H67" s="520"/>
      <c r="I67" s="492"/>
      <c r="J67" s="198"/>
      <c r="L67" s="55"/>
    </row>
    <row r="68" spans="1:12" s="20" customFormat="1" ht="19.5" customHeight="1" thickBot="1">
      <c r="A68" s="3"/>
      <c r="B68" s="513"/>
      <c r="C68" s="514"/>
      <c r="D68" s="521"/>
      <c r="E68" s="522"/>
      <c r="F68" s="522"/>
      <c r="G68" s="522"/>
      <c r="H68" s="523"/>
      <c r="I68" s="493"/>
      <c r="J68" s="198"/>
      <c r="L68" s="55"/>
    </row>
    <row r="69" spans="1:12" s="20" customFormat="1" ht="18.75">
      <c r="A69" s="3"/>
      <c r="B69" s="509" t="s">
        <v>37</v>
      </c>
      <c r="C69" s="510"/>
      <c r="D69" s="547"/>
      <c r="E69" s="548"/>
      <c r="F69" s="548"/>
      <c r="G69" s="548"/>
      <c r="H69" s="548"/>
      <c r="I69" s="549"/>
      <c r="J69" s="198"/>
      <c r="L69" s="55"/>
    </row>
    <row r="70" spans="1:12" s="20" customFormat="1" ht="18.75" hidden="1">
      <c r="A70" s="3"/>
      <c r="B70" s="195"/>
      <c r="C70" s="196"/>
      <c r="D70" s="49"/>
      <c r="E70" s="550" t="str">
        <f>TEXT(D69,"00000")</f>
        <v>00000</v>
      </c>
      <c r="F70" s="550"/>
      <c r="G70" s="550"/>
      <c r="H70" s="550"/>
      <c r="I70" s="551"/>
      <c r="J70" s="198"/>
      <c r="L70" s="55"/>
    </row>
    <row r="71" spans="1:12" s="20" customFormat="1" ht="18.75" customHeight="1">
      <c r="A71" s="3"/>
      <c r="B71" s="511" t="s">
        <v>40</v>
      </c>
      <c r="C71" s="512"/>
      <c r="D71" s="528"/>
      <c r="E71" s="554"/>
      <c r="F71" s="554"/>
      <c r="G71" s="554"/>
      <c r="H71" s="554"/>
      <c r="I71" s="555"/>
      <c r="J71" s="198"/>
      <c r="L71" s="55"/>
    </row>
    <row r="72" spans="1:12" s="20" customFormat="1" ht="18.75" customHeight="1">
      <c r="A72" s="3"/>
      <c r="B72" s="552"/>
      <c r="C72" s="553"/>
      <c r="D72" s="534"/>
      <c r="E72" s="556"/>
      <c r="F72" s="556"/>
      <c r="G72" s="556"/>
      <c r="H72" s="556"/>
      <c r="I72" s="557"/>
      <c r="J72" s="198"/>
      <c r="L72" s="55"/>
    </row>
    <row r="73" spans="1:12" s="20" customFormat="1" ht="19.5" thickBot="1">
      <c r="A73" s="3"/>
      <c r="B73" s="558" t="s">
        <v>59</v>
      </c>
      <c r="C73" s="559"/>
      <c r="D73" s="560"/>
      <c r="E73" s="561"/>
      <c r="F73" s="561"/>
      <c r="G73" s="561"/>
      <c r="H73" s="561"/>
      <c r="I73" s="562"/>
      <c r="J73" s="198"/>
      <c r="L73" s="55"/>
    </row>
    <row r="74" spans="1:12" s="20" customFormat="1" ht="18.75">
      <c r="A74" s="3"/>
      <c r="B74" s="536" t="s">
        <v>60</v>
      </c>
      <c r="C74" s="537"/>
      <c r="D74" s="537"/>
      <c r="E74" s="537"/>
      <c r="F74" s="537"/>
      <c r="G74" s="537"/>
      <c r="H74" s="537"/>
      <c r="I74" s="538"/>
      <c r="J74" s="198"/>
      <c r="L74" s="55"/>
    </row>
    <row r="75" spans="1:12" s="20" customFormat="1" ht="19.5" thickBot="1">
      <c r="A75" s="3"/>
      <c r="B75" s="50" t="s">
        <v>61</v>
      </c>
      <c r="C75" s="197" t="s">
        <v>30</v>
      </c>
      <c r="D75" s="197" t="s">
        <v>62</v>
      </c>
      <c r="E75" s="539" t="s">
        <v>63</v>
      </c>
      <c r="F75" s="540"/>
      <c r="G75" s="197" t="s">
        <v>57</v>
      </c>
      <c r="H75" s="197" t="s">
        <v>64</v>
      </c>
      <c r="I75" s="51" t="s">
        <v>65</v>
      </c>
      <c r="J75" s="198"/>
      <c r="L75" s="55"/>
    </row>
    <row r="76" spans="1:12" s="20" customFormat="1" ht="19.5" customHeight="1" thickTop="1">
      <c r="A76" s="3"/>
      <c r="B76" s="541">
        <v>1</v>
      </c>
      <c r="C76" s="543"/>
      <c r="D76" s="543" t="str">
        <f>IF(C76&gt;0,VLOOKUP(C76,男子登録情報!$A$2:$H$1688,2,0),"")</f>
        <v/>
      </c>
      <c r="E76" s="544" t="str">
        <f>IF(C76&gt;0,VLOOKUP(C76,男子登録情報!$A$2:$H$1688,3,0),"")</f>
        <v/>
      </c>
      <c r="F76" s="545"/>
      <c r="G76" s="543" t="str">
        <f>IF(C76&gt;0,VLOOKUP(C76,男子登録情報!$A$2:$H$1688,4,0),"")</f>
        <v/>
      </c>
      <c r="H76" s="543" t="str">
        <f>IF(C76&gt;0,VLOOKUP(C76,男子登録情報!$A$2:$H$1688,8,0),"")</f>
        <v/>
      </c>
      <c r="I76" s="546" t="str">
        <f>IF(C76&gt;0,VLOOKUP(C76,男子登録情報!$A$2:$H$1688,5,0),"")</f>
        <v/>
      </c>
      <c r="J76" s="198"/>
      <c r="L76" s="55"/>
    </row>
    <row r="77" spans="1:12" s="20" customFormat="1" ht="18.75" customHeight="1">
      <c r="A77" s="3"/>
      <c r="B77" s="542"/>
      <c r="C77" s="533"/>
      <c r="D77" s="533"/>
      <c r="E77" s="534"/>
      <c r="F77" s="535"/>
      <c r="G77" s="533"/>
      <c r="H77" s="533"/>
      <c r="I77" s="532"/>
      <c r="J77" s="198"/>
      <c r="L77" s="55"/>
    </row>
    <row r="78" spans="1:12" s="20" customFormat="1" ht="18.75" customHeight="1">
      <c r="A78" s="3"/>
      <c r="B78" s="524">
        <v>2</v>
      </c>
      <c r="C78" s="526"/>
      <c r="D78" s="526" t="str">
        <f>IF(C78,VLOOKUP(C78,男子登録情報!$A$2:$H$1688,2,0),"")</f>
        <v/>
      </c>
      <c r="E78" s="528" t="str">
        <f>IF(C78&gt;0,VLOOKUP(C78,男子登録情報!$A$2:$H$1688,3,0),"")</f>
        <v/>
      </c>
      <c r="F78" s="529"/>
      <c r="G78" s="526" t="str">
        <f>IF(C78&gt;0,VLOOKUP(C78,男子登録情報!$A$2:$H$1688,4,0),"")</f>
        <v/>
      </c>
      <c r="H78" s="526" t="str">
        <f>IF(C78&gt;0,VLOOKUP(C78,男子登録情報!$A$2:$H$1688,8,0),"")</f>
        <v/>
      </c>
      <c r="I78" s="492" t="str">
        <f>IF(C78&gt;0,VLOOKUP(C78,男子登録情報!$A$2:$H$1688,5,0),"")</f>
        <v/>
      </c>
      <c r="J78" s="198"/>
      <c r="L78" s="55"/>
    </row>
    <row r="79" spans="1:12" s="20" customFormat="1" ht="18.75" customHeight="1">
      <c r="A79" s="3"/>
      <c r="B79" s="542"/>
      <c r="C79" s="533"/>
      <c r="D79" s="533"/>
      <c r="E79" s="534"/>
      <c r="F79" s="535"/>
      <c r="G79" s="533"/>
      <c r="H79" s="533"/>
      <c r="I79" s="532"/>
      <c r="J79" s="198"/>
      <c r="L79" s="55"/>
    </row>
    <row r="80" spans="1:12" s="20" customFormat="1" ht="18.75" customHeight="1">
      <c r="A80" s="3"/>
      <c r="B80" s="524">
        <v>3</v>
      </c>
      <c r="C80" s="526"/>
      <c r="D80" s="526" t="str">
        <f>IF(C80,VLOOKUP(C80,男子登録情報!$A$2:$H$1688,2,0),"")</f>
        <v/>
      </c>
      <c r="E80" s="528" t="str">
        <f>IF(C80&gt;0,VLOOKUP(C80,男子登録情報!$A$2:$H$1688,3,0),"")</f>
        <v/>
      </c>
      <c r="F80" s="529"/>
      <c r="G80" s="526" t="str">
        <f>IF(C80&gt;0,VLOOKUP(C80,男子登録情報!$A$2:$H$1688,4,0),"")</f>
        <v/>
      </c>
      <c r="H80" s="526" t="str">
        <f>IF(C80&gt;0,VLOOKUP(C80,男子登録情報!$A$2:$H$1688,8,0),"")</f>
        <v/>
      </c>
      <c r="I80" s="492" t="str">
        <f>IF(C80&gt;0,VLOOKUP(C80,男子登録情報!$A$2:$H$1688,5,0),"")</f>
        <v/>
      </c>
      <c r="J80" s="198"/>
      <c r="L80" s="55"/>
    </row>
    <row r="81" spans="1:12" s="20" customFormat="1" ht="18.75" customHeight="1">
      <c r="A81" s="3"/>
      <c r="B81" s="542"/>
      <c r="C81" s="533"/>
      <c r="D81" s="533"/>
      <c r="E81" s="534"/>
      <c r="F81" s="535"/>
      <c r="G81" s="533"/>
      <c r="H81" s="533"/>
      <c r="I81" s="532"/>
      <c r="J81" s="198"/>
      <c r="L81" s="55"/>
    </row>
    <row r="82" spans="1:12" s="20" customFormat="1" ht="18.75" customHeight="1">
      <c r="A82" s="3"/>
      <c r="B82" s="524">
        <v>4</v>
      </c>
      <c r="C82" s="526"/>
      <c r="D82" s="526" t="str">
        <f>IF(C82,VLOOKUP(C82,男子登録情報!$A$2:$H$1688,2,0),"")</f>
        <v/>
      </c>
      <c r="E82" s="528" t="str">
        <f>IF(C82&gt;0,VLOOKUP(C82,男子登録情報!$A$2:$H$1688,3,0),"")</f>
        <v/>
      </c>
      <c r="F82" s="529"/>
      <c r="G82" s="526" t="str">
        <f>IF(C82&gt;0,VLOOKUP(C82,男子登録情報!$A$2:$H$1688,4,0),"")</f>
        <v/>
      </c>
      <c r="H82" s="526" t="str">
        <f>IF(C82&gt;0,VLOOKUP(C82,男子登録情報!$A$2:$H$1688,8,0),"")</f>
        <v/>
      </c>
      <c r="I82" s="492" t="str">
        <f>IF(C82&gt;0,VLOOKUP(C82,男子登録情報!$A$2:$H$1688,5,0),"")</f>
        <v/>
      </c>
      <c r="J82" s="198"/>
      <c r="L82" s="55"/>
    </row>
    <row r="83" spans="1:12" s="20" customFormat="1" ht="18.75" customHeight="1">
      <c r="A83" s="3"/>
      <c r="B83" s="542"/>
      <c r="C83" s="533"/>
      <c r="D83" s="533"/>
      <c r="E83" s="534"/>
      <c r="F83" s="535"/>
      <c r="G83" s="533"/>
      <c r="H83" s="533"/>
      <c r="I83" s="532"/>
      <c r="J83" s="198"/>
      <c r="L83" s="55"/>
    </row>
    <row r="84" spans="1:12" s="20" customFormat="1" ht="18.75" customHeight="1">
      <c r="A84" s="3"/>
      <c r="B84" s="524">
        <v>5</v>
      </c>
      <c r="C84" s="526"/>
      <c r="D84" s="526" t="str">
        <f>IF(C84,VLOOKUP(C84,男子登録情報!$A$2:$H$1688,2,0),"")</f>
        <v/>
      </c>
      <c r="E84" s="528" t="str">
        <f>IF(C84&gt;0,VLOOKUP(C84,男子登録情報!$A$2:$H$1688,3,0),"")</f>
        <v/>
      </c>
      <c r="F84" s="529"/>
      <c r="G84" s="526" t="str">
        <f>IF(C84&gt;0,VLOOKUP(C84,男子登録情報!$A$2:$H$1688,4,0),"")</f>
        <v/>
      </c>
      <c r="H84" s="526" t="str">
        <f>IF(C84&gt;0,VLOOKUP(C84,男子登録情報!$A$2:$H$1688,8,0),"")</f>
        <v/>
      </c>
      <c r="I84" s="492" t="str">
        <f>IF(C84&gt;0,VLOOKUP(C84,男子登録情報!$A$2:$H$1688,5,0),"")</f>
        <v/>
      </c>
      <c r="J84" s="198"/>
      <c r="L84" s="55"/>
    </row>
    <row r="85" spans="1:12" s="20" customFormat="1" ht="18.75" customHeight="1">
      <c r="A85" s="3"/>
      <c r="B85" s="542"/>
      <c r="C85" s="533"/>
      <c r="D85" s="533"/>
      <c r="E85" s="534"/>
      <c r="F85" s="535"/>
      <c r="G85" s="533"/>
      <c r="H85" s="533"/>
      <c r="I85" s="532"/>
      <c r="J85" s="198"/>
      <c r="L85" s="55"/>
    </row>
    <row r="86" spans="1:12" s="20" customFormat="1" ht="18.75" customHeight="1">
      <c r="A86" s="3"/>
      <c r="B86" s="524">
        <v>6</v>
      </c>
      <c r="C86" s="526"/>
      <c r="D86" s="526" t="str">
        <f>IF(C86,VLOOKUP(C86,男子登録情報!$A$2:$H$1688,2,0),"")</f>
        <v/>
      </c>
      <c r="E86" s="528" t="str">
        <f>IF(C86&gt;0,VLOOKUP(C86,男子登録情報!$A$2:$H$1688,3,0),"")</f>
        <v/>
      </c>
      <c r="F86" s="529"/>
      <c r="G86" s="526" t="str">
        <f>IF(C86&gt;0,VLOOKUP(C86,男子登録情報!$A$2:$H$1688,4,0),"")</f>
        <v/>
      </c>
      <c r="H86" s="526" t="str">
        <f>IF(C86&gt;0,VLOOKUP(C86,男子登録情報!$A$2:$H$1688,8,0),"")</f>
        <v/>
      </c>
      <c r="I86" s="492" t="str">
        <f>IF(C86&gt;0,VLOOKUP(C86,男子登録情報!$A$2:$H$1688,5,0),"")</f>
        <v/>
      </c>
      <c r="J86" s="198"/>
      <c r="L86" s="55"/>
    </row>
    <row r="87" spans="1:12" s="20" customFormat="1" ht="19.5" customHeight="1" thickBot="1">
      <c r="A87" s="3"/>
      <c r="B87" s="525"/>
      <c r="C87" s="527"/>
      <c r="D87" s="527"/>
      <c r="E87" s="530"/>
      <c r="F87" s="531"/>
      <c r="G87" s="527"/>
      <c r="H87" s="527"/>
      <c r="I87" s="493"/>
      <c r="J87" s="198"/>
      <c r="L87" s="55"/>
    </row>
    <row r="88" spans="1:12" s="20" customFormat="1" ht="18.75">
      <c r="A88" s="3"/>
      <c r="B88" s="494" t="s">
        <v>66</v>
      </c>
      <c r="C88" s="495"/>
      <c r="D88" s="495"/>
      <c r="E88" s="495"/>
      <c r="F88" s="495"/>
      <c r="G88" s="495"/>
      <c r="H88" s="495"/>
      <c r="I88" s="496"/>
      <c r="J88" s="198"/>
      <c r="L88" s="55"/>
    </row>
    <row r="89" spans="1:12" s="20" customFormat="1" ht="18.75">
      <c r="A89" s="3"/>
      <c r="B89" s="497"/>
      <c r="C89" s="498"/>
      <c r="D89" s="498"/>
      <c r="E89" s="498"/>
      <c r="F89" s="498"/>
      <c r="G89" s="498"/>
      <c r="H89" s="498"/>
      <c r="I89" s="499"/>
      <c r="J89" s="198"/>
      <c r="L89" s="55"/>
    </row>
    <row r="90" spans="1:12" s="20" customFormat="1" ht="19.5" thickBot="1">
      <c r="A90" s="3"/>
      <c r="B90" s="500"/>
      <c r="C90" s="501"/>
      <c r="D90" s="501"/>
      <c r="E90" s="501"/>
      <c r="F90" s="501"/>
      <c r="G90" s="501"/>
      <c r="H90" s="501"/>
      <c r="I90" s="502"/>
      <c r="J90" s="198"/>
      <c r="L90" s="55"/>
    </row>
    <row r="91" spans="1:12" s="20" customFormat="1" ht="18.75">
      <c r="A91" s="54"/>
      <c r="B91" s="54"/>
      <c r="C91" s="54"/>
      <c r="D91" s="54"/>
      <c r="E91" s="54"/>
      <c r="F91" s="54"/>
      <c r="G91" s="54"/>
      <c r="H91" s="54"/>
      <c r="I91" s="54"/>
      <c r="J91" s="59"/>
      <c r="L91" s="55"/>
    </row>
    <row r="92" spans="1:12" s="20" customFormat="1" ht="19.5" thickBot="1">
      <c r="A92" s="3"/>
      <c r="B92" s="3"/>
      <c r="C92" s="3"/>
      <c r="D92" s="3"/>
      <c r="E92" s="3"/>
      <c r="F92" s="3"/>
      <c r="G92" s="3"/>
      <c r="H92" s="3"/>
      <c r="I92" s="3"/>
      <c r="J92" s="57" t="s">
        <v>69</v>
      </c>
      <c r="L92" s="55"/>
    </row>
    <row r="93" spans="1:12" s="20" customFormat="1" ht="18.75" customHeight="1">
      <c r="A93" s="3"/>
      <c r="B93" s="503" t="str">
        <f>CONCATENATE('加盟校情報&amp;大会設定'!$G$5,'加盟校情報&amp;大会設定'!$H$5,'加盟校情報&amp;大会設定'!$I$5,'加盟校情報&amp;大会設定'!$J$5,)&amp;"　男子4×400mR"</f>
        <v>第82回東海学生駅伝 兼 第14回東海学生女子駅伝　男子4×400mR</v>
      </c>
      <c r="C93" s="504"/>
      <c r="D93" s="504"/>
      <c r="E93" s="504"/>
      <c r="F93" s="504"/>
      <c r="G93" s="504"/>
      <c r="H93" s="504"/>
      <c r="I93" s="505"/>
      <c r="J93" s="198"/>
      <c r="L93" s="55"/>
    </row>
    <row r="94" spans="1:12" s="20" customFormat="1" ht="19.5" customHeight="1" thickBot="1">
      <c r="A94" s="3"/>
      <c r="B94" s="506"/>
      <c r="C94" s="507"/>
      <c r="D94" s="507"/>
      <c r="E94" s="507"/>
      <c r="F94" s="507"/>
      <c r="G94" s="507"/>
      <c r="H94" s="507"/>
      <c r="I94" s="508"/>
      <c r="J94" s="198"/>
      <c r="L94" s="55"/>
    </row>
    <row r="95" spans="1:12" s="20" customFormat="1" ht="18.75">
      <c r="A95" s="3"/>
      <c r="B95" s="509" t="s">
        <v>57</v>
      </c>
      <c r="C95" s="510"/>
      <c r="D95" s="515" t="str">
        <f>IF(基本情報登録!$D$6&gt;0,基本情報登録!$D$6,"")</f>
        <v/>
      </c>
      <c r="E95" s="516"/>
      <c r="F95" s="516"/>
      <c r="G95" s="516"/>
      <c r="H95" s="517"/>
      <c r="I95" s="58" t="s">
        <v>58</v>
      </c>
      <c r="J95" s="198"/>
      <c r="L95" s="55"/>
    </row>
    <row r="96" spans="1:12" s="20" customFormat="1" ht="18.75" customHeight="1">
      <c r="A96" s="3"/>
      <c r="B96" s="511" t="s">
        <v>1</v>
      </c>
      <c r="C96" s="512"/>
      <c r="D96" s="518" t="str">
        <f>IF(基本情報登録!$D$8&gt;0,基本情報登録!$D$8,"")</f>
        <v/>
      </c>
      <c r="E96" s="519"/>
      <c r="F96" s="519"/>
      <c r="G96" s="519"/>
      <c r="H96" s="520"/>
      <c r="I96" s="492"/>
      <c r="J96" s="198"/>
      <c r="L96" s="55"/>
    </row>
    <row r="97" spans="1:12" s="20" customFormat="1" ht="19.5" customHeight="1" thickBot="1">
      <c r="A97" s="3"/>
      <c r="B97" s="513"/>
      <c r="C97" s="514"/>
      <c r="D97" s="521"/>
      <c r="E97" s="522"/>
      <c r="F97" s="522"/>
      <c r="G97" s="522"/>
      <c r="H97" s="523"/>
      <c r="I97" s="493"/>
      <c r="J97" s="198"/>
      <c r="L97" s="55"/>
    </row>
    <row r="98" spans="1:12" s="20" customFormat="1" ht="18.75">
      <c r="A98" s="3"/>
      <c r="B98" s="509" t="s">
        <v>37</v>
      </c>
      <c r="C98" s="510"/>
      <c r="D98" s="547"/>
      <c r="E98" s="548"/>
      <c r="F98" s="548"/>
      <c r="G98" s="548"/>
      <c r="H98" s="548"/>
      <c r="I98" s="549"/>
      <c r="J98" s="198"/>
      <c r="L98" s="55"/>
    </row>
    <row r="99" spans="1:12" s="20" customFormat="1" ht="18.75" hidden="1">
      <c r="A99" s="3"/>
      <c r="B99" s="195"/>
      <c r="C99" s="196"/>
      <c r="D99" s="49"/>
      <c r="E99" s="550" t="str">
        <f>TEXT(D98,"00000")</f>
        <v>00000</v>
      </c>
      <c r="F99" s="550"/>
      <c r="G99" s="550"/>
      <c r="H99" s="550"/>
      <c r="I99" s="551"/>
      <c r="J99" s="198"/>
      <c r="L99" s="55"/>
    </row>
    <row r="100" spans="1:12" s="20" customFormat="1" ht="18.75" customHeight="1">
      <c r="A100" s="3"/>
      <c r="B100" s="511" t="s">
        <v>40</v>
      </c>
      <c r="C100" s="512"/>
      <c r="D100" s="528"/>
      <c r="E100" s="554"/>
      <c r="F100" s="554"/>
      <c r="G100" s="554"/>
      <c r="H100" s="554"/>
      <c r="I100" s="555"/>
      <c r="J100" s="198"/>
      <c r="L100" s="55"/>
    </row>
    <row r="101" spans="1:12" s="20" customFormat="1" ht="18.75" customHeight="1">
      <c r="A101" s="3"/>
      <c r="B101" s="552"/>
      <c r="C101" s="553"/>
      <c r="D101" s="534"/>
      <c r="E101" s="556"/>
      <c r="F101" s="556"/>
      <c r="G101" s="556"/>
      <c r="H101" s="556"/>
      <c r="I101" s="557"/>
      <c r="J101" s="198"/>
      <c r="L101" s="55"/>
    </row>
    <row r="102" spans="1:12" s="20" customFormat="1" ht="19.5" thickBot="1">
      <c r="A102" s="3"/>
      <c r="B102" s="558" t="s">
        <v>59</v>
      </c>
      <c r="C102" s="559"/>
      <c r="D102" s="560"/>
      <c r="E102" s="561"/>
      <c r="F102" s="561"/>
      <c r="G102" s="561"/>
      <c r="H102" s="561"/>
      <c r="I102" s="562"/>
      <c r="J102" s="198"/>
      <c r="L102" s="55"/>
    </row>
    <row r="103" spans="1:12" s="20" customFormat="1" ht="18.75">
      <c r="A103" s="3"/>
      <c r="B103" s="536" t="s">
        <v>60</v>
      </c>
      <c r="C103" s="537"/>
      <c r="D103" s="537"/>
      <c r="E103" s="537"/>
      <c r="F103" s="537"/>
      <c r="G103" s="537"/>
      <c r="H103" s="537"/>
      <c r="I103" s="538"/>
      <c r="J103" s="198"/>
      <c r="L103" s="55"/>
    </row>
    <row r="104" spans="1:12" s="20" customFormat="1" ht="19.5" thickBot="1">
      <c r="A104" s="3"/>
      <c r="B104" s="50" t="s">
        <v>61</v>
      </c>
      <c r="C104" s="197" t="s">
        <v>30</v>
      </c>
      <c r="D104" s="197" t="s">
        <v>62</v>
      </c>
      <c r="E104" s="539" t="s">
        <v>63</v>
      </c>
      <c r="F104" s="540"/>
      <c r="G104" s="197" t="s">
        <v>57</v>
      </c>
      <c r="H104" s="197" t="s">
        <v>64</v>
      </c>
      <c r="I104" s="51" t="s">
        <v>65</v>
      </c>
      <c r="J104" s="198"/>
      <c r="L104" s="55"/>
    </row>
    <row r="105" spans="1:12" s="20" customFormat="1" ht="19.5" customHeight="1" thickTop="1">
      <c r="A105" s="3"/>
      <c r="B105" s="541">
        <v>1</v>
      </c>
      <c r="C105" s="543"/>
      <c r="D105" s="543" t="str">
        <f>IF(C105&gt;0,VLOOKUP(C105,男子登録情報!$A$2:$H$1688,2,0),"")</f>
        <v/>
      </c>
      <c r="E105" s="544" t="str">
        <f>IF(C105&gt;0,VLOOKUP(C105,男子登録情報!$A$2:$H$1688,3,0),"")</f>
        <v/>
      </c>
      <c r="F105" s="545"/>
      <c r="G105" s="543" t="str">
        <f>IF(C105&gt;0,VLOOKUP(C105,男子登録情報!$A$2:$H$1688,4,0),"")</f>
        <v/>
      </c>
      <c r="H105" s="543" t="str">
        <f>IF(C105&gt;0,VLOOKUP(C105,男子登録情報!$A$2:$H$1688,8,0),"")</f>
        <v/>
      </c>
      <c r="I105" s="546" t="str">
        <f>IF(C105&gt;0,VLOOKUP(C105,男子登録情報!$A$2:$H$1688,5,0),"")</f>
        <v/>
      </c>
      <c r="J105" s="198"/>
      <c r="L105" s="55"/>
    </row>
    <row r="106" spans="1:12" s="20" customFormat="1" ht="18.75" customHeight="1">
      <c r="A106" s="3"/>
      <c r="B106" s="542"/>
      <c r="C106" s="533"/>
      <c r="D106" s="533"/>
      <c r="E106" s="534"/>
      <c r="F106" s="535"/>
      <c r="G106" s="533"/>
      <c r="H106" s="533"/>
      <c r="I106" s="532"/>
      <c r="J106" s="198"/>
      <c r="L106" s="55"/>
    </row>
    <row r="107" spans="1:12" s="20" customFormat="1" ht="18.75" customHeight="1">
      <c r="A107" s="3"/>
      <c r="B107" s="524">
        <v>2</v>
      </c>
      <c r="C107" s="526"/>
      <c r="D107" s="526" t="str">
        <f>IF(C107,VLOOKUP(C107,男子登録情報!$A$2:$H$1688,2,0),"")</f>
        <v/>
      </c>
      <c r="E107" s="528" t="str">
        <f>IF(C107&gt;0,VLOOKUP(C107,男子登録情報!$A$2:$H$1688,3,0),"")</f>
        <v/>
      </c>
      <c r="F107" s="529"/>
      <c r="G107" s="526" t="str">
        <f>IF(C107&gt;0,VLOOKUP(C107,男子登録情報!$A$2:$H$1688,4,0),"")</f>
        <v/>
      </c>
      <c r="H107" s="526" t="str">
        <f>IF(C107&gt;0,VLOOKUP(C107,男子登録情報!$A$2:$H$1688,8,0),"")</f>
        <v/>
      </c>
      <c r="I107" s="492" t="str">
        <f>IF(C107&gt;0,VLOOKUP(C107,男子登録情報!$A$2:$H$1688,5,0),"")</f>
        <v/>
      </c>
      <c r="J107" s="198"/>
      <c r="L107" s="55"/>
    </row>
    <row r="108" spans="1:12" s="20" customFormat="1" ht="18.75" customHeight="1">
      <c r="A108" s="3"/>
      <c r="B108" s="542"/>
      <c r="C108" s="533"/>
      <c r="D108" s="533"/>
      <c r="E108" s="534"/>
      <c r="F108" s="535"/>
      <c r="G108" s="533"/>
      <c r="H108" s="533"/>
      <c r="I108" s="532"/>
      <c r="J108" s="198"/>
      <c r="L108" s="55"/>
    </row>
    <row r="109" spans="1:12" s="20" customFormat="1" ht="18.75" customHeight="1">
      <c r="A109" s="3"/>
      <c r="B109" s="524">
        <v>3</v>
      </c>
      <c r="C109" s="526"/>
      <c r="D109" s="526" t="str">
        <f>IF(C109,VLOOKUP(C109,男子登録情報!$A$2:$H$1688,2,0),"")</f>
        <v/>
      </c>
      <c r="E109" s="528" t="str">
        <f>IF(C109&gt;0,VLOOKUP(C109,男子登録情報!$A$2:$H$1688,3,0),"")</f>
        <v/>
      </c>
      <c r="F109" s="529"/>
      <c r="G109" s="526" t="str">
        <f>IF(C109&gt;0,VLOOKUP(C109,男子登録情報!$A$2:$H$1688,4,0),"")</f>
        <v/>
      </c>
      <c r="H109" s="526" t="str">
        <f>IF(C109&gt;0,VLOOKUP(C109,男子登録情報!$A$2:$H$1688,8,0),"")</f>
        <v/>
      </c>
      <c r="I109" s="492" t="str">
        <f>IF(C109&gt;0,VLOOKUP(C109,男子登録情報!$A$2:$H$1688,5,0),"")</f>
        <v/>
      </c>
      <c r="J109" s="198"/>
      <c r="L109" s="55"/>
    </row>
    <row r="110" spans="1:12" s="20" customFormat="1" ht="18.75" customHeight="1">
      <c r="A110" s="3"/>
      <c r="B110" s="542"/>
      <c r="C110" s="533"/>
      <c r="D110" s="533"/>
      <c r="E110" s="534"/>
      <c r="F110" s="535"/>
      <c r="G110" s="533"/>
      <c r="H110" s="533"/>
      <c r="I110" s="532"/>
      <c r="J110" s="198"/>
      <c r="L110" s="55"/>
    </row>
    <row r="111" spans="1:12" s="20" customFormat="1" ht="18.75" customHeight="1">
      <c r="A111" s="3"/>
      <c r="B111" s="524">
        <v>4</v>
      </c>
      <c r="C111" s="526"/>
      <c r="D111" s="526" t="str">
        <f>IF(C111,VLOOKUP(C111,男子登録情報!$A$2:$H$1688,2,0),"")</f>
        <v/>
      </c>
      <c r="E111" s="528" t="str">
        <f>IF(C111&gt;0,VLOOKUP(C111,男子登録情報!$A$2:$H$1688,3,0),"")</f>
        <v/>
      </c>
      <c r="F111" s="529"/>
      <c r="G111" s="526" t="str">
        <f>IF(C111&gt;0,VLOOKUP(C111,男子登録情報!$A$2:$H$1688,4,0),"")</f>
        <v/>
      </c>
      <c r="H111" s="526" t="str">
        <f>IF(C111&gt;0,VLOOKUP(C111,男子登録情報!$A$2:$H$1688,8,0),"")</f>
        <v/>
      </c>
      <c r="I111" s="492" t="str">
        <f>IF(C111&gt;0,VLOOKUP(C111,男子登録情報!$A$2:$H$1688,5,0),"")</f>
        <v/>
      </c>
      <c r="J111" s="198"/>
      <c r="L111" s="55"/>
    </row>
    <row r="112" spans="1:12" s="20" customFormat="1" ht="18.75" customHeight="1">
      <c r="A112" s="3"/>
      <c r="B112" s="542"/>
      <c r="C112" s="533"/>
      <c r="D112" s="533"/>
      <c r="E112" s="534"/>
      <c r="F112" s="535"/>
      <c r="G112" s="533"/>
      <c r="H112" s="533"/>
      <c r="I112" s="532"/>
      <c r="J112" s="198"/>
      <c r="L112" s="55"/>
    </row>
    <row r="113" spans="1:12" s="20" customFormat="1" ht="18.75" customHeight="1">
      <c r="A113" s="3"/>
      <c r="B113" s="524">
        <v>5</v>
      </c>
      <c r="C113" s="526"/>
      <c r="D113" s="526" t="str">
        <f>IF(C113,VLOOKUP(C113,男子登録情報!$A$2:$H$1688,2,0),"")</f>
        <v/>
      </c>
      <c r="E113" s="528" t="str">
        <f>IF(C113&gt;0,VLOOKUP(C113,男子登録情報!$A$2:$H$1688,3,0),"")</f>
        <v/>
      </c>
      <c r="F113" s="529"/>
      <c r="G113" s="526" t="str">
        <f>IF(C113&gt;0,VLOOKUP(C113,男子登録情報!$A$2:$H$1688,4,0),"")</f>
        <v/>
      </c>
      <c r="H113" s="526" t="str">
        <f>IF(C113&gt;0,VLOOKUP(C113,男子登録情報!$A$2:$H$1688,8,0),"")</f>
        <v/>
      </c>
      <c r="I113" s="492" t="str">
        <f>IF(C113&gt;0,VLOOKUP(C113,男子登録情報!$A$2:$H$1688,5,0),"")</f>
        <v/>
      </c>
      <c r="J113" s="198"/>
      <c r="L113" s="55"/>
    </row>
    <row r="114" spans="1:12" s="20" customFormat="1" ht="18.75" customHeight="1">
      <c r="A114" s="3"/>
      <c r="B114" s="542"/>
      <c r="C114" s="533"/>
      <c r="D114" s="533"/>
      <c r="E114" s="534"/>
      <c r="F114" s="535"/>
      <c r="G114" s="533"/>
      <c r="H114" s="533"/>
      <c r="I114" s="532"/>
      <c r="J114" s="198"/>
      <c r="L114" s="55"/>
    </row>
    <row r="115" spans="1:12" s="20" customFormat="1" ht="18.75" customHeight="1">
      <c r="A115" s="3"/>
      <c r="B115" s="524">
        <v>6</v>
      </c>
      <c r="C115" s="526"/>
      <c r="D115" s="526" t="str">
        <f>IF(C115,VLOOKUP(C115,男子登録情報!$A$2:$H$1688,2,0),"")</f>
        <v/>
      </c>
      <c r="E115" s="528" t="str">
        <f>IF(C115&gt;0,VLOOKUP(C115,男子登録情報!$A$2:$H$1688,3,0),"")</f>
        <v/>
      </c>
      <c r="F115" s="529"/>
      <c r="G115" s="526" t="str">
        <f>IF(C115&gt;0,VLOOKUP(C115,男子登録情報!$A$2:$H$1688,4,0),"")</f>
        <v/>
      </c>
      <c r="H115" s="526" t="str">
        <f>IF(C115&gt;0,VLOOKUP(C115,男子登録情報!$A$2:$H$1688,8,0),"")</f>
        <v/>
      </c>
      <c r="I115" s="492" t="str">
        <f>IF(C115&gt;0,VLOOKUP(C115,男子登録情報!$A$2:$H$1688,5,0),"")</f>
        <v/>
      </c>
      <c r="J115" s="198"/>
      <c r="L115" s="55"/>
    </row>
    <row r="116" spans="1:12" s="20" customFormat="1" ht="19.5" customHeight="1" thickBot="1">
      <c r="A116" s="3"/>
      <c r="B116" s="525"/>
      <c r="C116" s="527"/>
      <c r="D116" s="527"/>
      <c r="E116" s="530"/>
      <c r="F116" s="531"/>
      <c r="G116" s="527"/>
      <c r="H116" s="527"/>
      <c r="I116" s="493"/>
      <c r="J116" s="198"/>
      <c r="L116" s="55"/>
    </row>
    <row r="117" spans="1:12" s="20" customFormat="1" ht="18.75">
      <c r="A117" s="3"/>
      <c r="B117" s="494" t="s">
        <v>66</v>
      </c>
      <c r="C117" s="495"/>
      <c r="D117" s="495"/>
      <c r="E117" s="495"/>
      <c r="F117" s="495"/>
      <c r="G117" s="495"/>
      <c r="H117" s="495"/>
      <c r="I117" s="496"/>
      <c r="J117" s="198"/>
      <c r="L117" s="55"/>
    </row>
    <row r="118" spans="1:12" s="20" customFormat="1" ht="18.75">
      <c r="A118" s="3"/>
      <c r="B118" s="497"/>
      <c r="C118" s="498"/>
      <c r="D118" s="498"/>
      <c r="E118" s="498"/>
      <c r="F118" s="498"/>
      <c r="G118" s="498"/>
      <c r="H118" s="498"/>
      <c r="I118" s="499"/>
      <c r="J118" s="198"/>
      <c r="L118" s="55"/>
    </row>
    <row r="119" spans="1:12" s="20" customFormat="1" ht="19.5" thickBot="1">
      <c r="A119" s="3"/>
      <c r="B119" s="500"/>
      <c r="C119" s="501"/>
      <c r="D119" s="501"/>
      <c r="E119" s="501"/>
      <c r="F119" s="501"/>
      <c r="G119" s="501"/>
      <c r="H119" s="501"/>
      <c r="I119" s="502"/>
      <c r="J119" s="198"/>
      <c r="L119" s="55"/>
    </row>
    <row r="120" spans="1:12" s="20" customFormat="1" ht="18.75">
      <c r="A120" s="54"/>
      <c r="B120" s="54"/>
      <c r="C120" s="54"/>
      <c r="D120" s="54"/>
      <c r="E120" s="54"/>
      <c r="F120" s="54"/>
      <c r="G120" s="54"/>
      <c r="H120" s="54"/>
      <c r="I120" s="54"/>
      <c r="J120" s="59"/>
      <c r="L120" s="55"/>
    </row>
    <row r="121" spans="1:12" s="20" customFormat="1" ht="19.5" thickBot="1">
      <c r="A121" s="3"/>
      <c r="B121" s="3"/>
      <c r="C121" s="3"/>
      <c r="D121" s="3"/>
      <c r="E121" s="3"/>
      <c r="F121" s="3"/>
      <c r="G121" s="3"/>
      <c r="H121" s="3"/>
      <c r="I121" s="3"/>
      <c r="J121" s="57" t="s">
        <v>70</v>
      </c>
      <c r="L121" s="55"/>
    </row>
    <row r="122" spans="1:12" s="20" customFormat="1" ht="18.75" customHeight="1">
      <c r="A122" s="3"/>
      <c r="B122" s="503" t="str">
        <f>CONCATENATE('加盟校情報&amp;大会設定'!$G$5,'加盟校情報&amp;大会設定'!$H$5,'加盟校情報&amp;大会設定'!$I$5,'加盟校情報&amp;大会設定'!$J$5,)&amp;"　男子4×400mR"</f>
        <v>第82回東海学生駅伝 兼 第14回東海学生女子駅伝　男子4×400mR</v>
      </c>
      <c r="C122" s="504"/>
      <c r="D122" s="504"/>
      <c r="E122" s="504"/>
      <c r="F122" s="504"/>
      <c r="G122" s="504"/>
      <c r="H122" s="504"/>
      <c r="I122" s="505"/>
      <c r="J122" s="198"/>
      <c r="L122" s="55"/>
    </row>
    <row r="123" spans="1:12" s="20" customFormat="1" ht="19.5" customHeight="1" thickBot="1">
      <c r="A123" s="3"/>
      <c r="B123" s="506"/>
      <c r="C123" s="507"/>
      <c r="D123" s="507"/>
      <c r="E123" s="507"/>
      <c r="F123" s="507"/>
      <c r="G123" s="507"/>
      <c r="H123" s="507"/>
      <c r="I123" s="508"/>
      <c r="J123" s="198"/>
      <c r="L123" s="55"/>
    </row>
    <row r="124" spans="1:12" s="20" customFormat="1" ht="18.75">
      <c r="A124" s="3"/>
      <c r="B124" s="509" t="s">
        <v>57</v>
      </c>
      <c r="C124" s="510"/>
      <c r="D124" s="515" t="str">
        <f>IF(基本情報登録!$D$6&gt;0,基本情報登録!$D$6,"")</f>
        <v/>
      </c>
      <c r="E124" s="516"/>
      <c r="F124" s="516"/>
      <c r="G124" s="516"/>
      <c r="H124" s="517"/>
      <c r="I124" s="58" t="s">
        <v>58</v>
      </c>
      <c r="J124" s="198"/>
      <c r="L124" s="55"/>
    </row>
    <row r="125" spans="1:12" s="20" customFormat="1" ht="18.75" customHeight="1">
      <c r="A125" s="3"/>
      <c r="B125" s="511" t="s">
        <v>1</v>
      </c>
      <c r="C125" s="512"/>
      <c r="D125" s="518" t="str">
        <f>IF(基本情報登録!$D$8&gt;0,基本情報登録!$D$8,"")</f>
        <v/>
      </c>
      <c r="E125" s="519"/>
      <c r="F125" s="519"/>
      <c r="G125" s="519"/>
      <c r="H125" s="520"/>
      <c r="I125" s="492"/>
      <c r="J125" s="198"/>
      <c r="L125" s="55"/>
    </row>
    <row r="126" spans="1:12" s="20" customFormat="1" ht="19.5" customHeight="1" thickBot="1">
      <c r="A126" s="3"/>
      <c r="B126" s="513"/>
      <c r="C126" s="514"/>
      <c r="D126" s="521"/>
      <c r="E126" s="522"/>
      <c r="F126" s="522"/>
      <c r="G126" s="522"/>
      <c r="H126" s="523"/>
      <c r="I126" s="493"/>
      <c r="J126" s="198"/>
      <c r="L126" s="55"/>
    </row>
    <row r="127" spans="1:12" s="20" customFormat="1" ht="18.75">
      <c r="A127" s="3"/>
      <c r="B127" s="509" t="s">
        <v>37</v>
      </c>
      <c r="C127" s="510"/>
      <c r="D127" s="547"/>
      <c r="E127" s="548"/>
      <c r="F127" s="548"/>
      <c r="G127" s="548"/>
      <c r="H127" s="548"/>
      <c r="I127" s="549"/>
      <c r="J127" s="198"/>
      <c r="L127" s="55"/>
    </row>
    <row r="128" spans="1:12" s="20" customFormat="1" ht="18.75" hidden="1">
      <c r="A128" s="3"/>
      <c r="B128" s="195"/>
      <c r="C128" s="196"/>
      <c r="D128" s="49"/>
      <c r="E128" s="550" t="str">
        <f>TEXT(D127,"00000")</f>
        <v>00000</v>
      </c>
      <c r="F128" s="550"/>
      <c r="G128" s="550"/>
      <c r="H128" s="550"/>
      <c r="I128" s="551"/>
      <c r="J128" s="198"/>
      <c r="L128" s="55"/>
    </row>
    <row r="129" spans="1:12" s="20" customFormat="1" ht="18.75" customHeight="1">
      <c r="A129" s="3"/>
      <c r="B129" s="511" t="s">
        <v>40</v>
      </c>
      <c r="C129" s="512"/>
      <c r="D129" s="528"/>
      <c r="E129" s="554"/>
      <c r="F129" s="554"/>
      <c r="G129" s="554"/>
      <c r="H129" s="554"/>
      <c r="I129" s="555"/>
      <c r="J129" s="198"/>
      <c r="L129" s="55"/>
    </row>
    <row r="130" spans="1:12" s="20" customFormat="1" ht="18.75" customHeight="1">
      <c r="A130" s="3"/>
      <c r="B130" s="552"/>
      <c r="C130" s="553"/>
      <c r="D130" s="534"/>
      <c r="E130" s="556"/>
      <c r="F130" s="556"/>
      <c r="G130" s="556"/>
      <c r="H130" s="556"/>
      <c r="I130" s="557"/>
      <c r="J130" s="198"/>
      <c r="L130" s="55"/>
    </row>
    <row r="131" spans="1:12" s="20" customFormat="1" ht="19.5" thickBot="1">
      <c r="A131" s="3"/>
      <c r="B131" s="558" t="s">
        <v>59</v>
      </c>
      <c r="C131" s="559"/>
      <c r="D131" s="560"/>
      <c r="E131" s="561"/>
      <c r="F131" s="561"/>
      <c r="G131" s="561"/>
      <c r="H131" s="561"/>
      <c r="I131" s="562"/>
      <c r="J131" s="198"/>
      <c r="L131" s="55"/>
    </row>
    <row r="132" spans="1:12" s="20" customFormat="1" ht="18.75">
      <c r="A132" s="3"/>
      <c r="B132" s="536" t="s">
        <v>60</v>
      </c>
      <c r="C132" s="537"/>
      <c r="D132" s="537"/>
      <c r="E132" s="537"/>
      <c r="F132" s="537"/>
      <c r="G132" s="537"/>
      <c r="H132" s="537"/>
      <c r="I132" s="538"/>
      <c r="J132" s="198"/>
      <c r="L132" s="55"/>
    </row>
    <row r="133" spans="1:12" s="20" customFormat="1" ht="19.5" thickBot="1">
      <c r="A133" s="3"/>
      <c r="B133" s="50" t="s">
        <v>61</v>
      </c>
      <c r="C133" s="197" t="s">
        <v>30</v>
      </c>
      <c r="D133" s="197" t="s">
        <v>62</v>
      </c>
      <c r="E133" s="539" t="s">
        <v>63</v>
      </c>
      <c r="F133" s="540"/>
      <c r="G133" s="197" t="s">
        <v>57</v>
      </c>
      <c r="H133" s="197" t="s">
        <v>64</v>
      </c>
      <c r="I133" s="51" t="s">
        <v>65</v>
      </c>
      <c r="J133" s="198"/>
      <c r="L133" s="55"/>
    </row>
    <row r="134" spans="1:12" s="20" customFormat="1" ht="19.5" customHeight="1" thickTop="1">
      <c r="A134" s="3"/>
      <c r="B134" s="541">
        <v>1</v>
      </c>
      <c r="C134" s="543"/>
      <c r="D134" s="543" t="str">
        <f>IF(C134&gt;0,VLOOKUP(C134,男子登録情報!$A$2:$H$1688,2,0),"")</f>
        <v/>
      </c>
      <c r="E134" s="544" t="str">
        <f>IF(C134&gt;0,VLOOKUP(C134,男子登録情報!$A$2:$H$1688,3,0),"")</f>
        <v/>
      </c>
      <c r="F134" s="545"/>
      <c r="G134" s="543" t="str">
        <f>IF(C134&gt;0,VLOOKUP(C134,男子登録情報!$A$2:$H$1688,4,0),"")</f>
        <v/>
      </c>
      <c r="H134" s="543" t="str">
        <f>IF(C134&gt;0,VLOOKUP(C134,男子登録情報!$A$2:$H$1688,8,0),"")</f>
        <v/>
      </c>
      <c r="I134" s="546" t="str">
        <f>IF(C134&gt;0,VLOOKUP(C134,男子登録情報!$A$2:$H$1688,5,0),"")</f>
        <v/>
      </c>
      <c r="J134" s="198"/>
      <c r="L134" s="55"/>
    </row>
    <row r="135" spans="1:12" s="20" customFormat="1" ht="18.75" customHeight="1">
      <c r="A135" s="3"/>
      <c r="B135" s="542"/>
      <c r="C135" s="533"/>
      <c r="D135" s="533"/>
      <c r="E135" s="534"/>
      <c r="F135" s="535"/>
      <c r="G135" s="533"/>
      <c r="H135" s="533"/>
      <c r="I135" s="532"/>
      <c r="J135" s="198"/>
      <c r="L135" s="55"/>
    </row>
    <row r="136" spans="1:12" s="20" customFormat="1" ht="18.75" customHeight="1">
      <c r="A136" s="3"/>
      <c r="B136" s="524">
        <v>2</v>
      </c>
      <c r="C136" s="526"/>
      <c r="D136" s="526" t="str">
        <f>IF(C136,VLOOKUP(C136,男子登録情報!$A$2:$H$1688,2,0),"")</f>
        <v/>
      </c>
      <c r="E136" s="528" t="str">
        <f>IF(C136&gt;0,VLOOKUP(C136,男子登録情報!$A$2:$H$1688,3,0),"")</f>
        <v/>
      </c>
      <c r="F136" s="529"/>
      <c r="G136" s="526" t="str">
        <f>IF(C136&gt;0,VLOOKUP(C136,男子登録情報!$A$2:$H$1688,4,0),"")</f>
        <v/>
      </c>
      <c r="H136" s="526" t="str">
        <f>IF(C136&gt;0,VLOOKUP(C136,男子登録情報!$A$2:$H$1688,8,0),"")</f>
        <v/>
      </c>
      <c r="I136" s="492" t="str">
        <f>IF(C136&gt;0,VLOOKUP(C136,男子登録情報!$A$2:$H$1688,5,0),"")</f>
        <v/>
      </c>
      <c r="J136" s="198"/>
      <c r="L136" s="55"/>
    </row>
    <row r="137" spans="1:12" s="20" customFormat="1" ht="18.75" customHeight="1">
      <c r="A137" s="3"/>
      <c r="B137" s="542"/>
      <c r="C137" s="533"/>
      <c r="D137" s="533"/>
      <c r="E137" s="534"/>
      <c r="F137" s="535"/>
      <c r="G137" s="533"/>
      <c r="H137" s="533"/>
      <c r="I137" s="532"/>
      <c r="J137" s="198"/>
      <c r="L137" s="55"/>
    </row>
    <row r="138" spans="1:12" s="20" customFormat="1" ht="18.75" customHeight="1">
      <c r="A138" s="3"/>
      <c r="B138" s="524">
        <v>3</v>
      </c>
      <c r="C138" s="526"/>
      <c r="D138" s="526" t="str">
        <f>IF(C138,VLOOKUP(C138,男子登録情報!$A$2:$H$1688,2,0),"")</f>
        <v/>
      </c>
      <c r="E138" s="528" t="str">
        <f>IF(C138&gt;0,VLOOKUP(C138,男子登録情報!$A$2:$H$1688,3,0),"")</f>
        <v/>
      </c>
      <c r="F138" s="529"/>
      <c r="G138" s="526" t="str">
        <f>IF(C138&gt;0,VLOOKUP(C138,男子登録情報!$A$2:$H$1688,4,0),"")</f>
        <v/>
      </c>
      <c r="H138" s="526" t="str">
        <f>IF(C138&gt;0,VLOOKUP(C138,男子登録情報!$A$2:$H$1688,8,0),"")</f>
        <v/>
      </c>
      <c r="I138" s="492" t="str">
        <f>IF(C138&gt;0,VLOOKUP(C138,男子登録情報!$A$2:$H$1688,5,0),"")</f>
        <v/>
      </c>
      <c r="J138" s="198"/>
      <c r="L138" s="55"/>
    </row>
    <row r="139" spans="1:12" s="20" customFormat="1" ht="18.75" customHeight="1">
      <c r="A139" s="3"/>
      <c r="B139" s="542"/>
      <c r="C139" s="533"/>
      <c r="D139" s="533"/>
      <c r="E139" s="534"/>
      <c r="F139" s="535"/>
      <c r="G139" s="533"/>
      <c r="H139" s="533"/>
      <c r="I139" s="532"/>
      <c r="J139" s="198"/>
      <c r="L139" s="55"/>
    </row>
    <row r="140" spans="1:12" s="20" customFormat="1" ht="18.75" customHeight="1">
      <c r="A140" s="3"/>
      <c r="B140" s="524">
        <v>4</v>
      </c>
      <c r="C140" s="526"/>
      <c r="D140" s="526" t="str">
        <f>IF(C140,VLOOKUP(C140,男子登録情報!$A$2:$H$1688,2,0),"")</f>
        <v/>
      </c>
      <c r="E140" s="528" t="str">
        <f>IF(C140&gt;0,VLOOKUP(C140,男子登録情報!$A$2:$H$1688,3,0),"")</f>
        <v/>
      </c>
      <c r="F140" s="529"/>
      <c r="G140" s="526" t="str">
        <f>IF(C140&gt;0,VLOOKUP(C140,男子登録情報!$A$2:$H$1688,4,0),"")</f>
        <v/>
      </c>
      <c r="H140" s="526" t="str">
        <f>IF(C140&gt;0,VLOOKUP(C140,男子登録情報!$A$2:$H$1688,8,0),"")</f>
        <v/>
      </c>
      <c r="I140" s="492" t="str">
        <f>IF(C140&gt;0,VLOOKUP(C140,男子登録情報!$A$2:$H$1688,5,0),"")</f>
        <v/>
      </c>
      <c r="J140" s="198"/>
      <c r="L140" s="55"/>
    </row>
    <row r="141" spans="1:12" s="20" customFormat="1" ht="18.75" customHeight="1">
      <c r="A141" s="3"/>
      <c r="B141" s="542"/>
      <c r="C141" s="533"/>
      <c r="D141" s="533"/>
      <c r="E141" s="534"/>
      <c r="F141" s="535"/>
      <c r="G141" s="533"/>
      <c r="H141" s="533"/>
      <c r="I141" s="532"/>
      <c r="J141" s="198"/>
      <c r="L141" s="55"/>
    </row>
    <row r="142" spans="1:12" s="20" customFormat="1" ht="18.75" customHeight="1">
      <c r="A142" s="3"/>
      <c r="B142" s="524">
        <v>5</v>
      </c>
      <c r="C142" s="526"/>
      <c r="D142" s="526" t="str">
        <f>IF(C142,VLOOKUP(C142,男子登録情報!$A$2:$H$1688,2,0),"")</f>
        <v/>
      </c>
      <c r="E142" s="528" t="str">
        <f>IF(C142&gt;0,VLOOKUP(C142,男子登録情報!$A$2:$H$1688,3,0),"")</f>
        <v/>
      </c>
      <c r="F142" s="529"/>
      <c r="G142" s="526" t="str">
        <f>IF(C142&gt;0,VLOOKUP(C142,男子登録情報!$A$2:$H$1688,4,0),"")</f>
        <v/>
      </c>
      <c r="H142" s="526" t="str">
        <f>IF(C142&gt;0,VLOOKUP(C142,男子登録情報!$A$2:$H$1688,8,0),"")</f>
        <v/>
      </c>
      <c r="I142" s="492" t="str">
        <f>IF(C142&gt;0,VLOOKUP(C142,男子登録情報!$A$2:$H$1688,5,0),"")</f>
        <v/>
      </c>
      <c r="J142" s="198"/>
      <c r="L142" s="55"/>
    </row>
    <row r="143" spans="1:12" s="20" customFormat="1" ht="18.75" customHeight="1">
      <c r="A143" s="3"/>
      <c r="B143" s="542"/>
      <c r="C143" s="533"/>
      <c r="D143" s="533"/>
      <c r="E143" s="534"/>
      <c r="F143" s="535"/>
      <c r="G143" s="533"/>
      <c r="H143" s="533"/>
      <c r="I143" s="532"/>
      <c r="J143" s="198"/>
      <c r="L143" s="55"/>
    </row>
    <row r="144" spans="1:12" s="20" customFormat="1" ht="18.75" customHeight="1">
      <c r="A144" s="3"/>
      <c r="B144" s="524">
        <v>6</v>
      </c>
      <c r="C144" s="526"/>
      <c r="D144" s="526" t="str">
        <f>IF(C144,VLOOKUP(C144,男子登録情報!$A$2:$H$1688,2,0),"")</f>
        <v/>
      </c>
      <c r="E144" s="528" t="str">
        <f>IF(C144&gt;0,VLOOKUP(C144,男子登録情報!$A$2:$H$1688,3,0),"")</f>
        <v/>
      </c>
      <c r="F144" s="529"/>
      <c r="G144" s="526" t="str">
        <f>IF(C144&gt;0,VLOOKUP(C144,男子登録情報!$A$2:$H$1688,4,0),"")</f>
        <v/>
      </c>
      <c r="H144" s="526" t="str">
        <f>IF(C144&gt;0,VLOOKUP(C144,男子登録情報!$A$2:$H$1688,8,0),"")</f>
        <v/>
      </c>
      <c r="I144" s="492" t="str">
        <f>IF(C144&gt;0,VLOOKUP(C144,男子登録情報!$A$2:$H$1688,5,0),"")</f>
        <v/>
      </c>
      <c r="J144" s="198"/>
      <c r="L144" s="55"/>
    </row>
    <row r="145" spans="1:12" s="20" customFormat="1" ht="19.5" customHeight="1" thickBot="1">
      <c r="A145" s="3"/>
      <c r="B145" s="525"/>
      <c r="C145" s="527"/>
      <c r="D145" s="527"/>
      <c r="E145" s="530"/>
      <c r="F145" s="531"/>
      <c r="G145" s="527"/>
      <c r="H145" s="527"/>
      <c r="I145" s="493"/>
      <c r="J145" s="198"/>
      <c r="L145" s="55"/>
    </row>
    <row r="146" spans="1:12" s="20" customFormat="1" ht="18.75">
      <c r="A146" s="3"/>
      <c r="B146" s="494" t="s">
        <v>66</v>
      </c>
      <c r="C146" s="495"/>
      <c r="D146" s="495"/>
      <c r="E146" s="495"/>
      <c r="F146" s="495"/>
      <c r="G146" s="495"/>
      <c r="H146" s="495"/>
      <c r="I146" s="496"/>
      <c r="J146" s="198"/>
      <c r="L146" s="55"/>
    </row>
    <row r="147" spans="1:12" s="20" customFormat="1" ht="18.75">
      <c r="A147" s="3"/>
      <c r="B147" s="497"/>
      <c r="C147" s="498"/>
      <c r="D147" s="498"/>
      <c r="E147" s="498"/>
      <c r="F147" s="498"/>
      <c r="G147" s="498"/>
      <c r="H147" s="498"/>
      <c r="I147" s="499"/>
      <c r="J147" s="198"/>
      <c r="L147" s="55"/>
    </row>
    <row r="148" spans="1:12" s="20" customFormat="1" ht="19.5" thickBot="1">
      <c r="A148" s="3"/>
      <c r="B148" s="500"/>
      <c r="C148" s="501"/>
      <c r="D148" s="501"/>
      <c r="E148" s="501"/>
      <c r="F148" s="501"/>
      <c r="G148" s="501"/>
      <c r="H148" s="501"/>
      <c r="I148" s="502"/>
      <c r="J148" s="198"/>
      <c r="L148" s="55"/>
    </row>
    <row r="149" spans="1:12" s="20" customFormat="1" ht="18.75">
      <c r="A149" s="54"/>
      <c r="B149" s="54"/>
      <c r="C149" s="54"/>
      <c r="D149" s="54"/>
      <c r="E149" s="54"/>
      <c r="F149" s="54"/>
      <c r="G149" s="54"/>
      <c r="H149" s="54"/>
      <c r="I149" s="54"/>
      <c r="J149" s="59"/>
      <c r="L149" s="55"/>
    </row>
    <row r="150" spans="1:12" s="20" customFormat="1" ht="19.5" thickBot="1">
      <c r="A150" s="3"/>
      <c r="B150" s="3"/>
      <c r="C150" s="3"/>
      <c r="D150" s="3"/>
      <c r="E150" s="3"/>
      <c r="F150" s="3"/>
      <c r="G150" s="3"/>
      <c r="H150" s="3"/>
      <c r="I150" s="3"/>
      <c r="J150" s="57" t="s">
        <v>71</v>
      </c>
      <c r="L150" s="55"/>
    </row>
    <row r="151" spans="1:12" s="20" customFormat="1" ht="18.75" customHeight="1">
      <c r="A151" s="3"/>
      <c r="B151" s="503" t="str">
        <f>CONCATENATE('加盟校情報&amp;大会設定'!$G$5,'加盟校情報&amp;大会設定'!$H$5,'加盟校情報&amp;大会設定'!$I$5,'加盟校情報&amp;大会設定'!$J$5,)&amp;"　男子4×400mR"</f>
        <v>第82回東海学生駅伝 兼 第14回東海学生女子駅伝　男子4×400mR</v>
      </c>
      <c r="C151" s="504"/>
      <c r="D151" s="504"/>
      <c r="E151" s="504"/>
      <c r="F151" s="504"/>
      <c r="G151" s="504"/>
      <c r="H151" s="504"/>
      <c r="I151" s="505"/>
      <c r="J151" s="198"/>
      <c r="L151" s="55"/>
    </row>
    <row r="152" spans="1:12" s="20" customFormat="1" ht="19.5" customHeight="1" thickBot="1">
      <c r="A152" s="3"/>
      <c r="B152" s="506"/>
      <c r="C152" s="507"/>
      <c r="D152" s="507"/>
      <c r="E152" s="507"/>
      <c r="F152" s="507"/>
      <c r="G152" s="507"/>
      <c r="H152" s="507"/>
      <c r="I152" s="508"/>
      <c r="J152" s="198"/>
      <c r="L152" s="55"/>
    </row>
    <row r="153" spans="1:12" s="20" customFormat="1" ht="18.75">
      <c r="A153" s="3"/>
      <c r="B153" s="509" t="s">
        <v>57</v>
      </c>
      <c r="C153" s="510"/>
      <c r="D153" s="515" t="str">
        <f>IF(基本情報登録!$D$6&gt;0,基本情報登録!$D$6,"")</f>
        <v/>
      </c>
      <c r="E153" s="516"/>
      <c r="F153" s="516"/>
      <c r="G153" s="516"/>
      <c r="H153" s="517"/>
      <c r="I153" s="58" t="s">
        <v>58</v>
      </c>
      <c r="J153" s="198"/>
      <c r="L153" s="55"/>
    </row>
    <row r="154" spans="1:12" s="20" customFormat="1" ht="18.75" customHeight="1">
      <c r="A154" s="3"/>
      <c r="B154" s="511" t="s">
        <v>1</v>
      </c>
      <c r="C154" s="512"/>
      <c r="D154" s="518" t="str">
        <f>IF(基本情報登録!$D$8&gt;0,基本情報登録!$D$8,"")</f>
        <v/>
      </c>
      <c r="E154" s="519"/>
      <c r="F154" s="519"/>
      <c r="G154" s="519"/>
      <c r="H154" s="520"/>
      <c r="I154" s="492"/>
      <c r="J154" s="198"/>
      <c r="L154" s="55"/>
    </row>
    <row r="155" spans="1:12" s="20" customFormat="1" ht="19.5" customHeight="1" thickBot="1">
      <c r="A155" s="3"/>
      <c r="B155" s="513"/>
      <c r="C155" s="514"/>
      <c r="D155" s="521"/>
      <c r="E155" s="522"/>
      <c r="F155" s="522"/>
      <c r="G155" s="522"/>
      <c r="H155" s="523"/>
      <c r="I155" s="493"/>
      <c r="J155" s="198"/>
      <c r="L155" s="55"/>
    </row>
    <row r="156" spans="1:12" s="20" customFormat="1" ht="18.75">
      <c r="A156" s="3"/>
      <c r="B156" s="509" t="s">
        <v>37</v>
      </c>
      <c r="C156" s="510"/>
      <c r="D156" s="547"/>
      <c r="E156" s="548"/>
      <c r="F156" s="548"/>
      <c r="G156" s="548"/>
      <c r="H156" s="548"/>
      <c r="I156" s="549"/>
      <c r="J156" s="198"/>
      <c r="L156" s="55"/>
    </row>
    <row r="157" spans="1:12" s="20" customFormat="1" ht="18.75" hidden="1">
      <c r="A157" s="3"/>
      <c r="B157" s="195"/>
      <c r="C157" s="196"/>
      <c r="D157" s="49"/>
      <c r="E157" s="550" t="str">
        <f>TEXT(D156,"00000")</f>
        <v>00000</v>
      </c>
      <c r="F157" s="550"/>
      <c r="G157" s="550"/>
      <c r="H157" s="550"/>
      <c r="I157" s="551"/>
      <c r="J157" s="198"/>
      <c r="L157" s="55"/>
    </row>
    <row r="158" spans="1:12" s="20" customFormat="1" ht="18.75" customHeight="1">
      <c r="A158" s="3"/>
      <c r="B158" s="511" t="s">
        <v>40</v>
      </c>
      <c r="C158" s="512"/>
      <c r="D158" s="528"/>
      <c r="E158" s="554"/>
      <c r="F158" s="554"/>
      <c r="G158" s="554"/>
      <c r="H158" s="554"/>
      <c r="I158" s="555"/>
      <c r="J158" s="198"/>
      <c r="L158" s="55"/>
    </row>
    <row r="159" spans="1:12" s="20" customFormat="1" ht="18.75" customHeight="1">
      <c r="A159" s="3"/>
      <c r="B159" s="552"/>
      <c r="C159" s="553"/>
      <c r="D159" s="534"/>
      <c r="E159" s="556"/>
      <c r="F159" s="556"/>
      <c r="G159" s="556"/>
      <c r="H159" s="556"/>
      <c r="I159" s="557"/>
      <c r="J159" s="198"/>
      <c r="L159" s="55"/>
    </row>
    <row r="160" spans="1:12" s="20" customFormat="1" ht="19.5" thickBot="1">
      <c r="A160" s="3"/>
      <c r="B160" s="558" t="s">
        <v>59</v>
      </c>
      <c r="C160" s="559"/>
      <c r="D160" s="560"/>
      <c r="E160" s="561"/>
      <c r="F160" s="561"/>
      <c r="G160" s="561"/>
      <c r="H160" s="561"/>
      <c r="I160" s="562"/>
      <c r="J160" s="198"/>
      <c r="L160" s="55"/>
    </row>
    <row r="161" spans="1:12" s="20" customFormat="1" ht="18.75">
      <c r="A161" s="3"/>
      <c r="B161" s="536" t="s">
        <v>60</v>
      </c>
      <c r="C161" s="537"/>
      <c r="D161" s="537"/>
      <c r="E161" s="537"/>
      <c r="F161" s="537"/>
      <c r="G161" s="537"/>
      <c r="H161" s="537"/>
      <c r="I161" s="538"/>
      <c r="J161" s="198"/>
      <c r="L161" s="55"/>
    </row>
    <row r="162" spans="1:12" s="20" customFormat="1" ht="19.5" thickBot="1">
      <c r="A162" s="3"/>
      <c r="B162" s="50" t="s">
        <v>61</v>
      </c>
      <c r="C162" s="197" t="s">
        <v>30</v>
      </c>
      <c r="D162" s="197" t="s">
        <v>62</v>
      </c>
      <c r="E162" s="539" t="s">
        <v>63</v>
      </c>
      <c r="F162" s="540"/>
      <c r="G162" s="197" t="s">
        <v>57</v>
      </c>
      <c r="H162" s="197" t="s">
        <v>64</v>
      </c>
      <c r="I162" s="51" t="s">
        <v>65</v>
      </c>
      <c r="J162" s="198"/>
      <c r="L162" s="55"/>
    </row>
    <row r="163" spans="1:12" s="20" customFormat="1" ht="19.5" customHeight="1" thickTop="1">
      <c r="A163" s="3"/>
      <c r="B163" s="541">
        <v>1</v>
      </c>
      <c r="C163" s="543"/>
      <c r="D163" s="543" t="str">
        <f>IF(C163&gt;0,VLOOKUP(C163,男子登録情報!$A$2:$H$1688,2,0),"")</f>
        <v/>
      </c>
      <c r="E163" s="544" t="str">
        <f>IF(C163&gt;0,VLOOKUP(C163,男子登録情報!$A$2:$H$1688,3,0),"")</f>
        <v/>
      </c>
      <c r="F163" s="545"/>
      <c r="G163" s="543" t="str">
        <f>IF(C163&gt;0,VLOOKUP(C163,男子登録情報!$A$2:$H$1688,4,0),"")</f>
        <v/>
      </c>
      <c r="H163" s="543" t="str">
        <f>IF(C163&gt;0,VLOOKUP(C163,男子登録情報!$A$2:$H$1688,8,0),"")</f>
        <v/>
      </c>
      <c r="I163" s="546" t="str">
        <f>IF(C163&gt;0,VLOOKUP(C163,男子登録情報!$A$2:$H$1688,5,0),"")</f>
        <v/>
      </c>
      <c r="J163" s="198"/>
      <c r="L163" s="55"/>
    </row>
    <row r="164" spans="1:12" s="20" customFormat="1" ht="18.75" customHeight="1">
      <c r="A164" s="3"/>
      <c r="B164" s="542"/>
      <c r="C164" s="533"/>
      <c r="D164" s="533"/>
      <c r="E164" s="534"/>
      <c r="F164" s="535"/>
      <c r="G164" s="533"/>
      <c r="H164" s="533"/>
      <c r="I164" s="532"/>
      <c r="J164" s="198"/>
      <c r="L164" s="55"/>
    </row>
    <row r="165" spans="1:12" s="20" customFormat="1" ht="18.75" customHeight="1">
      <c r="A165" s="3"/>
      <c r="B165" s="524">
        <v>2</v>
      </c>
      <c r="C165" s="526"/>
      <c r="D165" s="526" t="str">
        <f>IF(C165,VLOOKUP(C165,男子登録情報!$A$2:$H$1688,2,0),"")</f>
        <v/>
      </c>
      <c r="E165" s="528" t="str">
        <f>IF(C165&gt;0,VLOOKUP(C165,男子登録情報!$A$2:$H$1688,3,0),"")</f>
        <v/>
      </c>
      <c r="F165" s="529"/>
      <c r="G165" s="526" t="str">
        <f>IF(C165&gt;0,VLOOKUP(C165,男子登録情報!$A$2:$H$1688,4,0),"")</f>
        <v/>
      </c>
      <c r="H165" s="526" t="str">
        <f>IF(C165&gt;0,VLOOKUP(C165,男子登録情報!$A$2:$H$1688,8,0),"")</f>
        <v/>
      </c>
      <c r="I165" s="492" t="str">
        <f>IF(C165&gt;0,VLOOKUP(C165,男子登録情報!$A$2:$H$1688,5,0),"")</f>
        <v/>
      </c>
      <c r="J165" s="198"/>
      <c r="L165" s="55"/>
    </row>
    <row r="166" spans="1:12" s="20" customFormat="1" ht="18.75" customHeight="1">
      <c r="A166" s="3"/>
      <c r="B166" s="542"/>
      <c r="C166" s="533"/>
      <c r="D166" s="533"/>
      <c r="E166" s="534"/>
      <c r="F166" s="535"/>
      <c r="G166" s="533"/>
      <c r="H166" s="533"/>
      <c r="I166" s="532"/>
      <c r="J166" s="198"/>
      <c r="L166" s="55"/>
    </row>
    <row r="167" spans="1:12" s="20" customFormat="1" ht="18.75" customHeight="1">
      <c r="A167" s="3"/>
      <c r="B167" s="524">
        <v>3</v>
      </c>
      <c r="C167" s="526"/>
      <c r="D167" s="526" t="str">
        <f>IF(C167,VLOOKUP(C167,男子登録情報!$A$2:$H$1688,2,0),"")</f>
        <v/>
      </c>
      <c r="E167" s="528" t="str">
        <f>IF(C167&gt;0,VLOOKUP(C167,男子登録情報!$A$2:$H$1688,3,0),"")</f>
        <v/>
      </c>
      <c r="F167" s="529"/>
      <c r="G167" s="526" t="str">
        <f>IF(C167&gt;0,VLOOKUP(C167,男子登録情報!$A$2:$H$1688,4,0),"")</f>
        <v/>
      </c>
      <c r="H167" s="526" t="str">
        <f>IF(C167&gt;0,VLOOKUP(C167,男子登録情報!$A$2:$H$1688,8,0),"")</f>
        <v/>
      </c>
      <c r="I167" s="492" t="str">
        <f>IF(C167&gt;0,VLOOKUP(C167,男子登録情報!$A$2:$H$1688,5,0),"")</f>
        <v/>
      </c>
      <c r="J167" s="198"/>
      <c r="L167" s="55"/>
    </row>
    <row r="168" spans="1:12" s="20" customFormat="1" ht="18.75" customHeight="1">
      <c r="A168" s="3"/>
      <c r="B168" s="542"/>
      <c r="C168" s="533"/>
      <c r="D168" s="533"/>
      <c r="E168" s="534"/>
      <c r="F168" s="535"/>
      <c r="G168" s="533"/>
      <c r="H168" s="533"/>
      <c r="I168" s="532"/>
      <c r="J168" s="198"/>
      <c r="L168" s="55"/>
    </row>
    <row r="169" spans="1:12" s="20" customFormat="1" ht="18.75" customHeight="1">
      <c r="A169" s="3"/>
      <c r="B169" s="524">
        <v>4</v>
      </c>
      <c r="C169" s="526"/>
      <c r="D169" s="526" t="str">
        <f>IF(C169,VLOOKUP(C169,男子登録情報!$A$2:$H$1688,2,0),"")</f>
        <v/>
      </c>
      <c r="E169" s="528" t="str">
        <f>IF(C169&gt;0,VLOOKUP(C169,男子登録情報!$A$2:$H$1688,3,0),"")</f>
        <v/>
      </c>
      <c r="F169" s="529"/>
      <c r="G169" s="526" t="str">
        <f>IF(C169&gt;0,VLOOKUP(C169,男子登録情報!$A$2:$H$1688,4,0),"")</f>
        <v/>
      </c>
      <c r="H169" s="526" t="str">
        <f>IF(C169&gt;0,VLOOKUP(C169,男子登録情報!$A$2:$H$1688,8,0),"")</f>
        <v/>
      </c>
      <c r="I169" s="492" t="str">
        <f>IF(C169&gt;0,VLOOKUP(C169,男子登録情報!$A$2:$H$1688,5,0),"")</f>
        <v/>
      </c>
      <c r="J169" s="198"/>
      <c r="L169" s="55"/>
    </row>
    <row r="170" spans="1:12" s="20" customFormat="1" ht="18.75" customHeight="1">
      <c r="A170" s="3"/>
      <c r="B170" s="542"/>
      <c r="C170" s="533"/>
      <c r="D170" s="533"/>
      <c r="E170" s="534"/>
      <c r="F170" s="535"/>
      <c r="G170" s="533"/>
      <c r="H170" s="533"/>
      <c r="I170" s="532"/>
      <c r="J170" s="198"/>
      <c r="L170" s="55"/>
    </row>
    <row r="171" spans="1:12" s="20" customFormat="1" ht="18.75" customHeight="1">
      <c r="A171" s="3"/>
      <c r="B171" s="524">
        <v>5</v>
      </c>
      <c r="C171" s="526"/>
      <c r="D171" s="526" t="str">
        <f>IF(C171,VLOOKUP(C171,男子登録情報!$A$2:$H$1688,2,0),"")</f>
        <v/>
      </c>
      <c r="E171" s="528" t="str">
        <f>IF(C171&gt;0,VLOOKUP(C171,男子登録情報!$A$2:$H$1688,3,0),"")</f>
        <v/>
      </c>
      <c r="F171" s="529"/>
      <c r="G171" s="526" t="str">
        <f>IF(C171&gt;0,VLOOKUP(C171,男子登録情報!$A$2:$H$1688,4,0),"")</f>
        <v/>
      </c>
      <c r="H171" s="526" t="str">
        <f>IF(C171&gt;0,VLOOKUP(C171,男子登録情報!$A$2:$H$1688,8,0),"")</f>
        <v/>
      </c>
      <c r="I171" s="492" t="str">
        <f>IF(C171&gt;0,VLOOKUP(C171,男子登録情報!$A$2:$H$1688,5,0),"")</f>
        <v/>
      </c>
      <c r="J171" s="198"/>
      <c r="L171" s="55"/>
    </row>
    <row r="172" spans="1:12" s="20" customFormat="1" ht="18.75" customHeight="1">
      <c r="A172" s="3"/>
      <c r="B172" s="542"/>
      <c r="C172" s="533"/>
      <c r="D172" s="533"/>
      <c r="E172" s="534"/>
      <c r="F172" s="535"/>
      <c r="G172" s="533"/>
      <c r="H172" s="533"/>
      <c r="I172" s="532"/>
      <c r="J172" s="198"/>
      <c r="L172" s="55"/>
    </row>
    <row r="173" spans="1:12" s="20" customFormat="1" ht="18.75" customHeight="1">
      <c r="A173" s="3"/>
      <c r="B173" s="524">
        <v>6</v>
      </c>
      <c r="C173" s="526"/>
      <c r="D173" s="526" t="str">
        <f>IF(C173,VLOOKUP(C173,男子登録情報!$A$2:$H$1688,2,0),"")</f>
        <v/>
      </c>
      <c r="E173" s="528" t="str">
        <f>IF(C173&gt;0,VLOOKUP(C173,男子登録情報!$A$2:$H$1688,3,0),"")</f>
        <v/>
      </c>
      <c r="F173" s="529"/>
      <c r="G173" s="526" t="str">
        <f>IF(C173&gt;0,VLOOKUP(C173,男子登録情報!$A$2:$H$1688,4,0),"")</f>
        <v/>
      </c>
      <c r="H173" s="526" t="str">
        <f>IF(C173&gt;0,VLOOKUP(C173,男子登録情報!$A$2:$H$1688,8,0),"")</f>
        <v/>
      </c>
      <c r="I173" s="492" t="str">
        <f>IF(C173&gt;0,VLOOKUP(C173,男子登録情報!$A$2:$H$1688,5,0),"")</f>
        <v/>
      </c>
      <c r="J173" s="198"/>
      <c r="L173" s="55"/>
    </row>
    <row r="174" spans="1:12" s="20" customFormat="1" ht="19.5" customHeight="1" thickBot="1">
      <c r="A174" s="3"/>
      <c r="B174" s="525"/>
      <c r="C174" s="527"/>
      <c r="D174" s="527"/>
      <c r="E174" s="530"/>
      <c r="F174" s="531"/>
      <c r="G174" s="527"/>
      <c r="H174" s="527"/>
      <c r="I174" s="493"/>
      <c r="J174" s="198"/>
      <c r="L174" s="55"/>
    </row>
    <row r="175" spans="1:12" s="20" customFormat="1" ht="18.75">
      <c r="A175" s="3"/>
      <c r="B175" s="494" t="s">
        <v>66</v>
      </c>
      <c r="C175" s="495"/>
      <c r="D175" s="495"/>
      <c r="E175" s="495"/>
      <c r="F175" s="495"/>
      <c r="G175" s="495"/>
      <c r="H175" s="495"/>
      <c r="I175" s="496"/>
      <c r="J175" s="198"/>
      <c r="L175" s="55"/>
    </row>
    <row r="176" spans="1:12" s="20" customFormat="1" ht="18.75">
      <c r="A176" s="3"/>
      <c r="B176" s="497"/>
      <c r="C176" s="498"/>
      <c r="D176" s="498"/>
      <c r="E176" s="498"/>
      <c r="F176" s="498"/>
      <c r="G176" s="498"/>
      <c r="H176" s="498"/>
      <c r="I176" s="499"/>
      <c r="J176" s="198"/>
      <c r="L176" s="55"/>
    </row>
    <row r="177" spans="1:12" s="20" customFormat="1" ht="19.5" thickBot="1">
      <c r="A177" s="3"/>
      <c r="B177" s="500"/>
      <c r="C177" s="501"/>
      <c r="D177" s="501"/>
      <c r="E177" s="501"/>
      <c r="F177" s="501"/>
      <c r="G177" s="501"/>
      <c r="H177" s="501"/>
      <c r="I177" s="502"/>
      <c r="J177" s="198"/>
      <c r="L177" s="55"/>
    </row>
    <row r="178" spans="1:12" s="20" customFormat="1" ht="18.75">
      <c r="A178" s="54"/>
      <c r="B178" s="54"/>
      <c r="C178" s="54"/>
      <c r="D178" s="54"/>
      <c r="E178" s="54"/>
      <c r="F178" s="54"/>
      <c r="G178" s="54"/>
      <c r="H178" s="54"/>
      <c r="I178" s="54"/>
      <c r="J178" s="59"/>
      <c r="L178" s="55"/>
    </row>
    <row r="179" spans="1:12" s="20" customFormat="1" ht="19.5" thickBot="1">
      <c r="A179" s="3"/>
      <c r="B179" s="3"/>
      <c r="C179" s="3"/>
      <c r="D179" s="3"/>
      <c r="E179" s="3"/>
      <c r="F179" s="3"/>
      <c r="G179" s="3"/>
      <c r="H179" s="3"/>
      <c r="I179" s="3"/>
      <c r="J179" s="57" t="s">
        <v>72</v>
      </c>
      <c r="L179" s="55"/>
    </row>
    <row r="180" spans="1:12" s="20" customFormat="1" ht="18.75" customHeight="1">
      <c r="A180" s="3"/>
      <c r="B180" s="503" t="str">
        <f>CONCATENATE('加盟校情報&amp;大会設定'!$G$5,'加盟校情報&amp;大会設定'!$H$5,'加盟校情報&amp;大会設定'!$I$5,'加盟校情報&amp;大会設定'!$J$5,)&amp;"　男子4×400mR"</f>
        <v>第82回東海学生駅伝 兼 第14回東海学生女子駅伝　男子4×400mR</v>
      </c>
      <c r="C180" s="504"/>
      <c r="D180" s="504"/>
      <c r="E180" s="504"/>
      <c r="F180" s="504"/>
      <c r="G180" s="504"/>
      <c r="H180" s="504"/>
      <c r="I180" s="505"/>
      <c r="J180" s="198"/>
      <c r="L180" s="55"/>
    </row>
    <row r="181" spans="1:12" s="20" customFormat="1" ht="19.5" customHeight="1" thickBot="1">
      <c r="A181" s="3"/>
      <c r="B181" s="506"/>
      <c r="C181" s="507"/>
      <c r="D181" s="507"/>
      <c r="E181" s="507"/>
      <c r="F181" s="507"/>
      <c r="G181" s="507"/>
      <c r="H181" s="507"/>
      <c r="I181" s="508"/>
      <c r="J181" s="198"/>
      <c r="L181" s="55"/>
    </row>
    <row r="182" spans="1:12" s="20" customFormat="1" ht="18.75">
      <c r="A182" s="3"/>
      <c r="B182" s="509" t="s">
        <v>57</v>
      </c>
      <c r="C182" s="510"/>
      <c r="D182" s="515" t="str">
        <f>IF(基本情報登録!$D$6&gt;0,基本情報登録!$D$6,"")</f>
        <v/>
      </c>
      <c r="E182" s="516"/>
      <c r="F182" s="516"/>
      <c r="G182" s="516"/>
      <c r="H182" s="517"/>
      <c r="I182" s="58" t="s">
        <v>58</v>
      </c>
      <c r="J182" s="198"/>
      <c r="L182" s="55"/>
    </row>
    <row r="183" spans="1:12" s="20" customFormat="1" ht="18.75" customHeight="1">
      <c r="A183" s="3"/>
      <c r="B183" s="511" t="s">
        <v>1</v>
      </c>
      <c r="C183" s="512"/>
      <c r="D183" s="518" t="str">
        <f>IF(基本情報登録!$D$8&gt;0,基本情報登録!$D$8,"")</f>
        <v/>
      </c>
      <c r="E183" s="519"/>
      <c r="F183" s="519"/>
      <c r="G183" s="519"/>
      <c r="H183" s="520"/>
      <c r="I183" s="492"/>
      <c r="J183" s="198"/>
      <c r="L183" s="55"/>
    </row>
    <row r="184" spans="1:12" s="20" customFormat="1" ht="19.5" customHeight="1" thickBot="1">
      <c r="A184" s="3"/>
      <c r="B184" s="513"/>
      <c r="C184" s="514"/>
      <c r="D184" s="521"/>
      <c r="E184" s="522"/>
      <c r="F184" s="522"/>
      <c r="G184" s="522"/>
      <c r="H184" s="523"/>
      <c r="I184" s="493"/>
      <c r="J184" s="198"/>
      <c r="L184" s="55"/>
    </row>
    <row r="185" spans="1:12" s="20" customFormat="1" ht="18.75">
      <c r="A185" s="3"/>
      <c r="B185" s="509" t="s">
        <v>37</v>
      </c>
      <c r="C185" s="510"/>
      <c r="D185" s="547"/>
      <c r="E185" s="548"/>
      <c r="F185" s="548"/>
      <c r="G185" s="548"/>
      <c r="H185" s="548"/>
      <c r="I185" s="549"/>
      <c r="J185" s="198"/>
      <c r="L185" s="55"/>
    </row>
    <row r="186" spans="1:12" s="20" customFormat="1" ht="18.75" hidden="1">
      <c r="A186" s="3"/>
      <c r="B186" s="195"/>
      <c r="C186" s="196"/>
      <c r="D186" s="49"/>
      <c r="E186" s="550" t="str">
        <f>TEXT(D185,"00000")</f>
        <v>00000</v>
      </c>
      <c r="F186" s="550"/>
      <c r="G186" s="550"/>
      <c r="H186" s="550"/>
      <c r="I186" s="551"/>
      <c r="J186" s="198"/>
      <c r="L186" s="55"/>
    </row>
    <row r="187" spans="1:12" s="20" customFormat="1" ht="18.75" customHeight="1">
      <c r="A187" s="3"/>
      <c r="B187" s="511" t="s">
        <v>40</v>
      </c>
      <c r="C187" s="512"/>
      <c r="D187" s="528"/>
      <c r="E187" s="554"/>
      <c r="F187" s="554"/>
      <c r="G187" s="554"/>
      <c r="H187" s="554"/>
      <c r="I187" s="555"/>
      <c r="J187" s="198"/>
      <c r="L187" s="55"/>
    </row>
    <row r="188" spans="1:12" s="20" customFormat="1" ht="18.75" customHeight="1">
      <c r="A188" s="3"/>
      <c r="B188" s="552"/>
      <c r="C188" s="553"/>
      <c r="D188" s="534"/>
      <c r="E188" s="556"/>
      <c r="F188" s="556"/>
      <c r="G188" s="556"/>
      <c r="H188" s="556"/>
      <c r="I188" s="557"/>
      <c r="J188" s="198"/>
      <c r="L188" s="55"/>
    </row>
    <row r="189" spans="1:12" s="20" customFormat="1" ht="19.5" thickBot="1">
      <c r="A189" s="3"/>
      <c r="B189" s="558" t="s">
        <v>59</v>
      </c>
      <c r="C189" s="559"/>
      <c r="D189" s="560"/>
      <c r="E189" s="561"/>
      <c r="F189" s="561"/>
      <c r="G189" s="561"/>
      <c r="H189" s="561"/>
      <c r="I189" s="562"/>
      <c r="J189" s="198"/>
      <c r="L189" s="55"/>
    </row>
    <row r="190" spans="1:12" s="20" customFormat="1" ht="18.75">
      <c r="A190" s="3"/>
      <c r="B190" s="536" t="s">
        <v>60</v>
      </c>
      <c r="C190" s="537"/>
      <c r="D190" s="537"/>
      <c r="E190" s="537"/>
      <c r="F190" s="537"/>
      <c r="G190" s="537"/>
      <c r="H190" s="537"/>
      <c r="I190" s="538"/>
      <c r="J190" s="198"/>
      <c r="L190" s="55"/>
    </row>
    <row r="191" spans="1:12" s="20" customFormat="1" ht="19.5" thickBot="1">
      <c r="A191" s="3"/>
      <c r="B191" s="50" t="s">
        <v>61</v>
      </c>
      <c r="C191" s="197" t="s">
        <v>30</v>
      </c>
      <c r="D191" s="197" t="s">
        <v>62</v>
      </c>
      <c r="E191" s="539" t="s">
        <v>63</v>
      </c>
      <c r="F191" s="540"/>
      <c r="G191" s="197" t="s">
        <v>57</v>
      </c>
      <c r="H191" s="197" t="s">
        <v>64</v>
      </c>
      <c r="I191" s="51" t="s">
        <v>65</v>
      </c>
      <c r="J191" s="198"/>
      <c r="L191" s="55"/>
    </row>
    <row r="192" spans="1:12" s="20" customFormat="1" ht="19.5" customHeight="1" thickTop="1">
      <c r="A192" s="3"/>
      <c r="B192" s="541">
        <v>1</v>
      </c>
      <c r="C192" s="543"/>
      <c r="D192" s="543" t="str">
        <f>IF(C192&gt;0,VLOOKUP(C192,男子登録情報!$A$2:$H$1688,2,0),"")</f>
        <v/>
      </c>
      <c r="E192" s="544" t="str">
        <f>IF(C192&gt;0,VLOOKUP(C192,男子登録情報!$A$2:$H$1688,3,0),"")</f>
        <v/>
      </c>
      <c r="F192" s="545"/>
      <c r="G192" s="543" t="str">
        <f>IF(C192&gt;0,VLOOKUP(C192,男子登録情報!$A$2:$H$1688,4,0),"")</f>
        <v/>
      </c>
      <c r="H192" s="543" t="str">
        <f>IF(C192&gt;0,VLOOKUP(C192,男子登録情報!$A$2:$H$1688,8,0),"")</f>
        <v/>
      </c>
      <c r="I192" s="546" t="str">
        <f>IF(C192&gt;0,VLOOKUP(C192,男子登録情報!$A$2:$H$1688,5,0),"")</f>
        <v/>
      </c>
      <c r="J192" s="198"/>
      <c r="L192" s="55"/>
    </row>
    <row r="193" spans="1:12" s="20" customFormat="1" ht="18.75" customHeight="1">
      <c r="A193" s="3"/>
      <c r="B193" s="542"/>
      <c r="C193" s="533"/>
      <c r="D193" s="533"/>
      <c r="E193" s="534"/>
      <c r="F193" s="535"/>
      <c r="G193" s="533"/>
      <c r="H193" s="533"/>
      <c r="I193" s="532"/>
      <c r="J193" s="198"/>
      <c r="L193" s="55"/>
    </row>
    <row r="194" spans="1:12" s="20" customFormat="1" ht="18.75" customHeight="1">
      <c r="A194" s="3"/>
      <c r="B194" s="524">
        <v>2</v>
      </c>
      <c r="C194" s="526"/>
      <c r="D194" s="526" t="str">
        <f>IF(C194,VLOOKUP(C194,男子登録情報!$A$2:$H$1688,2,0),"")</f>
        <v/>
      </c>
      <c r="E194" s="528" t="str">
        <f>IF(C194&gt;0,VLOOKUP(C194,男子登録情報!$A$2:$H$1688,3,0),"")</f>
        <v/>
      </c>
      <c r="F194" s="529"/>
      <c r="G194" s="526" t="str">
        <f>IF(C194&gt;0,VLOOKUP(C194,男子登録情報!$A$2:$H$1688,4,0),"")</f>
        <v/>
      </c>
      <c r="H194" s="526" t="str">
        <f>IF(C194&gt;0,VLOOKUP(C194,男子登録情報!$A$2:$H$1688,8,0),"")</f>
        <v/>
      </c>
      <c r="I194" s="492" t="str">
        <f>IF(C194&gt;0,VLOOKUP(C194,男子登録情報!$A$2:$H$1688,5,0),"")</f>
        <v/>
      </c>
      <c r="J194" s="198"/>
      <c r="L194" s="55"/>
    </row>
    <row r="195" spans="1:12" s="20" customFormat="1" ht="18.75" customHeight="1">
      <c r="A195" s="3"/>
      <c r="B195" s="542"/>
      <c r="C195" s="533"/>
      <c r="D195" s="533"/>
      <c r="E195" s="534"/>
      <c r="F195" s="535"/>
      <c r="G195" s="533"/>
      <c r="H195" s="533"/>
      <c r="I195" s="532"/>
      <c r="J195" s="198"/>
      <c r="L195" s="55"/>
    </row>
    <row r="196" spans="1:12" s="20" customFormat="1" ht="18.75" customHeight="1">
      <c r="A196" s="3"/>
      <c r="B196" s="524">
        <v>3</v>
      </c>
      <c r="C196" s="526"/>
      <c r="D196" s="526" t="str">
        <f>IF(C196,VLOOKUP(C196,男子登録情報!$A$2:$H$1688,2,0),"")</f>
        <v/>
      </c>
      <c r="E196" s="528" t="str">
        <f>IF(C196&gt;0,VLOOKUP(C196,男子登録情報!$A$2:$H$1688,3,0),"")</f>
        <v/>
      </c>
      <c r="F196" s="529"/>
      <c r="G196" s="526" t="str">
        <f>IF(C196&gt;0,VLOOKUP(C196,男子登録情報!$A$2:$H$1688,4,0),"")</f>
        <v/>
      </c>
      <c r="H196" s="526" t="str">
        <f>IF(C196&gt;0,VLOOKUP(C196,男子登録情報!$A$2:$H$1688,8,0),"")</f>
        <v/>
      </c>
      <c r="I196" s="492" t="str">
        <f>IF(C196&gt;0,VLOOKUP(C196,男子登録情報!$A$2:$H$1688,5,0),"")</f>
        <v/>
      </c>
      <c r="J196" s="198"/>
      <c r="L196" s="55"/>
    </row>
    <row r="197" spans="1:12" s="20" customFormat="1" ht="18.75" customHeight="1">
      <c r="A197" s="3"/>
      <c r="B197" s="542"/>
      <c r="C197" s="533"/>
      <c r="D197" s="533"/>
      <c r="E197" s="534"/>
      <c r="F197" s="535"/>
      <c r="G197" s="533"/>
      <c r="H197" s="533"/>
      <c r="I197" s="532"/>
      <c r="J197" s="198"/>
      <c r="L197" s="55"/>
    </row>
    <row r="198" spans="1:12" s="20" customFormat="1" ht="18.75" customHeight="1">
      <c r="A198" s="3"/>
      <c r="B198" s="524">
        <v>4</v>
      </c>
      <c r="C198" s="526"/>
      <c r="D198" s="526" t="str">
        <f>IF(C198,VLOOKUP(C198,男子登録情報!$A$2:$H$1688,2,0),"")</f>
        <v/>
      </c>
      <c r="E198" s="528" t="str">
        <f>IF(C198&gt;0,VLOOKUP(C198,男子登録情報!$A$2:$H$1688,3,0),"")</f>
        <v/>
      </c>
      <c r="F198" s="529"/>
      <c r="G198" s="526" t="str">
        <f>IF(C198&gt;0,VLOOKUP(C198,男子登録情報!$A$2:$H$1688,4,0),"")</f>
        <v/>
      </c>
      <c r="H198" s="526" t="str">
        <f>IF(C198&gt;0,VLOOKUP(C198,男子登録情報!$A$2:$H$1688,8,0),"")</f>
        <v/>
      </c>
      <c r="I198" s="492" t="str">
        <f>IF(C198&gt;0,VLOOKUP(C198,男子登録情報!$A$2:$H$1688,5,0),"")</f>
        <v/>
      </c>
      <c r="J198" s="198"/>
      <c r="L198" s="55"/>
    </row>
    <row r="199" spans="1:12" s="20" customFormat="1" ht="18.75" customHeight="1">
      <c r="A199" s="3"/>
      <c r="B199" s="542"/>
      <c r="C199" s="533"/>
      <c r="D199" s="533"/>
      <c r="E199" s="534"/>
      <c r="F199" s="535"/>
      <c r="G199" s="533"/>
      <c r="H199" s="533"/>
      <c r="I199" s="532"/>
      <c r="J199" s="198"/>
      <c r="L199" s="55"/>
    </row>
    <row r="200" spans="1:12" s="20" customFormat="1" ht="18.75" customHeight="1">
      <c r="A200" s="3"/>
      <c r="B200" s="524">
        <v>5</v>
      </c>
      <c r="C200" s="526"/>
      <c r="D200" s="526" t="str">
        <f>IF(C200,VLOOKUP(C200,男子登録情報!$A$2:$H$1688,2,0),"")</f>
        <v/>
      </c>
      <c r="E200" s="528" t="str">
        <f>IF(C200&gt;0,VLOOKUP(C200,男子登録情報!$A$2:$H$1688,3,0),"")</f>
        <v/>
      </c>
      <c r="F200" s="529"/>
      <c r="G200" s="526" t="str">
        <f>IF(C200&gt;0,VLOOKUP(C200,男子登録情報!$A$2:$H$1688,4,0),"")</f>
        <v/>
      </c>
      <c r="H200" s="526" t="str">
        <f>IF(C200&gt;0,VLOOKUP(C200,男子登録情報!$A$2:$H$1688,8,0),"")</f>
        <v/>
      </c>
      <c r="I200" s="492" t="str">
        <f>IF(C200&gt;0,VLOOKUP(C200,男子登録情報!$A$2:$H$1688,5,0),"")</f>
        <v/>
      </c>
      <c r="J200" s="198"/>
      <c r="L200" s="55"/>
    </row>
    <row r="201" spans="1:12" s="20" customFormat="1" ht="18.75" customHeight="1">
      <c r="A201" s="3"/>
      <c r="B201" s="542"/>
      <c r="C201" s="533"/>
      <c r="D201" s="533"/>
      <c r="E201" s="534"/>
      <c r="F201" s="535"/>
      <c r="G201" s="533"/>
      <c r="H201" s="533"/>
      <c r="I201" s="532"/>
      <c r="J201" s="198"/>
      <c r="L201" s="55"/>
    </row>
    <row r="202" spans="1:12" s="20" customFormat="1" ht="18.75" customHeight="1">
      <c r="A202" s="3"/>
      <c r="B202" s="524">
        <v>6</v>
      </c>
      <c r="C202" s="526"/>
      <c r="D202" s="526" t="str">
        <f>IF(C202,VLOOKUP(C202,男子登録情報!$A$2:$H$1688,2,0),"")</f>
        <v/>
      </c>
      <c r="E202" s="528" t="str">
        <f>IF(C202&gt;0,VLOOKUP(C202,男子登録情報!$A$2:$H$1688,3,0),"")</f>
        <v/>
      </c>
      <c r="F202" s="529"/>
      <c r="G202" s="526" t="str">
        <f>IF(C202&gt;0,VLOOKUP(C202,男子登録情報!$A$2:$H$1688,4,0),"")</f>
        <v/>
      </c>
      <c r="H202" s="526" t="str">
        <f>IF(C202&gt;0,VLOOKUP(C202,男子登録情報!$A$2:$H$1688,8,0),"")</f>
        <v/>
      </c>
      <c r="I202" s="492" t="str">
        <f>IF(C202&gt;0,VLOOKUP(C202,男子登録情報!$A$2:$H$1688,5,0),"")</f>
        <v/>
      </c>
      <c r="J202" s="198"/>
      <c r="L202" s="55"/>
    </row>
    <row r="203" spans="1:12" s="20" customFormat="1" ht="19.5" customHeight="1" thickBot="1">
      <c r="A203" s="3"/>
      <c r="B203" s="525"/>
      <c r="C203" s="527"/>
      <c r="D203" s="527"/>
      <c r="E203" s="530"/>
      <c r="F203" s="531"/>
      <c r="G203" s="527"/>
      <c r="H203" s="527"/>
      <c r="I203" s="493"/>
      <c r="J203" s="198"/>
      <c r="L203" s="55"/>
    </row>
    <row r="204" spans="1:12" s="20" customFormat="1" ht="18.75">
      <c r="A204" s="3"/>
      <c r="B204" s="494" t="s">
        <v>66</v>
      </c>
      <c r="C204" s="495"/>
      <c r="D204" s="495"/>
      <c r="E204" s="495"/>
      <c r="F204" s="495"/>
      <c r="G204" s="495"/>
      <c r="H204" s="495"/>
      <c r="I204" s="496"/>
      <c r="J204" s="198"/>
      <c r="L204" s="55"/>
    </row>
    <row r="205" spans="1:12" s="20" customFormat="1" ht="18.75">
      <c r="A205" s="3"/>
      <c r="B205" s="497"/>
      <c r="C205" s="498"/>
      <c r="D205" s="498"/>
      <c r="E205" s="498"/>
      <c r="F205" s="498"/>
      <c r="G205" s="498"/>
      <c r="H205" s="498"/>
      <c r="I205" s="499"/>
      <c r="J205" s="198"/>
      <c r="L205" s="55"/>
    </row>
    <row r="206" spans="1:12" s="20" customFormat="1" ht="19.5" thickBot="1">
      <c r="A206" s="3"/>
      <c r="B206" s="500"/>
      <c r="C206" s="501"/>
      <c r="D206" s="501"/>
      <c r="E206" s="501"/>
      <c r="F206" s="501"/>
      <c r="G206" s="501"/>
      <c r="H206" s="501"/>
      <c r="I206" s="502"/>
      <c r="J206" s="198"/>
      <c r="L206" s="55"/>
    </row>
    <row r="207" spans="1:12" s="20" customFormat="1" ht="18.75">
      <c r="A207" s="54"/>
      <c r="B207" s="54"/>
      <c r="C207" s="54"/>
      <c r="D207" s="54"/>
      <c r="E207" s="54"/>
      <c r="F207" s="54"/>
      <c r="G207" s="54"/>
      <c r="H207" s="54"/>
      <c r="I207" s="54"/>
      <c r="J207" s="59"/>
      <c r="L207" s="55"/>
    </row>
    <row r="208" spans="1:12" s="20" customFormat="1" ht="19.5" thickBot="1">
      <c r="A208" s="3"/>
      <c r="B208" s="3"/>
      <c r="C208" s="3"/>
      <c r="D208" s="3"/>
      <c r="E208" s="3"/>
      <c r="F208" s="3"/>
      <c r="G208" s="3"/>
      <c r="H208" s="3"/>
      <c r="I208" s="3"/>
      <c r="J208" s="57" t="s">
        <v>73</v>
      </c>
      <c r="L208" s="55"/>
    </row>
    <row r="209" spans="1:12" s="20" customFormat="1" ht="18.75" customHeight="1">
      <c r="A209" s="3"/>
      <c r="B209" s="503" t="str">
        <f>CONCATENATE('加盟校情報&amp;大会設定'!$G$5,'加盟校情報&amp;大会設定'!$H$5,'加盟校情報&amp;大会設定'!$I$5,'加盟校情報&amp;大会設定'!$J$5,)&amp;"　男子4×400mR"</f>
        <v>第82回東海学生駅伝 兼 第14回東海学生女子駅伝　男子4×400mR</v>
      </c>
      <c r="C209" s="504"/>
      <c r="D209" s="504"/>
      <c r="E209" s="504"/>
      <c r="F209" s="504"/>
      <c r="G209" s="504"/>
      <c r="H209" s="504"/>
      <c r="I209" s="505"/>
      <c r="J209" s="198"/>
      <c r="L209" s="55"/>
    </row>
    <row r="210" spans="1:12" s="20" customFormat="1" ht="19.5" customHeight="1" thickBot="1">
      <c r="A210" s="3"/>
      <c r="B210" s="506"/>
      <c r="C210" s="507"/>
      <c r="D210" s="507"/>
      <c r="E210" s="507"/>
      <c r="F210" s="507"/>
      <c r="G210" s="507"/>
      <c r="H210" s="507"/>
      <c r="I210" s="508"/>
      <c r="J210" s="198"/>
      <c r="L210" s="55"/>
    </row>
    <row r="211" spans="1:12" s="20" customFormat="1" ht="18.75">
      <c r="A211" s="3"/>
      <c r="B211" s="509" t="s">
        <v>57</v>
      </c>
      <c r="C211" s="510"/>
      <c r="D211" s="515" t="str">
        <f>IF(基本情報登録!$D$6&gt;0,基本情報登録!$D$6,"")</f>
        <v/>
      </c>
      <c r="E211" s="516"/>
      <c r="F211" s="516"/>
      <c r="G211" s="516"/>
      <c r="H211" s="517"/>
      <c r="I211" s="58" t="s">
        <v>58</v>
      </c>
      <c r="J211" s="198"/>
      <c r="L211" s="55"/>
    </row>
    <row r="212" spans="1:12" s="20" customFormat="1" ht="18.75" customHeight="1">
      <c r="A212" s="3"/>
      <c r="B212" s="511" t="s">
        <v>1</v>
      </c>
      <c r="C212" s="512"/>
      <c r="D212" s="518" t="str">
        <f>IF(基本情報登録!$D$8&gt;0,基本情報登録!$D$8,"")</f>
        <v/>
      </c>
      <c r="E212" s="519"/>
      <c r="F212" s="519"/>
      <c r="G212" s="519"/>
      <c r="H212" s="520"/>
      <c r="I212" s="492"/>
      <c r="J212" s="198"/>
      <c r="L212" s="55"/>
    </row>
    <row r="213" spans="1:12" s="20" customFormat="1" ht="19.5" customHeight="1" thickBot="1">
      <c r="A213" s="3"/>
      <c r="B213" s="513"/>
      <c r="C213" s="514"/>
      <c r="D213" s="521"/>
      <c r="E213" s="522"/>
      <c r="F213" s="522"/>
      <c r="G213" s="522"/>
      <c r="H213" s="523"/>
      <c r="I213" s="493"/>
      <c r="J213" s="198"/>
      <c r="L213" s="55"/>
    </row>
    <row r="214" spans="1:12" s="20" customFormat="1" ht="18.75">
      <c r="A214" s="3"/>
      <c r="B214" s="509" t="s">
        <v>37</v>
      </c>
      <c r="C214" s="510"/>
      <c r="D214" s="547"/>
      <c r="E214" s="548"/>
      <c r="F214" s="548"/>
      <c r="G214" s="548"/>
      <c r="H214" s="548"/>
      <c r="I214" s="549"/>
      <c r="J214" s="198"/>
      <c r="L214" s="55"/>
    </row>
    <row r="215" spans="1:12" s="20" customFormat="1" ht="18.75" hidden="1">
      <c r="A215" s="3"/>
      <c r="B215" s="195"/>
      <c r="C215" s="196"/>
      <c r="D215" s="49"/>
      <c r="E215" s="550" t="str">
        <f>TEXT(D214,"00000")</f>
        <v>00000</v>
      </c>
      <c r="F215" s="550"/>
      <c r="G215" s="550"/>
      <c r="H215" s="550"/>
      <c r="I215" s="551"/>
      <c r="J215" s="198"/>
      <c r="L215" s="55"/>
    </row>
    <row r="216" spans="1:12" s="20" customFormat="1" ht="18.75" customHeight="1">
      <c r="A216" s="3"/>
      <c r="B216" s="511" t="s">
        <v>40</v>
      </c>
      <c r="C216" s="512"/>
      <c r="D216" s="528"/>
      <c r="E216" s="554"/>
      <c r="F216" s="554"/>
      <c r="G216" s="554"/>
      <c r="H216" s="554"/>
      <c r="I216" s="555"/>
      <c r="J216" s="198"/>
      <c r="L216" s="55"/>
    </row>
    <row r="217" spans="1:12" s="20" customFormat="1" ht="18.75" customHeight="1">
      <c r="A217" s="3"/>
      <c r="B217" s="552"/>
      <c r="C217" s="553"/>
      <c r="D217" s="534"/>
      <c r="E217" s="556"/>
      <c r="F217" s="556"/>
      <c r="G217" s="556"/>
      <c r="H217" s="556"/>
      <c r="I217" s="557"/>
      <c r="J217" s="198"/>
      <c r="L217" s="55"/>
    </row>
    <row r="218" spans="1:12" s="20" customFormat="1" ht="19.5" thickBot="1">
      <c r="A218" s="3"/>
      <c r="B218" s="558" t="s">
        <v>59</v>
      </c>
      <c r="C218" s="559"/>
      <c r="D218" s="560"/>
      <c r="E218" s="561"/>
      <c r="F218" s="561"/>
      <c r="G218" s="561"/>
      <c r="H218" s="561"/>
      <c r="I218" s="562"/>
      <c r="J218" s="198"/>
      <c r="L218" s="55"/>
    </row>
    <row r="219" spans="1:12" s="20" customFormat="1" ht="18.75">
      <c r="A219" s="3"/>
      <c r="B219" s="536" t="s">
        <v>60</v>
      </c>
      <c r="C219" s="537"/>
      <c r="D219" s="537"/>
      <c r="E219" s="537"/>
      <c r="F219" s="537"/>
      <c r="G219" s="537"/>
      <c r="H219" s="537"/>
      <c r="I219" s="538"/>
      <c r="J219" s="198"/>
      <c r="L219" s="55"/>
    </row>
    <row r="220" spans="1:12" s="20" customFormat="1" ht="19.5" thickBot="1">
      <c r="A220" s="3"/>
      <c r="B220" s="50" t="s">
        <v>61</v>
      </c>
      <c r="C220" s="197" t="s">
        <v>30</v>
      </c>
      <c r="D220" s="197" t="s">
        <v>62</v>
      </c>
      <c r="E220" s="539" t="s">
        <v>63</v>
      </c>
      <c r="F220" s="540"/>
      <c r="G220" s="197" t="s">
        <v>57</v>
      </c>
      <c r="H220" s="197" t="s">
        <v>64</v>
      </c>
      <c r="I220" s="51" t="s">
        <v>65</v>
      </c>
      <c r="J220" s="198"/>
      <c r="L220" s="55"/>
    </row>
    <row r="221" spans="1:12" s="20" customFormat="1" ht="19.5" customHeight="1" thickTop="1">
      <c r="A221" s="3"/>
      <c r="B221" s="541">
        <v>1</v>
      </c>
      <c r="C221" s="543"/>
      <c r="D221" s="543" t="str">
        <f>IF(C221&gt;0,VLOOKUP(C221,男子登録情報!$A$2:$H$1688,2,0),"")</f>
        <v/>
      </c>
      <c r="E221" s="544" t="str">
        <f>IF(C221&gt;0,VLOOKUP(C221,男子登録情報!$A$2:$H$1688,3,0),"")</f>
        <v/>
      </c>
      <c r="F221" s="545"/>
      <c r="G221" s="543" t="str">
        <f>IF(C221&gt;0,VLOOKUP(C221,男子登録情報!$A$2:$H$1688,4,0),"")</f>
        <v/>
      </c>
      <c r="H221" s="543" t="str">
        <f>IF(C221&gt;0,VLOOKUP(C221,男子登録情報!$A$2:$H$1688,8,0),"")</f>
        <v/>
      </c>
      <c r="I221" s="546" t="str">
        <f>IF(C221&gt;0,VLOOKUP(C221,男子登録情報!$A$2:$H$1688,5,0),"")</f>
        <v/>
      </c>
      <c r="J221" s="198"/>
      <c r="L221" s="55"/>
    </row>
    <row r="222" spans="1:12" s="20" customFormat="1" ht="18.75" customHeight="1">
      <c r="A222" s="3"/>
      <c r="B222" s="542"/>
      <c r="C222" s="533"/>
      <c r="D222" s="533"/>
      <c r="E222" s="534"/>
      <c r="F222" s="535"/>
      <c r="G222" s="533"/>
      <c r="H222" s="533"/>
      <c r="I222" s="532"/>
      <c r="J222" s="198"/>
      <c r="L222" s="55"/>
    </row>
    <row r="223" spans="1:12" s="20" customFormat="1" ht="18.75" customHeight="1">
      <c r="A223" s="3"/>
      <c r="B223" s="524">
        <v>2</v>
      </c>
      <c r="C223" s="526"/>
      <c r="D223" s="526" t="str">
        <f>IF(C223,VLOOKUP(C223,男子登録情報!$A$2:$H$1688,2,0),"")</f>
        <v/>
      </c>
      <c r="E223" s="528" t="str">
        <f>IF(C223&gt;0,VLOOKUP(C223,男子登録情報!$A$2:$H$1688,3,0),"")</f>
        <v/>
      </c>
      <c r="F223" s="529"/>
      <c r="G223" s="526" t="str">
        <f>IF(C223&gt;0,VLOOKUP(C223,男子登録情報!$A$2:$H$1688,4,0),"")</f>
        <v/>
      </c>
      <c r="H223" s="526" t="str">
        <f>IF(C223&gt;0,VLOOKUP(C223,男子登録情報!$A$2:$H$1688,8,0),"")</f>
        <v/>
      </c>
      <c r="I223" s="492" t="str">
        <f>IF(C223&gt;0,VLOOKUP(C223,男子登録情報!$A$2:$H$1688,5,0),"")</f>
        <v/>
      </c>
      <c r="J223" s="198"/>
      <c r="L223" s="55"/>
    </row>
    <row r="224" spans="1:12" s="20" customFormat="1" ht="18.75" customHeight="1">
      <c r="A224" s="3"/>
      <c r="B224" s="542"/>
      <c r="C224" s="533"/>
      <c r="D224" s="533"/>
      <c r="E224" s="534"/>
      <c r="F224" s="535"/>
      <c r="G224" s="533"/>
      <c r="H224" s="533"/>
      <c r="I224" s="532"/>
      <c r="J224" s="198"/>
      <c r="L224" s="55"/>
    </row>
    <row r="225" spans="1:12" s="20" customFormat="1" ht="18.75" customHeight="1">
      <c r="A225" s="3"/>
      <c r="B225" s="524">
        <v>3</v>
      </c>
      <c r="C225" s="526"/>
      <c r="D225" s="526" t="str">
        <f>IF(C225,VLOOKUP(C225,男子登録情報!$A$2:$H$1688,2,0),"")</f>
        <v/>
      </c>
      <c r="E225" s="528" t="str">
        <f>IF(C225&gt;0,VLOOKUP(C225,男子登録情報!$A$2:$H$1688,3,0),"")</f>
        <v/>
      </c>
      <c r="F225" s="529"/>
      <c r="G225" s="526" t="str">
        <f>IF(C225&gt;0,VLOOKUP(C225,男子登録情報!$A$2:$H$1688,4,0),"")</f>
        <v/>
      </c>
      <c r="H225" s="526" t="str">
        <f>IF(C225&gt;0,VLOOKUP(C225,男子登録情報!$A$2:$H$1688,8,0),"")</f>
        <v/>
      </c>
      <c r="I225" s="492" t="str">
        <f>IF(C225&gt;0,VLOOKUP(C225,男子登録情報!$A$2:$H$1688,5,0),"")</f>
        <v/>
      </c>
      <c r="J225" s="198"/>
      <c r="L225" s="55"/>
    </row>
    <row r="226" spans="1:12" s="20" customFormat="1" ht="18.75" customHeight="1">
      <c r="A226" s="3"/>
      <c r="B226" s="542"/>
      <c r="C226" s="533"/>
      <c r="D226" s="533"/>
      <c r="E226" s="534"/>
      <c r="F226" s="535"/>
      <c r="G226" s="533"/>
      <c r="H226" s="533"/>
      <c r="I226" s="532"/>
      <c r="J226" s="198"/>
      <c r="L226" s="55"/>
    </row>
    <row r="227" spans="1:12" s="20" customFormat="1" ht="18.75" customHeight="1">
      <c r="A227" s="3"/>
      <c r="B227" s="524">
        <v>4</v>
      </c>
      <c r="C227" s="526"/>
      <c r="D227" s="526" t="str">
        <f>IF(C227,VLOOKUP(C227,男子登録情報!$A$2:$H$1688,2,0),"")</f>
        <v/>
      </c>
      <c r="E227" s="528" t="str">
        <f>IF(C227&gt;0,VLOOKUP(C227,男子登録情報!$A$2:$H$1688,3,0),"")</f>
        <v/>
      </c>
      <c r="F227" s="529"/>
      <c r="G227" s="526" t="str">
        <f>IF(C227&gt;0,VLOOKUP(C227,男子登録情報!$A$2:$H$1688,4,0),"")</f>
        <v/>
      </c>
      <c r="H227" s="526" t="str">
        <f>IF(C227&gt;0,VLOOKUP(C227,男子登録情報!$A$2:$H$1688,8,0),"")</f>
        <v/>
      </c>
      <c r="I227" s="492" t="str">
        <f>IF(C227&gt;0,VLOOKUP(C227,男子登録情報!$A$2:$H$1688,5,0),"")</f>
        <v/>
      </c>
      <c r="J227" s="198"/>
      <c r="L227" s="55"/>
    </row>
    <row r="228" spans="1:12" s="20" customFormat="1" ht="18.75" customHeight="1">
      <c r="A228" s="3"/>
      <c r="B228" s="542"/>
      <c r="C228" s="533"/>
      <c r="D228" s="533"/>
      <c r="E228" s="534"/>
      <c r="F228" s="535"/>
      <c r="G228" s="533"/>
      <c r="H228" s="533"/>
      <c r="I228" s="532"/>
      <c r="J228" s="198"/>
      <c r="L228" s="55"/>
    </row>
    <row r="229" spans="1:12" s="20" customFormat="1" ht="18.75" customHeight="1">
      <c r="A229" s="3"/>
      <c r="B229" s="524">
        <v>5</v>
      </c>
      <c r="C229" s="526"/>
      <c r="D229" s="526" t="str">
        <f>IF(C229,VLOOKUP(C229,男子登録情報!$A$2:$H$1688,2,0),"")</f>
        <v/>
      </c>
      <c r="E229" s="528" t="str">
        <f>IF(C229&gt;0,VLOOKUP(C229,男子登録情報!$A$2:$H$1688,3,0),"")</f>
        <v/>
      </c>
      <c r="F229" s="529"/>
      <c r="G229" s="526" t="str">
        <f>IF(C229&gt;0,VLOOKUP(C229,男子登録情報!$A$2:$H$1688,4,0),"")</f>
        <v/>
      </c>
      <c r="H229" s="526" t="str">
        <f>IF(C229&gt;0,VLOOKUP(C229,男子登録情報!$A$2:$H$1688,8,0),"")</f>
        <v/>
      </c>
      <c r="I229" s="492" t="str">
        <f>IF(C229&gt;0,VLOOKUP(C229,男子登録情報!$A$2:$H$1688,5,0),"")</f>
        <v/>
      </c>
      <c r="J229" s="198"/>
      <c r="L229" s="55"/>
    </row>
    <row r="230" spans="1:12" s="20" customFormat="1" ht="18.75" customHeight="1">
      <c r="A230" s="3"/>
      <c r="B230" s="542"/>
      <c r="C230" s="533"/>
      <c r="D230" s="533"/>
      <c r="E230" s="534"/>
      <c r="F230" s="535"/>
      <c r="G230" s="533"/>
      <c r="H230" s="533"/>
      <c r="I230" s="532"/>
      <c r="J230" s="198"/>
      <c r="L230" s="55"/>
    </row>
    <row r="231" spans="1:12" s="20" customFormat="1" ht="18.75" customHeight="1">
      <c r="A231" s="3"/>
      <c r="B231" s="524">
        <v>6</v>
      </c>
      <c r="C231" s="526"/>
      <c r="D231" s="526" t="str">
        <f>IF(C231,VLOOKUP(C231,男子登録情報!$A$2:$H$1688,2,0),"")</f>
        <v/>
      </c>
      <c r="E231" s="528" t="str">
        <f>IF(C231&gt;0,VLOOKUP(C231,男子登録情報!$A$2:$H$1688,3,0),"")</f>
        <v/>
      </c>
      <c r="F231" s="529"/>
      <c r="G231" s="526" t="str">
        <f>IF(C231&gt;0,VLOOKUP(C231,男子登録情報!$A$2:$H$1688,4,0),"")</f>
        <v/>
      </c>
      <c r="H231" s="526" t="str">
        <f>IF(C231&gt;0,VLOOKUP(C231,男子登録情報!$A$2:$H$1688,8,0),"")</f>
        <v/>
      </c>
      <c r="I231" s="492" t="str">
        <f>IF(C231&gt;0,VLOOKUP(C231,男子登録情報!$A$2:$H$1688,5,0),"")</f>
        <v/>
      </c>
      <c r="J231" s="198"/>
      <c r="L231" s="55"/>
    </row>
    <row r="232" spans="1:12" s="20" customFormat="1" ht="19.5" customHeight="1" thickBot="1">
      <c r="A232" s="3"/>
      <c r="B232" s="525"/>
      <c r="C232" s="527"/>
      <c r="D232" s="527"/>
      <c r="E232" s="530"/>
      <c r="F232" s="531"/>
      <c r="G232" s="527"/>
      <c r="H232" s="527"/>
      <c r="I232" s="493"/>
      <c r="J232" s="198"/>
      <c r="L232" s="55"/>
    </row>
    <row r="233" spans="1:12" s="20" customFormat="1" ht="18.75">
      <c r="A233" s="3"/>
      <c r="B233" s="494" t="s">
        <v>66</v>
      </c>
      <c r="C233" s="495"/>
      <c r="D233" s="495"/>
      <c r="E233" s="495"/>
      <c r="F233" s="495"/>
      <c r="G233" s="495"/>
      <c r="H233" s="495"/>
      <c r="I233" s="496"/>
      <c r="J233" s="198"/>
      <c r="L233" s="55"/>
    </row>
    <row r="234" spans="1:12" s="20" customFormat="1" ht="18.75">
      <c r="A234" s="3"/>
      <c r="B234" s="497"/>
      <c r="C234" s="498"/>
      <c r="D234" s="498"/>
      <c r="E234" s="498"/>
      <c r="F234" s="498"/>
      <c r="G234" s="498"/>
      <c r="H234" s="498"/>
      <c r="I234" s="499"/>
      <c r="J234" s="198"/>
      <c r="L234" s="55"/>
    </row>
    <row r="235" spans="1:12" s="20" customFormat="1" ht="19.5" thickBot="1">
      <c r="A235" s="3"/>
      <c r="B235" s="500"/>
      <c r="C235" s="501"/>
      <c r="D235" s="501"/>
      <c r="E235" s="501"/>
      <c r="F235" s="501"/>
      <c r="G235" s="501"/>
      <c r="H235" s="501"/>
      <c r="I235" s="502"/>
      <c r="J235" s="198"/>
      <c r="L235" s="55"/>
    </row>
    <row r="236" spans="1:12" s="20" customFormat="1" ht="18.75">
      <c r="A236" s="54"/>
      <c r="B236" s="54"/>
      <c r="C236" s="54"/>
      <c r="D236" s="54"/>
      <c r="E236" s="54"/>
      <c r="F236" s="54"/>
      <c r="G236" s="54"/>
      <c r="H236" s="54"/>
      <c r="I236" s="54"/>
      <c r="J236" s="59"/>
      <c r="L236" s="55"/>
    </row>
    <row r="237" spans="1:12" s="20" customFormat="1" ht="19.5" thickBot="1">
      <c r="A237" s="3"/>
      <c r="B237" s="3"/>
      <c r="C237" s="3"/>
      <c r="D237" s="3"/>
      <c r="E237" s="3"/>
      <c r="F237" s="3"/>
      <c r="G237" s="3"/>
      <c r="H237" s="3"/>
      <c r="I237" s="3"/>
      <c r="J237" s="57" t="s">
        <v>74</v>
      </c>
      <c r="L237" s="55"/>
    </row>
    <row r="238" spans="1:12" s="20" customFormat="1" ht="18.75" customHeight="1">
      <c r="A238" s="3"/>
      <c r="B238" s="503" t="str">
        <f>CONCATENATE('加盟校情報&amp;大会設定'!$G$5,'加盟校情報&amp;大会設定'!$H$5,'加盟校情報&amp;大会設定'!$I$5,'加盟校情報&amp;大会設定'!$J$5,)&amp;"　男子4×400mR"</f>
        <v>第82回東海学生駅伝 兼 第14回東海学生女子駅伝　男子4×400mR</v>
      </c>
      <c r="C238" s="504"/>
      <c r="D238" s="504"/>
      <c r="E238" s="504"/>
      <c r="F238" s="504"/>
      <c r="G238" s="504"/>
      <c r="H238" s="504"/>
      <c r="I238" s="505"/>
      <c r="J238" s="198"/>
      <c r="L238" s="55"/>
    </row>
    <row r="239" spans="1:12" s="20" customFormat="1" ht="19.5" customHeight="1" thickBot="1">
      <c r="A239" s="3"/>
      <c r="B239" s="506"/>
      <c r="C239" s="507"/>
      <c r="D239" s="507"/>
      <c r="E239" s="507"/>
      <c r="F239" s="507"/>
      <c r="G239" s="507"/>
      <c r="H239" s="507"/>
      <c r="I239" s="508"/>
      <c r="J239" s="198"/>
      <c r="L239" s="55"/>
    </row>
    <row r="240" spans="1:12" s="20" customFormat="1" ht="18.75">
      <c r="A240" s="3"/>
      <c r="B240" s="509" t="s">
        <v>57</v>
      </c>
      <c r="C240" s="510"/>
      <c r="D240" s="515" t="str">
        <f>IF(基本情報登録!$D$6&gt;0,基本情報登録!$D$6,"")</f>
        <v/>
      </c>
      <c r="E240" s="516"/>
      <c r="F240" s="516"/>
      <c r="G240" s="516"/>
      <c r="H240" s="517"/>
      <c r="I240" s="58" t="s">
        <v>58</v>
      </c>
      <c r="J240" s="198"/>
      <c r="L240" s="55"/>
    </row>
    <row r="241" spans="1:12" s="20" customFormat="1" ht="18.75" customHeight="1">
      <c r="A241" s="3"/>
      <c r="B241" s="511" t="s">
        <v>1</v>
      </c>
      <c r="C241" s="512"/>
      <c r="D241" s="518" t="str">
        <f>IF(基本情報登録!$D$8&gt;0,基本情報登録!$D$8,"")</f>
        <v/>
      </c>
      <c r="E241" s="519"/>
      <c r="F241" s="519"/>
      <c r="G241" s="519"/>
      <c r="H241" s="520"/>
      <c r="I241" s="492"/>
      <c r="J241" s="198"/>
      <c r="L241" s="55"/>
    </row>
    <row r="242" spans="1:12" s="20" customFormat="1" ht="19.5" customHeight="1" thickBot="1">
      <c r="A242" s="3"/>
      <c r="B242" s="513"/>
      <c r="C242" s="514"/>
      <c r="D242" s="521"/>
      <c r="E242" s="522"/>
      <c r="F242" s="522"/>
      <c r="G242" s="522"/>
      <c r="H242" s="523"/>
      <c r="I242" s="493"/>
      <c r="J242" s="198"/>
      <c r="L242" s="55"/>
    </row>
    <row r="243" spans="1:12" s="20" customFormat="1" ht="18.75">
      <c r="A243" s="3"/>
      <c r="B243" s="509" t="s">
        <v>37</v>
      </c>
      <c r="C243" s="510"/>
      <c r="D243" s="547"/>
      <c r="E243" s="548"/>
      <c r="F243" s="548"/>
      <c r="G243" s="548"/>
      <c r="H243" s="548"/>
      <c r="I243" s="549"/>
      <c r="J243" s="198"/>
      <c r="L243" s="55"/>
    </row>
    <row r="244" spans="1:12" s="20" customFormat="1" ht="18.75" hidden="1">
      <c r="A244" s="3"/>
      <c r="B244" s="195"/>
      <c r="C244" s="196"/>
      <c r="D244" s="49"/>
      <c r="E244" s="550" t="str">
        <f>TEXT(D243,"00000")</f>
        <v>00000</v>
      </c>
      <c r="F244" s="550"/>
      <c r="G244" s="550"/>
      <c r="H244" s="550"/>
      <c r="I244" s="551"/>
      <c r="J244" s="198"/>
      <c r="L244" s="55"/>
    </row>
    <row r="245" spans="1:12" s="20" customFormat="1" ht="18.75" customHeight="1">
      <c r="A245" s="3"/>
      <c r="B245" s="511" t="s">
        <v>40</v>
      </c>
      <c r="C245" s="512"/>
      <c r="D245" s="528"/>
      <c r="E245" s="554"/>
      <c r="F245" s="554"/>
      <c r="G245" s="554"/>
      <c r="H245" s="554"/>
      <c r="I245" s="555"/>
      <c r="J245" s="198"/>
      <c r="L245" s="55"/>
    </row>
    <row r="246" spans="1:12" s="20" customFormat="1" ht="18.75" customHeight="1">
      <c r="A246" s="3"/>
      <c r="B246" s="552"/>
      <c r="C246" s="553"/>
      <c r="D246" s="534"/>
      <c r="E246" s="556"/>
      <c r="F246" s="556"/>
      <c r="G246" s="556"/>
      <c r="H246" s="556"/>
      <c r="I246" s="557"/>
      <c r="J246" s="198"/>
      <c r="L246" s="55"/>
    </row>
    <row r="247" spans="1:12" s="20" customFormat="1" ht="19.5" thickBot="1">
      <c r="A247" s="3"/>
      <c r="B247" s="558" t="s">
        <v>59</v>
      </c>
      <c r="C247" s="559"/>
      <c r="D247" s="560"/>
      <c r="E247" s="561"/>
      <c r="F247" s="561"/>
      <c r="G247" s="561"/>
      <c r="H247" s="561"/>
      <c r="I247" s="562"/>
      <c r="J247" s="198"/>
      <c r="L247" s="55"/>
    </row>
    <row r="248" spans="1:12" s="20" customFormat="1" ht="18.75">
      <c r="A248" s="3"/>
      <c r="B248" s="536" t="s">
        <v>60</v>
      </c>
      <c r="C248" s="537"/>
      <c r="D248" s="537"/>
      <c r="E248" s="537"/>
      <c r="F248" s="537"/>
      <c r="G248" s="537"/>
      <c r="H248" s="537"/>
      <c r="I248" s="538"/>
      <c r="J248" s="198"/>
      <c r="L248" s="55"/>
    </row>
    <row r="249" spans="1:12" s="20" customFormat="1" ht="19.5" thickBot="1">
      <c r="A249" s="3"/>
      <c r="B249" s="50" t="s">
        <v>61</v>
      </c>
      <c r="C249" s="197" t="s">
        <v>30</v>
      </c>
      <c r="D249" s="197" t="s">
        <v>62</v>
      </c>
      <c r="E249" s="539" t="s">
        <v>63</v>
      </c>
      <c r="F249" s="540"/>
      <c r="G249" s="197" t="s">
        <v>57</v>
      </c>
      <c r="H249" s="197" t="s">
        <v>64</v>
      </c>
      <c r="I249" s="51" t="s">
        <v>65</v>
      </c>
      <c r="J249" s="198"/>
      <c r="L249" s="55"/>
    </row>
    <row r="250" spans="1:12" s="20" customFormat="1" ht="19.5" customHeight="1" thickTop="1">
      <c r="A250" s="3"/>
      <c r="B250" s="541">
        <v>1</v>
      </c>
      <c r="C250" s="543"/>
      <c r="D250" s="543" t="str">
        <f>IF(C250&gt;0,VLOOKUP(C250,男子登録情報!$A$2:$H$1688,2,0),"")</f>
        <v/>
      </c>
      <c r="E250" s="544" t="str">
        <f>IF(C250&gt;0,VLOOKUP(C250,男子登録情報!$A$2:$H$1688,3,0),"")</f>
        <v/>
      </c>
      <c r="F250" s="545"/>
      <c r="G250" s="543" t="str">
        <f>IF(C250&gt;0,VLOOKUP(C250,男子登録情報!$A$2:$H$1688,4,0),"")</f>
        <v/>
      </c>
      <c r="H250" s="543" t="str">
        <f>IF(C250&gt;0,VLOOKUP(C250,男子登録情報!$A$2:$H$1688,8,0),"")</f>
        <v/>
      </c>
      <c r="I250" s="546" t="str">
        <f>IF(C250&gt;0,VLOOKUP(C250,男子登録情報!$A$2:$H$1688,5,0),"")</f>
        <v/>
      </c>
      <c r="J250" s="198"/>
      <c r="L250" s="55"/>
    </row>
    <row r="251" spans="1:12" s="20" customFormat="1" ht="18.75" customHeight="1">
      <c r="A251" s="3"/>
      <c r="B251" s="542"/>
      <c r="C251" s="533"/>
      <c r="D251" s="533"/>
      <c r="E251" s="534"/>
      <c r="F251" s="535"/>
      <c r="G251" s="533"/>
      <c r="H251" s="533"/>
      <c r="I251" s="532"/>
      <c r="J251" s="198"/>
      <c r="L251" s="55"/>
    </row>
    <row r="252" spans="1:12" s="20" customFormat="1" ht="18.75" customHeight="1">
      <c r="A252" s="3"/>
      <c r="B252" s="524">
        <v>2</v>
      </c>
      <c r="C252" s="526"/>
      <c r="D252" s="526" t="str">
        <f>IF(C252,VLOOKUP(C252,男子登録情報!$A$2:$H$1688,2,0),"")</f>
        <v/>
      </c>
      <c r="E252" s="528" t="str">
        <f>IF(C252&gt;0,VLOOKUP(C252,男子登録情報!$A$2:$H$1688,3,0),"")</f>
        <v/>
      </c>
      <c r="F252" s="529"/>
      <c r="G252" s="526" t="str">
        <f>IF(C252&gt;0,VLOOKUP(C252,男子登録情報!$A$2:$H$1688,4,0),"")</f>
        <v/>
      </c>
      <c r="H252" s="526" t="str">
        <f>IF(C252&gt;0,VLOOKUP(C252,男子登録情報!$A$2:$H$1688,8,0),"")</f>
        <v/>
      </c>
      <c r="I252" s="492" t="str">
        <f>IF(C252&gt;0,VLOOKUP(C252,男子登録情報!$A$2:$H$1688,5,0),"")</f>
        <v/>
      </c>
      <c r="J252" s="198"/>
      <c r="L252" s="55"/>
    </row>
    <row r="253" spans="1:12" s="20" customFormat="1" ht="18.75" customHeight="1">
      <c r="A253" s="3"/>
      <c r="B253" s="542"/>
      <c r="C253" s="533"/>
      <c r="D253" s="533"/>
      <c r="E253" s="534"/>
      <c r="F253" s="535"/>
      <c r="G253" s="533"/>
      <c r="H253" s="533"/>
      <c r="I253" s="532"/>
      <c r="J253" s="198"/>
      <c r="L253" s="55"/>
    </row>
    <row r="254" spans="1:12" s="20" customFormat="1" ht="18.75" customHeight="1">
      <c r="A254" s="3"/>
      <c r="B254" s="524">
        <v>3</v>
      </c>
      <c r="C254" s="526"/>
      <c r="D254" s="526" t="str">
        <f>IF(C254,VLOOKUP(C254,男子登録情報!$A$2:$H$1688,2,0),"")</f>
        <v/>
      </c>
      <c r="E254" s="528" t="str">
        <f>IF(C254&gt;0,VLOOKUP(C254,男子登録情報!$A$2:$H$1688,3,0),"")</f>
        <v/>
      </c>
      <c r="F254" s="529"/>
      <c r="G254" s="526" t="str">
        <f>IF(C254&gt;0,VLOOKUP(C254,男子登録情報!$A$2:$H$1688,4,0),"")</f>
        <v/>
      </c>
      <c r="H254" s="526" t="str">
        <f>IF(C254&gt;0,VLOOKUP(C254,男子登録情報!$A$2:$H$1688,8,0),"")</f>
        <v/>
      </c>
      <c r="I254" s="492" t="str">
        <f>IF(C254&gt;0,VLOOKUP(C254,男子登録情報!$A$2:$H$1688,5,0),"")</f>
        <v/>
      </c>
      <c r="J254" s="198"/>
      <c r="L254" s="55"/>
    </row>
    <row r="255" spans="1:12" s="20" customFormat="1" ht="18.75" customHeight="1">
      <c r="A255" s="3"/>
      <c r="B255" s="542"/>
      <c r="C255" s="533"/>
      <c r="D255" s="533"/>
      <c r="E255" s="534"/>
      <c r="F255" s="535"/>
      <c r="G255" s="533"/>
      <c r="H255" s="533"/>
      <c r="I255" s="532"/>
      <c r="J255" s="198"/>
      <c r="L255" s="55"/>
    </row>
    <row r="256" spans="1:12" s="20" customFormat="1" ht="18.75" customHeight="1">
      <c r="A256" s="3"/>
      <c r="B256" s="524">
        <v>4</v>
      </c>
      <c r="C256" s="526"/>
      <c r="D256" s="526" t="str">
        <f>IF(C256,VLOOKUP(C256,男子登録情報!$A$2:$H$1688,2,0),"")</f>
        <v/>
      </c>
      <c r="E256" s="528" t="str">
        <f>IF(C256&gt;0,VLOOKUP(C256,男子登録情報!$A$2:$H$1688,3,0),"")</f>
        <v/>
      </c>
      <c r="F256" s="529"/>
      <c r="G256" s="526" t="str">
        <f>IF(C256&gt;0,VLOOKUP(C256,男子登録情報!$A$2:$H$1688,4,0),"")</f>
        <v/>
      </c>
      <c r="H256" s="526" t="str">
        <f>IF(C256&gt;0,VLOOKUP(C256,男子登録情報!$A$2:$H$1688,8,0),"")</f>
        <v/>
      </c>
      <c r="I256" s="492" t="str">
        <f>IF(C256&gt;0,VLOOKUP(C256,男子登録情報!$A$2:$H$1688,5,0),"")</f>
        <v/>
      </c>
      <c r="J256" s="198"/>
      <c r="L256" s="55"/>
    </row>
    <row r="257" spans="1:12" s="20" customFormat="1" ht="18.75" customHeight="1">
      <c r="A257" s="3"/>
      <c r="B257" s="542"/>
      <c r="C257" s="533"/>
      <c r="D257" s="533"/>
      <c r="E257" s="534"/>
      <c r="F257" s="535"/>
      <c r="G257" s="533"/>
      <c r="H257" s="533"/>
      <c r="I257" s="532"/>
      <c r="J257" s="198"/>
      <c r="L257" s="55"/>
    </row>
    <row r="258" spans="1:12" s="20" customFormat="1" ht="18.75" customHeight="1">
      <c r="A258" s="3"/>
      <c r="B258" s="524">
        <v>5</v>
      </c>
      <c r="C258" s="526"/>
      <c r="D258" s="526" t="str">
        <f>IF(C258,VLOOKUP(C258,男子登録情報!$A$2:$H$1688,2,0),"")</f>
        <v/>
      </c>
      <c r="E258" s="528" t="str">
        <f>IF(C258&gt;0,VLOOKUP(C258,男子登録情報!$A$2:$H$1688,3,0),"")</f>
        <v/>
      </c>
      <c r="F258" s="529"/>
      <c r="G258" s="526" t="str">
        <f>IF(C258&gt;0,VLOOKUP(C258,男子登録情報!$A$2:$H$1688,4,0),"")</f>
        <v/>
      </c>
      <c r="H258" s="526" t="str">
        <f>IF(C258&gt;0,VLOOKUP(C258,男子登録情報!$A$2:$H$1688,8,0),"")</f>
        <v/>
      </c>
      <c r="I258" s="492" t="str">
        <f>IF(C258&gt;0,VLOOKUP(C258,男子登録情報!$A$2:$H$1688,5,0),"")</f>
        <v/>
      </c>
      <c r="J258" s="198"/>
      <c r="L258" s="55"/>
    </row>
    <row r="259" spans="1:12" s="20" customFormat="1" ht="18.75" customHeight="1">
      <c r="A259" s="3"/>
      <c r="B259" s="542"/>
      <c r="C259" s="533"/>
      <c r="D259" s="533"/>
      <c r="E259" s="534"/>
      <c r="F259" s="535"/>
      <c r="G259" s="533"/>
      <c r="H259" s="533"/>
      <c r="I259" s="532"/>
      <c r="J259" s="198"/>
      <c r="L259" s="55"/>
    </row>
    <row r="260" spans="1:12" s="20" customFormat="1" ht="18.75" customHeight="1">
      <c r="A260" s="3"/>
      <c r="B260" s="524">
        <v>6</v>
      </c>
      <c r="C260" s="526"/>
      <c r="D260" s="526" t="str">
        <f>IF(C260,VLOOKUP(C260,男子登録情報!$A$2:$H$1688,2,0),"")</f>
        <v/>
      </c>
      <c r="E260" s="528" t="str">
        <f>IF(C260&gt;0,VLOOKUP(C260,男子登録情報!$A$2:$H$1688,3,0),"")</f>
        <v/>
      </c>
      <c r="F260" s="529"/>
      <c r="G260" s="526" t="str">
        <f>IF(C260&gt;0,VLOOKUP(C260,男子登録情報!$A$2:$H$1688,4,0),"")</f>
        <v/>
      </c>
      <c r="H260" s="526" t="str">
        <f>IF(C260&gt;0,VLOOKUP(C260,男子登録情報!$A$2:$H$1688,8,0),"")</f>
        <v/>
      </c>
      <c r="I260" s="492" t="str">
        <f>IF(C260&gt;0,VLOOKUP(C260,男子登録情報!$A$2:$H$1688,5,0),"")</f>
        <v/>
      </c>
      <c r="J260" s="198"/>
      <c r="L260" s="55"/>
    </row>
    <row r="261" spans="1:12" s="20" customFormat="1" ht="19.5" customHeight="1" thickBot="1">
      <c r="A261" s="3"/>
      <c r="B261" s="525"/>
      <c r="C261" s="527"/>
      <c r="D261" s="527"/>
      <c r="E261" s="530"/>
      <c r="F261" s="531"/>
      <c r="G261" s="527"/>
      <c r="H261" s="527"/>
      <c r="I261" s="493"/>
      <c r="J261" s="198"/>
      <c r="L261" s="55"/>
    </row>
    <row r="262" spans="1:12" s="20" customFormat="1" ht="18.75">
      <c r="A262" s="3"/>
      <c r="B262" s="494" t="s">
        <v>66</v>
      </c>
      <c r="C262" s="495"/>
      <c r="D262" s="495"/>
      <c r="E262" s="495"/>
      <c r="F262" s="495"/>
      <c r="G262" s="495"/>
      <c r="H262" s="495"/>
      <c r="I262" s="496"/>
      <c r="J262" s="198"/>
      <c r="L262" s="55"/>
    </row>
    <row r="263" spans="1:12" s="20" customFormat="1" ht="18.75">
      <c r="A263" s="3"/>
      <c r="B263" s="497"/>
      <c r="C263" s="498"/>
      <c r="D263" s="498"/>
      <c r="E263" s="498"/>
      <c r="F263" s="498"/>
      <c r="G263" s="498"/>
      <c r="H263" s="498"/>
      <c r="I263" s="499"/>
      <c r="J263" s="198"/>
      <c r="L263" s="55"/>
    </row>
    <row r="264" spans="1:12" s="20" customFormat="1" ht="19.5" thickBot="1">
      <c r="A264" s="3"/>
      <c r="B264" s="500"/>
      <c r="C264" s="501"/>
      <c r="D264" s="501"/>
      <c r="E264" s="501"/>
      <c r="F264" s="501"/>
      <c r="G264" s="501"/>
      <c r="H264" s="501"/>
      <c r="I264" s="502"/>
      <c r="J264" s="198"/>
      <c r="L264" s="55"/>
    </row>
    <row r="265" spans="1:12" s="20" customFormat="1" ht="18.75">
      <c r="A265" s="54"/>
      <c r="B265" s="54"/>
      <c r="C265" s="54"/>
      <c r="D265" s="54"/>
      <c r="E265" s="54"/>
      <c r="F265" s="54"/>
      <c r="G265" s="54"/>
      <c r="H265" s="54"/>
      <c r="I265" s="54"/>
      <c r="J265" s="59"/>
      <c r="L265" s="55"/>
    </row>
    <row r="266" spans="1:12" s="20" customFormat="1" ht="19.5" thickBot="1">
      <c r="A266" s="3"/>
      <c r="B266" s="3"/>
      <c r="C266" s="3"/>
      <c r="D266" s="3"/>
      <c r="E266" s="3"/>
      <c r="F266" s="3"/>
      <c r="G266" s="3"/>
      <c r="H266" s="3"/>
      <c r="I266" s="3"/>
      <c r="J266" s="57" t="s">
        <v>75</v>
      </c>
      <c r="L266" s="55"/>
    </row>
    <row r="267" spans="1:12" s="20" customFormat="1" ht="18.75" customHeight="1">
      <c r="A267" s="3"/>
      <c r="B267" s="503" t="str">
        <f>CONCATENATE('加盟校情報&amp;大会設定'!$G$5,'加盟校情報&amp;大会設定'!$H$5,'加盟校情報&amp;大会設定'!$I$5,'加盟校情報&amp;大会設定'!$J$5,)&amp;"　男子4×400mR"</f>
        <v>第82回東海学生駅伝 兼 第14回東海学生女子駅伝　男子4×400mR</v>
      </c>
      <c r="C267" s="504"/>
      <c r="D267" s="504"/>
      <c r="E267" s="504"/>
      <c r="F267" s="504"/>
      <c r="G267" s="504"/>
      <c r="H267" s="504"/>
      <c r="I267" s="505"/>
      <c r="J267" s="198"/>
      <c r="L267" s="55"/>
    </row>
    <row r="268" spans="1:12" s="20" customFormat="1" ht="19.5" customHeight="1" thickBot="1">
      <c r="A268" s="3"/>
      <c r="B268" s="506"/>
      <c r="C268" s="507"/>
      <c r="D268" s="507"/>
      <c r="E268" s="507"/>
      <c r="F268" s="507"/>
      <c r="G268" s="507"/>
      <c r="H268" s="507"/>
      <c r="I268" s="508"/>
      <c r="J268" s="198"/>
      <c r="L268" s="55"/>
    </row>
    <row r="269" spans="1:12" s="20" customFormat="1" ht="18.75">
      <c r="A269" s="3"/>
      <c r="B269" s="509" t="s">
        <v>57</v>
      </c>
      <c r="C269" s="510"/>
      <c r="D269" s="515" t="str">
        <f>IF(基本情報登録!$D$6&gt;0,基本情報登録!$D$6,"")</f>
        <v/>
      </c>
      <c r="E269" s="516"/>
      <c r="F269" s="516"/>
      <c r="G269" s="516"/>
      <c r="H269" s="517"/>
      <c r="I269" s="58" t="s">
        <v>58</v>
      </c>
      <c r="J269" s="198"/>
      <c r="L269" s="55"/>
    </row>
    <row r="270" spans="1:12" s="20" customFormat="1" ht="18.75" customHeight="1">
      <c r="A270" s="3"/>
      <c r="B270" s="511" t="s">
        <v>1</v>
      </c>
      <c r="C270" s="512"/>
      <c r="D270" s="518" t="str">
        <f>IF(基本情報登録!$D$8&gt;0,基本情報登録!$D$8,"")</f>
        <v/>
      </c>
      <c r="E270" s="519"/>
      <c r="F270" s="519"/>
      <c r="G270" s="519"/>
      <c r="H270" s="520"/>
      <c r="I270" s="492"/>
      <c r="J270" s="198"/>
      <c r="L270" s="55"/>
    </row>
    <row r="271" spans="1:12" s="20" customFormat="1" ht="19.5" customHeight="1" thickBot="1">
      <c r="A271" s="3"/>
      <c r="B271" s="513"/>
      <c r="C271" s="514"/>
      <c r="D271" s="521"/>
      <c r="E271" s="522"/>
      <c r="F271" s="522"/>
      <c r="G271" s="522"/>
      <c r="H271" s="523"/>
      <c r="I271" s="493"/>
      <c r="J271" s="198"/>
      <c r="L271" s="55"/>
    </row>
    <row r="272" spans="1:12" s="20" customFormat="1" ht="18.75">
      <c r="A272" s="3"/>
      <c r="B272" s="509" t="s">
        <v>37</v>
      </c>
      <c r="C272" s="510"/>
      <c r="D272" s="547"/>
      <c r="E272" s="548"/>
      <c r="F272" s="548"/>
      <c r="G272" s="548"/>
      <c r="H272" s="548"/>
      <c r="I272" s="549"/>
      <c r="J272" s="198"/>
      <c r="L272" s="55"/>
    </row>
    <row r="273" spans="1:12" s="20" customFormat="1" ht="18.75" hidden="1">
      <c r="A273" s="3"/>
      <c r="B273" s="195"/>
      <c r="C273" s="196"/>
      <c r="D273" s="49"/>
      <c r="E273" s="550" t="str">
        <f>TEXT(D272,"00000")</f>
        <v>00000</v>
      </c>
      <c r="F273" s="550"/>
      <c r="G273" s="550"/>
      <c r="H273" s="550"/>
      <c r="I273" s="551"/>
      <c r="J273" s="198"/>
      <c r="L273" s="55"/>
    </row>
    <row r="274" spans="1:12" s="20" customFormat="1" ht="18.75" customHeight="1">
      <c r="A274" s="3"/>
      <c r="B274" s="511" t="s">
        <v>40</v>
      </c>
      <c r="C274" s="512"/>
      <c r="D274" s="528"/>
      <c r="E274" s="554"/>
      <c r="F274" s="554"/>
      <c r="G274" s="554"/>
      <c r="H274" s="554"/>
      <c r="I274" s="555"/>
      <c r="J274" s="198"/>
      <c r="L274" s="55"/>
    </row>
    <row r="275" spans="1:12" s="20" customFormat="1" ht="18.75" customHeight="1">
      <c r="A275" s="3"/>
      <c r="B275" s="552"/>
      <c r="C275" s="553"/>
      <c r="D275" s="534"/>
      <c r="E275" s="556"/>
      <c r="F275" s="556"/>
      <c r="G275" s="556"/>
      <c r="H275" s="556"/>
      <c r="I275" s="557"/>
      <c r="J275" s="198"/>
      <c r="L275" s="55"/>
    </row>
    <row r="276" spans="1:12" s="20" customFormat="1" ht="19.5" thickBot="1">
      <c r="A276" s="3"/>
      <c r="B276" s="558" t="s">
        <v>59</v>
      </c>
      <c r="C276" s="559"/>
      <c r="D276" s="560"/>
      <c r="E276" s="561"/>
      <c r="F276" s="561"/>
      <c r="G276" s="561"/>
      <c r="H276" s="561"/>
      <c r="I276" s="562"/>
      <c r="J276" s="198"/>
      <c r="L276" s="55"/>
    </row>
    <row r="277" spans="1:12" s="20" customFormat="1" ht="18.75">
      <c r="A277" s="3"/>
      <c r="B277" s="536" t="s">
        <v>60</v>
      </c>
      <c r="C277" s="537"/>
      <c r="D277" s="537"/>
      <c r="E277" s="537"/>
      <c r="F277" s="537"/>
      <c r="G277" s="537"/>
      <c r="H277" s="537"/>
      <c r="I277" s="538"/>
      <c r="J277" s="198"/>
      <c r="L277" s="55"/>
    </row>
    <row r="278" spans="1:12" s="20" customFormat="1" ht="19.5" thickBot="1">
      <c r="A278" s="3"/>
      <c r="B278" s="50" t="s">
        <v>61</v>
      </c>
      <c r="C278" s="197" t="s">
        <v>30</v>
      </c>
      <c r="D278" s="197" t="s">
        <v>62</v>
      </c>
      <c r="E278" s="539" t="s">
        <v>63</v>
      </c>
      <c r="F278" s="540"/>
      <c r="G278" s="197" t="s">
        <v>57</v>
      </c>
      <c r="H278" s="197" t="s">
        <v>64</v>
      </c>
      <c r="I278" s="51" t="s">
        <v>65</v>
      </c>
      <c r="J278" s="198"/>
      <c r="L278" s="55"/>
    </row>
    <row r="279" spans="1:12" s="20" customFormat="1" ht="19.5" customHeight="1" thickTop="1">
      <c r="A279" s="3"/>
      <c r="B279" s="541">
        <v>1</v>
      </c>
      <c r="C279" s="543"/>
      <c r="D279" s="543" t="str">
        <f>IF(C279&gt;0,VLOOKUP(C279,男子登録情報!$A$2:$H$1688,2,0),"")</f>
        <v/>
      </c>
      <c r="E279" s="544" t="str">
        <f>IF(C279&gt;0,VLOOKUP(C279,男子登録情報!$A$2:$H$1688,3,0),"")</f>
        <v/>
      </c>
      <c r="F279" s="545"/>
      <c r="G279" s="543" t="str">
        <f>IF(C279&gt;0,VLOOKUP(C279,男子登録情報!$A$2:$H$1688,4,0),"")</f>
        <v/>
      </c>
      <c r="H279" s="543" t="str">
        <f>IF(C279&gt;0,VLOOKUP(C279,男子登録情報!$A$2:$H$1688,8,0),"")</f>
        <v/>
      </c>
      <c r="I279" s="546" t="str">
        <f>IF(C279&gt;0,VLOOKUP(C279,男子登録情報!$A$2:$H$1688,5,0),"")</f>
        <v/>
      </c>
      <c r="J279" s="198"/>
      <c r="L279" s="55"/>
    </row>
    <row r="280" spans="1:12" s="20" customFormat="1" ht="18.75" customHeight="1">
      <c r="A280" s="3"/>
      <c r="B280" s="542"/>
      <c r="C280" s="533"/>
      <c r="D280" s="533"/>
      <c r="E280" s="534"/>
      <c r="F280" s="535"/>
      <c r="G280" s="533"/>
      <c r="H280" s="533"/>
      <c r="I280" s="532"/>
      <c r="J280" s="198"/>
      <c r="L280" s="55"/>
    </row>
    <row r="281" spans="1:12" s="20" customFormat="1" ht="18.75" customHeight="1">
      <c r="A281" s="3"/>
      <c r="B281" s="524">
        <v>2</v>
      </c>
      <c r="C281" s="526"/>
      <c r="D281" s="526" t="str">
        <f>IF(C281,VLOOKUP(C281,男子登録情報!$A$2:$H$1688,2,0),"")</f>
        <v/>
      </c>
      <c r="E281" s="528" t="str">
        <f>IF(C281&gt;0,VLOOKUP(C281,男子登録情報!$A$2:$H$1688,3,0),"")</f>
        <v/>
      </c>
      <c r="F281" s="529"/>
      <c r="G281" s="526" t="str">
        <f>IF(C281&gt;0,VLOOKUP(C281,男子登録情報!$A$2:$H$1688,4,0),"")</f>
        <v/>
      </c>
      <c r="H281" s="526" t="str">
        <f>IF(C281&gt;0,VLOOKUP(C281,男子登録情報!$A$2:$H$1688,8,0),"")</f>
        <v/>
      </c>
      <c r="I281" s="492" t="str">
        <f>IF(C281&gt;0,VLOOKUP(C281,男子登録情報!$A$2:$H$1688,5,0),"")</f>
        <v/>
      </c>
      <c r="J281" s="198"/>
      <c r="L281" s="55"/>
    </row>
    <row r="282" spans="1:12" s="20" customFormat="1" ht="18.75" customHeight="1">
      <c r="A282" s="3"/>
      <c r="B282" s="542"/>
      <c r="C282" s="533"/>
      <c r="D282" s="533"/>
      <c r="E282" s="534"/>
      <c r="F282" s="535"/>
      <c r="G282" s="533"/>
      <c r="H282" s="533"/>
      <c r="I282" s="532"/>
      <c r="J282" s="198"/>
      <c r="L282" s="55"/>
    </row>
    <row r="283" spans="1:12" s="20" customFormat="1" ht="18.75" customHeight="1">
      <c r="A283" s="3"/>
      <c r="B283" s="524">
        <v>3</v>
      </c>
      <c r="C283" s="526"/>
      <c r="D283" s="526" t="str">
        <f>IF(C283,VLOOKUP(C283,男子登録情報!$A$2:$H$1688,2,0),"")</f>
        <v/>
      </c>
      <c r="E283" s="528" t="str">
        <f>IF(C283&gt;0,VLOOKUP(C283,男子登録情報!$A$2:$H$1688,3,0),"")</f>
        <v/>
      </c>
      <c r="F283" s="529"/>
      <c r="G283" s="526" t="str">
        <f>IF(C283&gt;0,VLOOKUP(C283,男子登録情報!$A$2:$H$1688,4,0),"")</f>
        <v/>
      </c>
      <c r="H283" s="526" t="str">
        <f>IF(C283&gt;0,VLOOKUP(C283,男子登録情報!$A$2:$H$1688,8,0),"")</f>
        <v/>
      </c>
      <c r="I283" s="492" t="str">
        <f>IF(C283&gt;0,VLOOKUP(C283,男子登録情報!$A$2:$H$1688,5,0),"")</f>
        <v/>
      </c>
      <c r="J283" s="198"/>
      <c r="L283" s="55"/>
    </row>
    <row r="284" spans="1:12" s="20" customFormat="1" ht="18.75" customHeight="1">
      <c r="A284" s="3"/>
      <c r="B284" s="542"/>
      <c r="C284" s="533"/>
      <c r="D284" s="533"/>
      <c r="E284" s="534"/>
      <c r="F284" s="535"/>
      <c r="G284" s="533"/>
      <c r="H284" s="533"/>
      <c r="I284" s="532"/>
      <c r="J284" s="198"/>
      <c r="L284" s="55"/>
    </row>
    <row r="285" spans="1:12" s="20" customFormat="1" ht="18.75" customHeight="1">
      <c r="A285" s="3"/>
      <c r="B285" s="524">
        <v>4</v>
      </c>
      <c r="C285" s="526"/>
      <c r="D285" s="526" t="str">
        <f>IF(C285,VLOOKUP(C285,男子登録情報!$A$2:$H$1688,2,0),"")</f>
        <v/>
      </c>
      <c r="E285" s="528" t="str">
        <f>IF(C285&gt;0,VLOOKUP(C285,男子登録情報!$A$2:$H$1688,3,0),"")</f>
        <v/>
      </c>
      <c r="F285" s="529"/>
      <c r="G285" s="526" t="str">
        <f>IF(C285&gt;0,VLOOKUP(C285,男子登録情報!$A$2:$H$1688,4,0),"")</f>
        <v/>
      </c>
      <c r="H285" s="526" t="str">
        <f>IF(C285&gt;0,VLOOKUP(C285,男子登録情報!$A$2:$H$1688,8,0),"")</f>
        <v/>
      </c>
      <c r="I285" s="492" t="str">
        <f>IF(C285&gt;0,VLOOKUP(C285,男子登録情報!$A$2:$H$1688,5,0),"")</f>
        <v/>
      </c>
      <c r="J285" s="198"/>
      <c r="L285" s="55"/>
    </row>
    <row r="286" spans="1:12" s="20" customFormat="1" ht="18.75" customHeight="1">
      <c r="A286" s="3"/>
      <c r="B286" s="542"/>
      <c r="C286" s="533"/>
      <c r="D286" s="533"/>
      <c r="E286" s="534"/>
      <c r="F286" s="535"/>
      <c r="G286" s="533"/>
      <c r="H286" s="533"/>
      <c r="I286" s="532"/>
      <c r="J286" s="198"/>
      <c r="L286" s="55"/>
    </row>
    <row r="287" spans="1:12" s="20" customFormat="1" ht="18.75" customHeight="1">
      <c r="A287" s="3"/>
      <c r="B287" s="524">
        <v>5</v>
      </c>
      <c r="C287" s="526"/>
      <c r="D287" s="526" t="str">
        <f>IF(C287,VLOOKUP(C287,男子登録情報!$A$2:$H$1688,2,0),"")</f>
        <v/>
      </c>
      <c r="E287" s="528" t="str">
        <f>IF(C287&gt;0,VLOOKUP(C287,男子登録情報!$A$2:$H$1688,3,0),"")</f>
        <v/>
      </c>
      <c r="F287" s="529"/>
      <c r="G287" s="526" t="str">
        <f>IF(C287&gt;0,VLOOKUP(C287,男子登録情報!$A$2:$H$1688,4,0),"")</f>
        <v/>
      </c>
      <c r="H287" s="526" t="str">
        <f>IF(C287&gt;0,VLOOKUP(C287,男子登録情報!$A$2:$H$1688,8,0),"")</f>
        <v/>
      </c>
      <c r="I287" s="492" t="str">
        <f>IF(C287&gt;0,VLOOKUP(C287,男子登録情報!$A$2:$H$1688,5,0),"")</f>
        <v/>
      </c>
      <c r="J287" s="198"/>
      <c r="L287" s="55"/>
    </row>
    <row r="288" spans="1:12" s="20" customFormat="1" ht="18.75" customHeight="1">
      <c r="A288" s="3"/>
      <c r="B288" s="542"/>
      <c r="C288" s="533"/>
      <c r="D288" s="533"/>
      <c r="E288" s="534"/>
      <c r="F288" s="535"/>
      <c r="G288" s="533"/>
      <c r="H288" s="533"/>
      <c r="I288" s="532"/>
      <c r="J288" s="198"/>
      <c r="L288" s="55"/>
    </row>
    <row r="289" spans="1:12" s="20" customFormat="1" ht="18.75" customHeight="1">
      <c r="A289" s="3"/>
      <c r="B289" s="524">
        <v>6</v>
      </c>
      <c r="C289" s="526"/>
      <c r="D289" s="526" t="str">
        <f>IF(C289,VLOOKUP(C289,男子登録情報!$A$2:$H$1688,2,0),"")</f>
        <v/>
      </c>
      <c r="E289" s="528" t="str">
        <f>IF(C289&gt;0,VLOOKUP(C289,男子登録情報!$A$2:$H$1688,3,0),"")</f>
        <v/>
      </c>
      <c r="F289" s="529"/>
      <c r="G289" s="526" t="str">
        <f>IF(C289&gt;0,VLOOKUP(C289,男子登録情報!$A$2:$H$1688,4,0),"")</f>
        <v/>
      </c>
      <c r="H289" s="526" t="str">
        <f>IF(C289&gt;0,VLOOKUP(C289,男子登録情報!$A$2:$H$1688,8,0),"")</f>
        <v/>
      </c>
      <c r="I289" s="492" t="str">
        <f>IF(C289&gt;0,VLOOKUP(C289,男子登録情報!$A$2:$H$1688,5,0),"")</f>
        <v/>
      </c>
      <c r="J289" s="198"/>
      <c r="L289" s="55"/>
    </row>
    <row r="290" spans="1:12" s="20" customFormat="1" ht="19.5" customHeight="1" thickBot="1">
      <c r="A290" s="3"/>
      <c r="B290" s="525"/>
      <c r="C290" s="527"/>
      <c r="D290" s="527"/>
      <c r="E290" s="530"/>
      <c r="F290" s="531"/>
      <c r="G290" s="527"/>
      <c r="H290" s="527"/>
      <c r="I290" s="493"/>
      <c r="J290" s="198"/>
      <c r="L290" s="55"/>
    </row>
    <row r="291" spans="1:12" s="20" customFormat="1" ht="18.75">
      <c r="A291" s="3"/>
      <c r="B291" s="494" t="s">
        <v>66</v>
      </c>
      <c r="C291" s="495"/>
      <c r="D291" s="495"/>
      <c r="E291" s="495"/>
      <c r="F291" s="495"/>
      <c r="G291" s="495"/>
      <c r="H291" s="495"/>
      <c r="I291" s="496"/>
      <c r="J291" s="198"/>
      <c r="L291" s="55"/>
    </row>
    <row r="292" spans="1:12" s="20" customFormat="1" ht="18.75">
      <c r="A292" s="3"/>
      <c r="B292" s="497"/>
      <c r="C292" s="498"/>
      <c r="D292" s="498"/>
      <c r="E292" s="498"/>
      <c r="F292" s="498"/>
      <c r="G292" s="498"/>
      <c r="H292" s="498"/>
      <c r="I292" s="499"/>
      <c r="J292" s="198"/>
      <c r="L292" s="55"/>
    </row>
    <row r="293" spans="1:12" s="20" customFormat="1" ht="19.5" thickBot="1">
      <c r="A293" s="3"/>
      <c r="B293" s="500"/>
      <c r="C293" s="501"/>
      <c r="D293" s="501"/>
      <c r="E293" s="501"/>
      <c r="F293" s="501"/>
      <c r="G293" s="501"/>
      <c r="H293" s="501"/>
      <c r="I293" s="502"/>
      <c r="J293" s="198"/>
      <c r="L293" s="55"/>
    </row>
    <row r="294" spans="1:12" s="20" customFormat="1" ht="18.75">
      <c r="A294" s="54"/>
      <c r="B294" s="54"/>
      <c r="C294" s="54"/>
      <c r="D294" s="54"/>
      <c r="E294" s="54"/>
      <c r="F294" s="54"/>
      <c r="G294" s="54"/>
      <c r="H294" s="54"/>
      <c r="I294" s="54"/>
      <c r="J294" s="59"/>
      <c r="L294" s="55"/>
    </row>
    <row r="295" spans="1:12" s="20" customFormat="1" ht="19.5" thickBot="1">
      <c r="A295" s="3"/>
      <c r="B295" s="3"/>
      <c r="C295" s="3"/>
      <c r="D295" s="3"/>
      <c r="E295" s="3"/>
      <c r="F295" s="3"/>
      <c r="G295" s="3"/>
      <c r="H295" s="3"/>
      <c r="I295" s="3"/>
      <c r="J295" s="57" t="s">
        <v>76</v>
      </c>
      <c r="L295" s="55"/>
    </row>
    <row r="296" spans="1:12" s="20" customFormat="1" ht="18.75" customHeight="1">
      <c r="A296" s="3"/>
      <c r="B296" s="503" t="str">
        <f>CONCATENATE('加盟校情報&amp;大会設定'!$G$5,'加盟校情報&amp;大会設定'!$H$5,'加盟校情報&amp;大会設定'!$I$5,'加盟校情報&amp;大会設定'!$J$5,)&amp;"　男子4×400mR"</f>
        <v>第82回東海学生駅伝 兼 第14回東海学生女子駅伝　男子4×400mR</v>
      </c>
      <c r="C296" s="504"/>
      <c r="D296" s="504"/>
      <c r="E296" s="504"/>
      <c r="F296" s="504"/>
      <c r="G296" s="504"/>
      <c r="H296" s="504"/>
      <c r="I296" s="505"/>
      <c r="J296" s="198"/>
      <c r="L296" s="55"/>
    </row>
    <row r="297" spans="1:12" s="20" customFormat="1" ht="19.5" customHeight="1" thickBot="1">
      <c r="A297" s="3"/>
      <c r="B297" s="506"/>
      <c r="C297" s="507"/>
      <c r="D297" s="507"/>
      <c r="E297" s="507"/>
      <c r="F297" s="507"/>
      <c r="G297" s="507"/>
      <c r="H297" s="507"/>
      <c r="I297" s="508"/>
      <c r="J297" s="198"/>
      <c r="L297" s="55"/>
    </row>
    <row r="298" spans="1:12" s="20" customFormat="1" ht="18.75">
      <c r="A298" s="3"/>
      <c r="B298" s="509" t="s">
        <v>57</v>
      </c>
      <c r="C298" s="510"/>
      <c r="D298" s="515" t="str">
        <f>IF(基本情報登録!$D$6&gt;0,基本情報登録!$D$6,"")</f>
        <v/>
      </c>
      <c r="E298" s="516"/>
      <c r="F298" s="516"/>
      <c r="G298" s="516"/>
      <c r="H298" s="517"/>
      <c r="I298" s="58" t="s">
        <v>58</v>
      </c>
      <c r="J298" s="198"/>
      <c r="L298" s="55"/>
    </row>
    <row r="299" spans="1:12" s="20" customFormat="1" ht="18.75" customHeight="1">
      <c r="A299" s="3"/>
      <c r="B299" s="511" t="s">
        <v>1</v>
      </c>
      <c r="C299" s="512"/>
      <c r="D299" s="518" t="str">
        <f>IF(基本情報登録!$D$8&gt;0,基本情報登録!$D$8,"")</f>
        <v/>
      </c>
      <c r="E299" s="519"/>
      <c r="F299" s="519"/>
      <c r="G299" s="519"/>
      <c r="H299" s="520"/>
      <c r="I299" s="492"/>
      <c r="J299" s="198"/>
      <c r="L299" s="55"/>
    </row>
    <row r="300" spans="1:12" s="20" customFormat="1" ht="19.5" customHeight="1" thickBot="1">
      <c r="A300" s="3"/>
      <c r="B300" s="513"/>
      <c r="C300" s="514"/>
      <c r="D300" s="521"/>
      <c r="E300" s="522"/>
      <c r="F300" s="522"/>
      <c r="G300" s="522"/>
      <c r="H300" s="523"/>
      <c r="I300" s="493"/>
      <c r="J300" s="198"/>
      <c r="L300" s="55"/>
    </row>
    <row r="301" spans="1:12" s="20" customFormat="1" ht="18.75">
      <c r="A301" s="3"/>
      <c r="B301" s="509" t="s">
        <v>37</v>
      </c>
      <c r="C301" s="510"/>
      <c r="D301" s="547"/>
      <c r="E301" s="548"/>
      <c r="F301" s="548"/>
      <c r="G301" s="548"/>
      <c r="H301" s="548"/>
      <c r="I301" s="549"/>
      <c r="J301" s="198"/>
      <c r="L301" s="55"/>
    </row>
    <row r="302" spans="1:12" s="20" customFormat="1" ht="18.75" hidden="1">
      <c r="A302" s="3"/>
      <c r="B302" s="195"/>
      <c r="C302" s="196"/>
      <c r="D302" s="49"/>
      <c r="E302" s="550" t="str">
        <f>TEXT(D301,"00000")</f>
        <v>00000</v>
      </c>
      <c r="F302" s="550"/>
      <c r="G302" s="550"/>
      <c r="H302" s="550"/>
      <c r="I302" s="551"/>
      <c r="J302" s="198"/>
      <c r="L302" s="55"/>
    </row>
    <row r="303" spans="1:12" s="20" customFormat="1" ht="18.75" customHeight="1">
      <c r="A303" s="3"/>
      <c r="B303" s="511" t="s">
        <v>40</v>
      </c>
      <c r="C303" s="512"/>
      <c r="D303" s="528"/>
      <c r="E303" s="554"/>
      <c r="F303" s="554"/>
      <c r="G303" s="554"/>
      <c r="H303" s="554"/>
      <c r="I303" s="555"/>
      <c r="J303" s="198"/>
      <c r="L303" s="55"/>
    </row>
    <row r="304" spans="1:12" s="20" customFormat="1" ht="18.75" customHeight="1">
      <c r="A304" s="3"/>
      <c r="B304" s="552"/>
      <c r="C304" s="553"/>
      <c r="D304" s="534"/>
      <c r="E304" s="556"/>
      <c r="F304" s="556"/>
      <c r="G304" s="556"/>
      <c r="H304" s="556"/>
      <c r="I304" s="557"/>
      <c r="J304" s="198"/>
      <c r="L304" s="55"/>
    </row>
    <row r="305" spans="1:12" s="20" customFormat="1" ht="19.5" thickBot="1">
      <c r="A305" s="3"/>
      <c r="B305" s="558" t="s">
        <v>59</v>
      </c>
      <c r="C305" s="559"/>
      <c r="D305" s="560"/>
      <c r="E305" s="561"/>
      <c r="F305" s="561"/>
      <c r="G305" s="561"/>
      <c r="H305" s="561"/>
      <c r="I305" s="562"/>
      <c r="J305" s="198"/>
      <c r="L305" s="55"/>
    </row>
    <row r="306" spans="1:12" s="20" customFormat="1" ht="18.75">
      <c r="A306" s="3"/>
      <c r="B306" s="536" t="s">
        <v>60</v>
      </c>
      <c r="C306" s="537"/>
      <c r="D306" s="537"/>
      <c r="E306" s="537"/>
      <c r="F306" s="537"/>
      <c r="G306" s="537"/>
      <c r="H306" s="537"/>
      <c r="I306" s="538"/>
      <c r="J306" s="198"/>
      <c r="L306" s="55"/>
    </row>
    <row r="307" spans="1:12" s="20" customFormat="1" ht="19.5" thickBot="1">
      <c r="A307" s="3"/>
      <c r="B307" s="50" t="s">
        <v>61</v>
      </c>
      <c r="C307" s="197" t="s">
        <v>30</v>
      </c>
      <c r="D307" s="197" t="s">
        <v>62</v>
      </c>
      <c r="E307" s="539" t="s">
        <v>63</v>
      </c>
      <c r="F307" s="540"/>
      <c r="G307" s="197" t="s">
        <v>57</v>
      </c>
      <c r="H307" s="197" t="s">
        <v>64</v>
      </c>
      <c r="I307" s="51" t="s">
        <v>65</v>
      </c>
      <c r="J307" s="198"/>
      <c r="L307" s="55"/>
    </row>
    <row r="308" spans="1:12" s="20" customFormat="1" ht="19.5" customHeight="1" thickTop="1">
      <c r="A308" s="3"/>
      <c r="B308" s="541">
        <v>1</v>
      </c>
      <c r="C308" s="543"/>
      <c r="D308" s="543" t="str">
        <f>IF(C308&gt;0,VLOOKUP(C308,男子登録情報!$A$2:$H$1688,2,0),"")</f>
        <v/>
      </c>
      <c r="E308" s="544" t="str">
        <f>IF(C308&gt;0,VLOOKUP(C308,男子登録情報!$A$2:$H$1688,3,0),"")</f>
        <v/>
      </c>
      <c r="F308" s="545"/>
      <c r="G308" s="543" t="str">
        <f>IF(C308&gt;0,VLOOKUP(C308,男子登録情報!$A$2:$H$1688,4,0),"")</f>
        <v/>
      </c>
      <c r="H308" s="543" t="str">
        <f>IF(C308&gt;0,VLOOKUP(C308,男子登録情報!$A$2:$H$1688,8,0),"")</f>
        <v/>
      </c>
      <c r="I308" s="546" t="str">
        <f>IF(C308&gt;0,VLOOKUP(C308,男子登録情報!$A$2:$H$1688,5,0),"")</f>
        <v/>
      </c>
      <c r="J308" s="198"/>
      <c r="L308" s="55"/>
    </row>
    <row r="309" spans="1:12" s="20" customFormat="1" ht="18.75" customHeight="1">
      <c r="A309" s="3"/>
      <c r="B309" s="542"/>
      <c r="C309" s="533"/>
      <c r="D309" s="533"/>
      <c r="E309" s="534"/>
      <c r="F309" s="535"/>
      <c r="G309" s="533"/>
      <c r="H309" s="533"/>
      <c r="I309" s="532"/>
      <c r="J309" s="198"/>
      <c r="L309" s="55"/>
    </row>
    <row r="310" spans="1:12" s="20" customFormat="1" ht="18.75" customHeight="1">
      <c r="A310" s="3"/>
      <c r="B310" s="524">
        <v>2</v>
      </c>
      <c r="C310" s="526"/>
      <c r="D310" s="526" t="str">
        <f>IF(C310,VLOOKUP(C310,男子登録情報!$A$2:$H$1688,2,0),"")</f>
        <v/>
      </c>
      <c r="E310" s="528" t="str">
        <f>IF(C310&gt;0,VLOOKUP(C310,男子登録情報!$A$2:$H$1688,3,0),"")</f>
        <v/>
      </c>
      <c r="F310" s="529"/>
      <c r="G310" s="526" t="str">
        <f>IF(C310&gt;0,VLOOKUP(C310,男子登録情報!$A$2:$H$1688,4,0),"")</f>
        <v/>
      </c>
      <c r="H310" s="526" t="str">
        <f>IF(C310&gt;0,VLOOKUP(C310,男子登録情報!$A$2:$H$1688,8,0),"")</f>
        <v/>
      </c>
      <c r="I310" s="492" t="str">
        <f>IF(C310&gt;0,VLOOKUP(C310,男子登録情報!$A$2:$H$1688,5,0),"")</f>
        <v/>
      </c>
      <c r="J310" s="198"/>
      <c r="L310" s="55"/>
    </row>
    <row r="311" spans="1:12" s="20" customFormat="1" ht="18.75" customHeight="1">
      <c r="A311" s="3"/>
      <c r="B311" s="542"/>
      <c r="C311" s="533"/>
      <c r="D311" s="533"/>
      <c r="E311" s="534"/>
      <c r="F311" s="535"/>
      <c r="G311" s="533"/>
      <c r="H311" s="533"/>
      <c r="I311" s="532"/>
      <c r="J311" s="198"/>
      <c r="L311" s="55"/>
    </row>
    <row r="312" spans="1:12" s="20" customFormat="1" ht="18.75" customHeight="1">
      <c r="A312" s="3"/>
      <c r="B312" s="524">
        <v>3</v>
      </c>
      <c r="C312" s="526"/>
      <c r="D312" s="526" t="str">
        <f>IF(C312,VLOOKUP(C312,男子登録情報!$A$2:$H$1688,2,0),"")</f>
        <v/>
      </c>
      <c r="E312" s="528" t="str">
        <f>IF(C312&gt;0,VLOOKUP(C312,男子登録情報!$A$2:$H$1688,3,0),"")</f>
        <v/>
      </c>
      <c r="F312" s="529"/>
      <c r="G312" s="526" t="str">
        <f>IF(C312&gt;0,VLOOKUP(C312,男子登録情報!$A$2:$H$1688,4,0),"")</f>
        <v/>
      </c>
      <c r="H312" s="526" t="str">
        <f>IF(C312&gt;0,VLOOKUP(C312,男子登録情報!$A$2:$H$1688,8,0),"")</f>
        <v/>
      </c>
      <c r="I312" s="492" t="str">
        <f>IF(C312&gt;0,VLOOKUP(C312,男子登録情報!$A$2:$H$1688,5,0),"")</f>
        <v/>
      </c>
      <c r="J312" s="198"/>
      <c r="L312" s="55"/>
    </row>
    <row r="313" spans="1:12" s="20" customFormat="1" ht="18.75" customHeight="1">
      <c r="A313" s="3"/>
      <c r="B313" s="542"/>
      <c r="C313" s="533"/>
      <c r="D313" s="533"/>
      <c r="E313" s="534"/>
      <c r="F313" s="535"/>
      <c r="G313" s="533"/>
      <c r="H313" s="533"/>
      <c r="I313" s="532"/>
      <c r="J313" s="198"/>
      <c r="L313" s="55"/>
    </row>
    <row r="314" spans="1:12" s="20" customFormat="1" ht="18.75" customHeight="1">
      <c r="A314" s="3"/>
      <c r="B314" s="524">
        <v>4</v>
      </c>
      <c r="C314" s="526"/>
      <c r="D314" s="526" t="str">
        <f>IF(C314,VLOOKUP(C314,男子登録情報!$A$2:$H$1688,2,0),"")</f>
        <v/>
      </c>
      <c r="E314" s="528" t="str">
        <f>IF(C314&gt;0,VLOOKUP(C314,男子登録情報!$A$2:$H$1688,3,0),"")</f>
        <v/>
      </c>
      <c r="F314" s="529"/>
      <c r="G314" s="526" t="str">
        <f>IF(C314&gt;0,VLOOKUP(C314,男子登録情報!$A$2:$H$1688,4,0),"")</f>
        <v/>
      </c>
      <c r="H314" s="526" t="str">
        <f>IF(C314&gt;0,VLOOKUP(C314,男子登録情報!$A$2:$H$1688,8,0),"")</f>
        <v/>
      </c>
      <c r="I314" s="492" t="str">
        <f>IF(C314&gt;0,VLOOKUP(C314,男子登録情報!$A$2:$H$1688,5,0),"")</f>
        <v/>
      </c>
      <c r="J314" s="198"/>
      <c r="L314" s="55"/>
    </row>
    <row r="315" spans="1:12" s="20" customFormat="1" ht="18.75" customHeight="1">
      <c r="A315" s="3"/>
      <c r="B315" s="542"/>
      <c r="C315" s="533"/>
      <c r="D315" s="533"/>
      <c r="E315" s="534"/>
      <c r="F315" s="535"/>
      <c r="G315" s="533"/>
      <c r="H315" s="533"/>
      <c r="I315" s="532"/>
      <c r="J315" s="198"/>
      <c r="L315" s="55"/>
    </row>
    <row r="316" spans="1:12" s="20" customFormat="1" ht="18.75" customHeight="1">
      <c r="A316" s="3"/>
      <c r="B316" s="524">
        <v>5</v>
      </c>
      <c r="C316" s="526"/>
      <c r="D316" s="526" t="str">
        <f>IF(C316,VLOOKUP(C316,男子登録情報!$A$2:$H$1688,2,0),"")</f>
        <v/>
      </c>
      <c r="E316" s="528" t="str">
        <f>IF(C316&gt;0,VLOOKUP(C316,男子登録情報!$A$2:$H$1688,3,0),"")</f>
        <v/>
      </c>
      <c r="F316" s="529"/>
      <c r="G316" s="526" t="str">
        <f>IF(C316&gt;0,VLOOKUP(C316,男子登録情報!$A$2:$H$1688,4,0),"")</f>
        <v/>
      </c>
      <c r="H316" s="526" t="str">
        <f>IF(C316&gt;0,VLOOKUP(C316,男子登録情報!$A$2:$H$1688,8,0),"")</f>
        <v/>
      </c>
      <c r="I316" s="492" t="str">
        <f>IF(C316&gt;0,VLOOKUP(C316,男子登録情報!$A$2:$H$1688,5,0),"")</f>
        <v/>
      </c>
      <c r="J316" s="198"/>
      <c r="L316" s="55"/>
    </row>
    <row r="317" spans="1:12" s="20" customFormat="1" ht="18.75" customHeight="1">
      <c r="A317" s="3"/>
      <c r="B317" s="542"/>
      <c r="C317" s="533"/>
      <c r="D317" s="533"/>
      <c r="E317" s="534"/>
      <c r="F317" s="535"/>
      <c r="G317" s="533"/>
      <c r="H317" s="533"/>
      <c r="I317" s="532"/>
      <c r="J317" s="198"/>
      <c r="L317" s="55"/>
    </row>
    <row r="318" spans="1:12" s="20" customFormat="1" ht="18.75" customHeight="1">
      <c r="A318" s="3"/>
      <c r="B318" s="524">
        <v>6</v>
      </c>
      <c r="C318" s="526"/>
      <c r="D318" s="526" t="str">
        <f>IF(C318,VLOOKUP(C318,男子登録情報!$A$2:$H$1688,2,0),"")</f>
        <v/>
      </c>
      <c r="E318" s="528" t="str">
        <f>IF(C318&gt;0,VLOOKUP(C318,男子登録情報!$A$2:$H$1688,3,0),"")</f>
        <v/>
      </c>
      <c r="F318" s="529"/>
      <c r="G318" s="526" t="str">
        <f>IF(C318&gt;0,VLOOKUP(C318,男子登録情報!$A$2:$H$1688,4,0),"")</f>
        <v/>
      </c>
      <c r="H318" s="526" t="str">
        <f>IF(C318&gt;0,VLOOKUP(C318,男子登録情報!$A$2:$H$1688,8,0),"")</f>
        <v/>
      </c>
      <c r="I318" s="492" t="str">
        <f>IF(C318&gt;0,VLOOKUP(C318,男子登録情報!$A$2:$H$1688,5,0),"")</f>
        <v/>
      </c>
      <c r="J318" s="198"/>
      <c r="L318" s="55"/>
    </row>
    <row r="319" spans="1:12" s="20" customFormat="1" ht="19.5" customHeight="1" thickBot="1">
      <c r="A319" s="3"/>
      <c r="B319" s="525"/>
      <c r="C319" s="527"/>
      <c r="D319" s="527"/>
      <c r="E319" s="530"/>
      <c r="F319" s="531"/>
      <c r="G319" s="527"/>
      <c r="H319" s="527"/>
      <c r="I319" s="493"/>
      <c r="J319" s="198"/>
      <c r="L319" s="55"/>
    </row>
    <row r="320" spans="1:12" s="20" customFormat="1" ht="18.75">
      <c r="A320" s="3"/>
      <c r="B320" s="494" t="s">
        <v>66</v>
      </c>
      <c r="C320" s="495"/>
      <c r="D320" s="495"/>
      <c r="E320" s="495"/>
      <c r="F320" s="495"/>
      <c r="G320" s="495"/>
      <c r="H320" s="495"/>
      <c r="I320" s="496"/>
      <c r="J320" s="198"/>
      <c r="L320" s="55"/>
    </row>
    <row r="321" spans="1:12" s="20" customFormat="1" ht="18.75">
      <c r="A321" s="3"/>
      <c r="B321" s="497"/>
      <c r="C321" s="498"/>
      <c r="D321" s="498"/>
      <c r="E321" s="498"/>
      <c r="F321" s="498"/>
      <c r="G321" s="498"/>
      <c r="H321" s="498"/>
      <c r="I321" s="499"/>
      <c r="J321" s="198"/>
      <c r="L321" s="55"/>
    </row>
    <row r="322" spans="1:12" s="20" customFormat="1" ht="19.5" thickBot="1">
      <c r="A322" s="3"/>
      <c r="B322" s="500"/>
      <c r="C322" s="501"/>
      <c r="D322" s="501"/>
      <c r="E322" s="501"/>
      <c r="F322" s="501"/>
      <c r="G322" s="501"/>
      <c r="H322" s="501"/>
      <c r="I322" s="502"/>
      <c r="J322" s="198"/>
      <c r="L322" s="55"/>
    </row>
    <row r="323" spans="1:12" s="20" customFormat="1" ht="18.75">
      <c r="A323" s="54"/>
      <c r="B323" s="54"/>
      <c r="C323" s="54"/>
      <c r="D323" s="54"/>
      <c r="E323" s="54"/>
      <c r="F323" s="54"/>
      <c r="G323" s="54"/>
      <c r="H323" s="54"/>
      <c r="I323" s="54"/>
      <c r="J323" s="59"/>
      <c r="L323" s="55"/>
    </row>
    <row r="324" spans="1:12" s="20" customFormat="1" ht="19.5" thickBot="1">
      <c r="A324" s="3"/>
      <c r="B324" s="3"/>
      <c r="C324" s="3"/>
      <c r="D324" s="3"/>
      <c r="E324" s="3"/>
      <c r="F324" s="3"/>
      <c r="G324" s="3"/>
      <c r="H324" s="3"/>
      <c r="I324" s="3"/>
      <c r="J324" s="57" t="s">
        <v>77</v>
      </c>
      <c r="L324" s="55"/>
    </row>
    <row r="325" spans="1:12" s="20" customFormat="1" ht="18.75">
      <c r="A325" s="3"/>
      <c r="B325" s="503" t="str">
        <f>CONCATENATE('加盟校情報&amp;大会設定'!$G$5,'加盟校情報&amp;大会設定'!$H$5,'加盟校情報&amp;大会設定'!$I$5,'加盟校情報&amp;大会設定'!$J$5,)&amp;"　男子4×400mR"</f>
        <v>第82回東海学生駅伝 兼 第14回東海学生女子駅伝　男子4×400mR</v>
      </c>
      <c r="C325" s="504"/>
      <c r="D325" s="504"/>
      <c r="E325" s="504"/>
      <c r="F325" s="504"/>
      <c r="G325" s="504"/>
      <c r="H325" s="504"/>
      <c r="I325" s="505"/>
      <c r="J325" s="198"/>
      <c r="L325" s="55"/>
    </row>
    <row r="326" spans="1:12" s="20" customFormat="1" ht="19.5" thickBot="1">
      <c r="A326" s="3"/>
      <c r="B326" s="506"/>
      <c r="C326" s="507"/>
      <c r="D326" s="507"/>
      <c r="E326" s="507"/>
      <c r="F326" s="507"/>
      <c r="G326" s="507"/>
      <c r="H326" s="507"/>
      <c r="I326" s="508"/>
      <c r="J326" s="198"/>
      <c r="L326" s="55"/>
    </row>
    <row r="327" spans="1:12" s="20" customFormat="1" ht="18.75">
      <c r="A327" s="3"/>
      <c r="B327" s="509" t="s">
        <v>57</v>
      </c>
      <c r="C327" s="510"/>
      <c r="D327" s="515" t="str">
        <f>IF(基本情報登録!$D$6&gt;0,基本情報登録!$D$6,"")</f>
        <v/>
      </c>
      <c r="E327" s="516"/>
      <c r="F327" s="516"/>
      <c r="G327" s="516"/>
      <c r="H327" s="517"/>
      <c r="I327" s="58" t="s">
        <v>58</v>
      </c>
      <c r="J327" s="198"/>
      <c r="L327" s="55"/>
    </row>
    <row r="328" spans="1:12" s="20" customFormat="1" ht="18.75">
      <c r="A328" s="3"/>
      <c r="B328" s="511" t="s">
        <v>1</v>
      </c>
      <c r="C328" s="512"/>
      <c r="D328" s="518" t="str">
        <f>IF(基本情報登録!$D$8&gt;0,基本情報登録!$D$8,"")</f>
        <v/>
      </c>
      <c r="E328" s="519"/>
      <c r="F328" s="519"/>
      <c r="G328" s="519"/>
      <c r="H328" s="520"/>
      <c r="I328" s="492"/>
      <c r="J328" s="198"/>
      <c r="L328" s="55"/>
    </row>
    <row r="329" spans="1:12" s="20" customFormat="1" ht="19.5" thickBot="1">
      <c r="A329" s="3"/>
      <c r="B329" s="513"/>
      <c r="C329" s="514"/>
      <c r="D329" s="521"/>
      <c r="E329" s="522"/>
      <c r="F329" s="522"/>
      <c r="G329" s="522"/>
      <c r="H329" s="523"/>
      <c r="I329" s="493"/>
      <c r="J329" s="198"/>
      <c r="L329" s="55"/>
    </row>
    <row r="330" spans="1:12" s="20" customFormat="1" ht="18.75">
      <c r="A330" s="3"/>
      <c r="B330" s="509" t="s">
        <v>37</v>
      </c>
      <c r="C330" s="510"/>
      <c r="D330" s="547"/>
      <c r="E330" s="548"/>
      <c r="F330" s="548"/>
      <c r="G330" s="548"/>
      <c r="H330" s="548"/>
      <c r="I330" s="549"/>
      <c r="J330" s="198"/>
      <c r="L330" s="55"/>
    </row>
    <row r="331" spans="1:12" s="20" customFormat="1" ht="18.75" hidden="1">
      <c r="A331" s="3"/>
      <c r="B331" s="195"/>
      <c r="C331" s="196"/>
      <c r="D331" s="49"/>
      <c r="E331" s="550" t="str">
        <f>TEXT(D330,"00000")</f>
        <v>00000</v>
      </c>
      <c r="F331" s="550"/>
      <c r="G331" s="550"/>
      <c r="H331" s="550"/>
      <c r="I331" s="551"/>
      <c r="J331" s="198"/>
      <c r="L331" s="55"/>
    </row>
    <row r="332" spans="1:12" s="20" customFormat="1" ht="18.75">
      <c r="A332" s="3"/>
      <c r="B332" s="511" t="s">
        <v>40</v>
      </c>
      <c r="C332" s="512"/>
      <c r="D332" s="528"/>
      <c r="E332" s="554"/>
      <c r="F332" s="554"/>
      <c r="G332" s="554"/>
      <c r="H332" s="554"/>
      <c r="I332" s="555"/>
      <c r="J332" s="198"/>
      <c r="L332" s="55"/>
    </row>
    <row r="333" spans="1:12" s="20" customFormat="1" ht="18.75">
      <c r="A333" s="3"/>
      <c r="B333" s="552"/>
      <c r="C333" s="553"/>
      <c r="D333" s="534"/>
      <c r="E333" s="556"/>
      <c r="F333" s="556"/>
      <c r="G333" s="556"/>
      <c r="H333" s="556"/>
      <c r="I333" s="557"/>
      <c r="J333" s="198"/>
      <c r="L333" s="55"/>
    </row>
    <row r="334" spans="1:12" s="20" customFormat="1" ht="19.5" thickBot="1">
      <c r="A334" s="3"/>
      <c r="B334" s="558" t="s">
        <v>59</v>
      </c>
      <c r="C334" s="559"/>
      <c r="D334" s="560"/>
      <c r="E334" s="561"/>
      <c r="F334" s="561"/>
      <c r="G334" s="561"/>
      <c r="H334" s="561"/>
      <c r="I334" s="562"/>
      <c r="J334" s="198"/>
      <c r="L334" s="55"/>
    </row>
    <row r="335" spans="1:12" s="20" customFormat="1" ht="18.75">
      <c r="A335" s="3"/>
      <c r="B335" s="536" t="s">
        <v>60</v>
      </c>
      <c r="C335" s="537"/>
      <c r="D335" s="537"/>
      <c r="E335" s="537"/>
      <c r="F335" s="537"/>
      <c r="G335" s="537"/>
      <c r="H335" s="537"/>
      <c r="I335" s="538"/>
      <c r="J335" s="198"/>
      <c r="L335" s="55"/>
    </row>
    <row r="336" spans="1:12" s="20" customFormat="1" ht="19.5" thickBot="1">
      <c r="A336" s="3"/>
      <c r="B336" s="50" t="s">
        <v>61</v>
      </c>
      <c r="C336" s="197" t="s">
        <v>30</v>
      </c>
      <c r="D336" s="197" t="s">
        <v>62</v>
      </c>
      <c r="E336" s="539" t="s">
        <v>63</v>
      </c>
      <c r="F336" s="540"/>
      <c r="G336" s="197" t="s">
        <v>57</v>
      </c>
      <c r="H336" s="197" t="s">
        <v>64</v>
      </c>
      <c r="I336" s="51" t="s">
        <v>65</v>
      </c>
      <c r="J336" s="198"/>
      <c r="L336" s="55"/>
    </row>
    <row r="337" spans="1:12" s="20" customFormat="1" ht="19.5" thickTop="1">
      <c r="A337" s="3"/>
      <c r="B337" s="541">
        <v>1</v>
      </c>
      <c r="C337" s="543"/>
      <c r="D337" s="543" t="str">
        <f>IF(C337&gt;0,VLOOKUP(C337,男子登録情報!$A$2:$H$1688,2,0),"")</f>
        <v/>
      </c>
      <c r="E337" s="544" t="str">
        <f>IF(C337&gt;0,VLOOKUP(C337,男子登録情報!$A$2:$H$1688,3,0),"")</f>
        <v/>
      </c>
      <c r="F337" s="545"/>
      <c r="G337" s="543" t="str">
        <f>IF(C337&gt;0,VLOOKUP(C337,男子登録情報!$A$2:$H$1688,4,0),"")</f>
        <v/>
      </c>
      <c r="H337" s="543" t="str">
        <f>IF(C337&gt;0,VLOOKUP(C337,男子登録情報!$A$2:$H$1688,8,0),"")</f>
        <v/>
      </c>
      <c r="I337" s="546" t="str">
        <f>IF(C337&gt;0,VLOOKUP(C337,男子登録情報!$A$2:$H$1688,5,0),"")</f>
        <v/>
      </c>
      <c r="J337" s="198"/>
      <c r="L337" s="55"/>
    </row>
    <row r="338" spans="1:12" s="20" customFormat="1" ht="18.75">
      <c r="A338" s="3"/>
      <c r="B338" s="542"/>
      <c r="C338" s="533"/>
      <c r="D338" s="533"/>
      <c r="E338" s="534"/>
      <c r="F338" s="535"/>
      <c r="G338" s="533"/>
      <c r="H338" s="533"/>
      <c r="I338" s="532"/>
      <c r="J338" s="198"/>
      <c r="L338" s="55"/>
    </row>
    <row r="339" spans="1:12" s="20" customFormat="1" ht="18.75">
      <c r="A339" s="3"/>
      <c r="B339" s="524">
        <v>2</v>
      </c>
      <c r="C339" s="526"/>
      <c r="D339" s="526" t="str">
        <f>IF(C339,VLOOKUP(C339,男子登録情報!$A$2:$H$1688,2,0),"")</f>
        <v/>
      </c>
      <c r="E339" s="528" t="str">
        <f>IF(C339&gt;0,VLOOKUP(C339,男子登録情報!$A$2:$H$1688,3,0),"")</f>
        <v/>
      </c>
      <c r="F339" s="529"/>
      <c r="G339" s="526" t="str">
        <f>IF(C339&gt;0,VLOOKUP(C339,男子登録情報!$A$2:$H$1688,4,0),"")</f>
        <v/>
      </c>
      <c r="H339" s="526" t="str">
        <f>IF(C339&gt;0,VLOOKUP(C339,男子登録情報!$A$2:$H$1688,8,0),"")</f>
        <v/>
      </c>
      <c r="I339" s="492" t="str">
        <f>IF(C339&gt;0,VLOOKUP(C339,男子登録情報!$A$2:$H$1688,5,0),"")</f>
        <v/>
      </c>
      <c r="J339" s="198"/>
      <c r="L339" s="55"/>
    </row>
    <row r="340" spans="1:12" s="20" customFormat="1" ht="18.75">
      <c r="A340" s="3"/>
      <c r="B340" s="542"/>
      <c r="C340" s="533"/>
      <c r="D340" s="533"/>
      <c r="E340" s="534"/>
      <c r="F340" s="535"/>
      <c r="G340" s="533"/>
      <c r="H340" s="533"/>
      <c r="I340" s="532"/>
      <c r="J340" s="198"/>
      <c r="L340" s="55"/>
    </row>
    <row r="341" spans="1:12" s="20" customFormat="1" ht="18.75">
      <c r="A341" s="3"/>
      <c r="B341" s="524">
        <v>3</v>
      </c>
      <c r="C341" s="526"/>
      <c r="D341" s="526" t="str">
        <f>IF(C341,VLOOKUP(C341,男子登録情報!$A$2:$H$1688,2,0),"")</f>
        <v/>
      </c>
      <c r="E341" s="528" t="str">
        <f>IF(C341&gt;0,VLOOKUP(C341,男子登録情報!$A$2:$H$1688,3,0),"")</f>
        <v/>
      </c>
      <c r="F341" s="529"/>
      <c r="G341" s="526" t="str">
        <f>IF(C341&gt;0,VLOOKUP(C341,男子登録情報!$A$2:$H$1688,4,0),"")</f>
        <v/>
      </c>
      <c r="H341" s="526" t="str">
        <f>IF(C341&gt;0,VLOOKUP(C341,男子登録情報!$A$2:$H$1688,8,0),"")</f>
        <v/>
      </c>
      <c r="I341" s="492" t="str">
        <f>IF(C341&gt;0,VLOOKUP(C341,男子登録情報!$A$2:$H$1688,5,0),"")</f>
        <v/>
      </c>
      <c r="J341" s="198"/>
      <c r="L341" s="55"/>
    </row>
    <row r="342" spans="1:12" s="20" customFormat="1" ht="18.75">
      <c r="A342" s="3"/>
      <c r="B342" s="542"/>
      <c r="C342" s="533"/>
      <c r="D342" s="533"/>
      <c r="E342" s="534"/>
      <c r="F342" s="535"/>
      <c r="G342" s="533"/>
      <c r="H342" s="533"/>
      <c r="I342" s="532"/>
      <c r="J342" s="198"/>
      <c r="L342" s="55"/>
    </row>
    <row r="343" spans="1:12" s="20" customFormat="1" ht="18.75">
      <c r="A343" s="3"/>
      <c r="B343" s="524">
        <v>4</v>
      </c>
      <c r="C343" s="526"/>
      <c r="D343" s="526" t="str">
        <f>IF(C343,VLOOKUP(C343,男子登録情報!$A$2:$H$1688,2,0),"")</f>
        <v/>
      </c>
      <c r="E343" s="528" t="str">
        <f>IF(C343&gt;0,VLOOKUP(C343,男子登録情報!$A$2:$H$1688,3,0),"")</f>
        <v/>
      </c>
      <c r="F343" s="529"/>
      <c r="G343" s="526" t="str">
        <f>IF(C343&gt;0,VLOOKUP(C343,男子登録情報!$A$2:$H$1688,4,0),"")</f>
        <v/>
      </c>
      <c r="H343" s="526" t="str">
        <f>IF(C343&gt;0,VLOOKUP(C343,男子登録情報!$A$2:$H$1688,8,0),"")</f>
        <v/>
      </c>
      <c r="I343" s="492" t="str">
        <f>IF(C343&gt;0,VLOOKUP(C343,男子登録情報!$A$2:$H$1688,5,0),"")</f>
        <v/>
      </c>
      <c r="J343" s="198"/>
      <c r="L343" s="55"/>
    </row>
    <row r="344" spans="1:12" s="20" customFormat="1" ht="18.75">
      <c r="A344" s="3"/>
      <c r="B344" s="542"/>
      <c r="C344" s="533"/>
      <c r="D344" s="533"/>
      <c r="E344" s="534"/>
      <c r="F344" s="535"/>
      <c r="G344" s="533"/>
      <c r="H344" s="533"/>
      <c r="I344" s="532"/>
      <c r="J344" s="198"/>
      <c r="L344" s="55"/>
    </row>
    <row r="345" spans="1:12" s="20" customFormat="1" ht="18.75">
      <c r="A345" s="3"/>
      <c r="B345" s="524">
        <v>5</v>
      </c>
      <c r="C345" s="526"/>
      <c r="D345" s="526" t="str">
        <f>IF(C345,VLOOKUP(C345,男子登録情報!$A$2:$H$1688,2,0),"")</f>
        <v/>
      </c>
      <c r="E345" s="528" t="str">
        <f>IF(C345&gt;0,VLOOKUP(C345,男子登録情報!$A$2:$H$1688,3,0),"")</f>
        <v/>
      </c>
      <c r="F345" s="529"/>
      <c r="G345" s="526" t="str">
        <f>IF(C345&gt;0,VLOOKUP(C345,男子登録情報!$A$2:$H$1688,4,0),"")</f>
        <v/>
      </c>
      <c r="H345" s="526" t="str">
        <f>IF(C345&gt;0,VLOOKUP(C345,男子登録情報!$A$2:$H$1688,8,0),"")</f>
        <v/>
      </c>
      <c r="I345" s="492" t="str">
        <f>IF(C345&gt;0,VLOOKUP(C345,男子登録情報!$A$2:$H$1688,5,0),"")</f>
        <v/>
      </c>
      <c r="J345" s="198"/>
      <c r="L345" s="55"/>
    </row>
    <row r="346" spans="1:12" s="20" customFormat="1" ht="18.75">
      <c r="A346" s="3"/>
      <c r="B346" s="542"/>
      <c r="C346" s="533"/>
      <c r="D346" s="533"/>
      <c r="E346" s="534"/>
      <c r="F346" s="535"/>
      <c r="G346" s="533"/>
      <c r="H346" s="533"/>
      <c r="I346" s="532"/>
      <c r="J346" s="198"/>
      <c r="L346" s="55"/>
    </row>
    <row r="347" spans="1:12" s="20" customFormat="1" ht="18.75">
      <c r="A347" s="3"/>
      <c r="B347" s="524">
        <v>6</v>
      </c>
      <c r="C347" s="526"/>
      <c r="D347" s="526" t="str">
        <f>IF(C347,VLOOKUP(C347,男子登録情報!$A$2:$H$1688,2,0),"")</f>
        <v/>
      </c>
      <c r="E347" s="528" t="str">
        <f>IF(C347&gt;0,VLOOKUP(C347,男子登録情報!$A$2:$H$1688,3,0),"")</f>
        <v/>
      </c>
      <c r="F347" s="529"/>
      <c r="G347" s="526" t="str">
        <f>IF(C347&gt;0,VLOOKUP(C347,男子登録情報!$A$2:$H$1688,4,0),"")</f>
        <v/>
      </c>
      <c r="H347" s="526" t="str">
        <f>IF(C347&gt;0,VLOOKUP(C347,男子登録情報!$A$2:$H$1688,8,0),"")</f>
        <v/>
      </c>
      <c r="I347" s="492" t="str">
        <f>IF(C347&gt;0,VLOOKUP(C347,男子登録情報!$A$2:$H$1688,5,0),"")</f>
        <v/>
      </c>
      <c r="J347" s="198"/>
      <c r="L347" s="55"/>
    </row>
    <row r="348" spans="1:12" s="20" customFormat="1" ht="19.5" thickBot="1">
      <c r="A348" s="3"/>
      <c r="B348" s="525"/>
      <c r="C348" s="527"/>
      <c r="D348" s="527"/>
      <c r="E348" s="530"/>
      <c r="F348" s="531"/>
      <c r="G348" s="527"/>
      <c r="H348" s="527"/>
      <c r="I348" s="493"/>
      <c r="J348" s="198"/>
      <c r="L348" s="55"/>
    </row>
    <row r="349" spans="1:12" s="20" customFormat="1" ht="18.75">
      <c r="A349" s="3"/>
      <c r="B349" s="494" t="s">
        <v>66</v>
      </c>
      <c r="C349" s="495"/>
      <c r="D349" s="495"/>
      <c r="E349" s="495"/>
      <c r="F349" s="495"/>
      <c r="G349" s="495"/>
      <c r="H349" s="495"/>
      <c r="I349" s="496"/>
      <c r="J349" s="198"/>
      <c r="L349" s="55"/>
    </row>
    <row r="350" spans="1:12" s="20" customFormat="1" ht="18.75">
      <c r="A350" s="3"/>
      <c r="B350" s="497"/>
      <c r="C350" s="498"/>
      <c r="D350" s="498"/>
      <c r="E350" s="498"/>
      <c r="F350" s="498"/>
      <c r="G350" s="498"/>
      <c r="H350" s="498"/>
      <c r="I350" s="499"/>
      <c r="J350" s="198"/>
      <c r="L350" s="55"/>
    </row>
    <row r="351" spans="1:12" s="20" customFormat="1" ht="19.5" thickBot="1">
      <c r="A351" s="3"/>
      <c r="B351" s="500"/>
      <c r="C351" s="501"/>
      <c r="D351" s="501"/>
      <c r="E351" s="501"/>
      <c r="F351" s="501"/>
      <c r="G351" s="501"/>
      <c r="H351" s="501"/>
      <c r="I351" s="502"/>
      <c r="J351" s="198"/>
      <c r="L351" s="55"/>
    </row>
    <row r="352" spans="1:12" s="20" customFormat="1" ht="18.75">
      <c r="A352" s="54"/>
      <c r="B352" s="54"/>
      <c r="C352" s="54"/>
      <c r="D352" s="54"/>
      <c r="E352" s="54"/>
      <c r="F352" s="54"/>
      <c r="G352" s="54"/>
      <c r="H352" s="54"/>
      <c r="I352" s="54"/>
      <c r="J352" s="59"/>
      <c r="L352" s="55"/>
    </row>
    <row r="353" spans="1:12" s="20" customFormat="1" ht="19.5" thickBot="1">
      <c r="A353" s="3"/>
      <c r="B353" s="3"/>
      <c r="C353" s="3"/>
      <c r="D353" s="3"/>
      <c r="E353" s="3"/>
      <c r="F353" s="3"/>
      <c r="G353" s="3"/>
      <c r="H353" s="3"/>
      <c r="I353" s="3"/>
      <c r="J353" s="57" t="s">
        <v>78</v>
      </c>
      <c r="L353" s="55"/>
    </row>
    <row r="354" spans="1:12" s="20" customFormat="1" ht="18.75">
      <c r="A354" s="3"/>
      <c r="B354" s="503" t="str">
        <f>CONCATENATE('加盟校情報&amp;大会設定'!$G$5,'加盟校情報&amp;大会設定'!$H$5,'加盟校情報&amp;大会設定'!$I$5,'加盟校情報&amp;大会設定'!$J$5,)&amp;"　男子4×400mR"</f>
        <v>第82回東海学生駅伝 兼 第14回東海学生女子駅伝　男子4×400mR</v>
      </c>
      <c r="C354" s="504"/>
      <c r="D354" s="504"/>
      <c r="E354" s="504"/>
      <c r="F354" s="504"/>
      <c r="G354" s="504"/>
      <c r="H354" s="504"/>
      <c r="I354" s="505"/>
      <c r="J354" s="198"/>
      <c r="L354" s="55"/>
    </row>
    <row r="355" spans="1:12" s="20" customFormat="1" ht="19.5" thickBot="1">
      <c r="A355" s="3"/>
      <c r="B355" s="506"/>
      <c r="C355" s="507"/>
      <c r="D355" s="507"/>
      <c r="E355" s="507"/>
      <c r="F355" s="507"/>
      <c r="G355" s="507"/>
      <c r="H355" s="507"/>
      <c r="I355" s="508"/>
      <c r="J355" s="198"/>
      <c r="L355" s="55"/>
    </row>
    <row r="356" spans="1:12" s="20" customFormat="1" ht="18.75">
      <c r="A356" s="3"/>
      <c r="B356" s="509" t="s">
        <v>57</v>
      </c>
      <c r="C356" s="510"/>
      <c r="D356" s="515" t="str">
        <f>IF(基本情報登録!$D$6&gt;0,基本情報登録!$D$6,"")</f>
        <v/>
      </c>
      <c r="E356" s="516"/>
      <c r="F356" s="516"/>
      <c r="G356" s="516"/>
      <c r="H356" s="517"/>
      <c r="I356" s="58" t="s">
        <v>58</v>
      </c>
      <c r="J356" s="198"/>
      <c r="L356" s="55"/>
    </row>
    <row r="357" spans="1:12" s="20" customFormat="1" ht="18.75">
      <c r="A357" s="3"/>
      <c r="B357" s="511" t="s">
        <v>1</v>
      </c>
      <c r="C357" s="512"/>
      <c r="D357" s="518" t="str">
        <f>IF(基本情報登録!$D$8&gt;0,基本情報登録!$D$8,"")</f>
        <v/>
      </c>
      <c r="E357" s="519"/>
      <c r="F357" s="519"/>
      <c r="G357" s="519"/>
      <c r="H357" s="520"/>
      <c r="I357" s="492"/>
      <c r="J357" s="198"/>
      <c r="L357" s="55"/>
    </row>
    <row r="358" spans="1:12" s="20" customFormat="1" ht="19.5" thickBot="1">
      <c r="A358" s="3"/>
      <c r="B358" s="513"/>
      <c r="C358" s="514"/>
      <c r="D358" s="521"/>
      <c r="E358" s="522"/>
      <c r="F358" s="522"/>
      <c r="G358" s="522"/>
      <c r="H358" s="523"/>
      <c r="I358" s="493"/>
      <c r="J358" s="198"/>
      <c r="L358" s="55"/>
    </row>
    <row r="359" spans="1:12" s="20" customFormat="1" ht="18.75">
      <c r="A359" s="3"/>
      <c r="B359" s="509" t="s">
        <v>37</v>
      </c>
      <c r="C359" s="510"/>
      <c r="D359" s="547"/>
      <c r="E359" s="548"/>
      <c r="F359" s="548"/>
      <c r="G359" s="548"/>
      <c r="H359" s="548"/>
      <c r="I359" s="549"/>
      <c r="J359" s="198"/>
      <c r="L359" s="55"/>
    </row>
    <row r="360" spans="1:12" s="20" customFormat="1" ht="18.75" hidden="1">
      <c r="A360" s="3"/>
      <c r="B360" s="195"/>
      <c r="C360" s="196"/>
      <c r="D360" s="49"/>
      <c r="E360" s="550" t="str">
        <f>TEXT(D359,"00000")</f>
        <v>00000</v>
      </c>
      <c r="F360" s="550"/>
      <c r="G360" s="550"/>
      <c r="H360" s="550"/>
      <c r="I360" s="551"/>
      <c r="J360" s="198"/>
      <c r="L360" s="55"/>
    </row>
    <row r="361" spans="1:12" s="20" customFormat="1" ht="18.75">
      <c r="A361" s="3"/>
      <c r="B361" s="511" t="s">
        <v>40</v>
      </c>
      <c r="C361" s="512"/>
      <c r="D361" s="528"/>
      <c r="E361" s="554"/>
      <c r="F361" s="554"/>
      <c r="G361" s="554"/>
      <c r="H361" s="554"/>
      <c r="I361" s="555"/>
      <c r="J361" s="198"/>
      <c r="L361" s="55"/>
    </row>
    <row r="362" spans="1:12" s="20" customFormat="1" ht="18.75">
      <c r="A362" s="3"/>
      <c r="B362" s="552"/>
      <c r="C362" s="553"/>
      <c r="D362" s="534"/>
      <c r="E362" s="556"/>
      <c r="F362" s="556"/>
      <c r="G362" s="556"/>
      <c r="H362" s="556"/>
      <c r="I362" s="557"/>
      <c r="J362" s="198"/>
      <c r="L362" s="55"/>
    </row>
    <row r="363" spans="1:12" s="20" customFormat="1" ht="19.5" thickBot="1">
      <c r="A363" s="3"/>
      <c r="B363" s="558" t="s">
        <v>59</v>
      </c>
      <c r="C363" s="559"/>
      <c r="D363" s="560"/>
      <c r="E363" s="561"/>
      <c r="F363" s="561"/>
      <c r="G363" s="561"/>
      <c r="H363" s="561"/>
      <c r="I363" s="562"/>
      <c r="J363" s="198"/>
      <c r="L363" s="55"/>
    </row>
    <row r="364" spans="1:12" s="20" customFormat="1" ht="18.75">
      <c r="A364" s="3"/>
      <c r="B364" s="536" t="s">
        <v>60</v>
      </c>
      <c r="C364" s="537"/>
      <c r="D364" s="537"/>
      <c r="E364" s="537"/>
      <c r="F364" s="537"/>
      <c r="G364" s="537"/>
      <c r="H364" s="537"/>
      <c r="I364" s="538"/>
      <c r="J364" s="198"/>
      <c r="L364" s="55"/>
    </row>
    <row r="365" spans="1:12" s="20" customFormat="1" ht="19.5" thickBot="1">
      <c r="A365" s="3"/>
      <c r="B365" s="50" t="s">
        <v>61</v>
      </c>
      <c r="C365" s="197" t="s">
        <v>30</v>
      </c>
      <c r="D365" s="197" t="s">
        <v>62</v>
      </c>
      <c r="E365" s="539" t="s">
        <v>63</v>
      </c>
      <c r="F365" s="540"/>
      <c r="G365" s="197" t="s">
        <v>57</v>
      </c>
      <c r="H365" s="197" t="s">
        <v>64</v>
      </c>
      <c r="I365" s="51" t="s">
        <v>65</v>
      </c>
      <c r="J365" s="198"/>
      <c r="L365" s="55"/>
    </row>
    <row r="366" spans="1:12" s="20" customFormat="1" ht="19.5" thickTop="1">
      <c r="A366" s="3"/>
      <c r="B366" s="541">
        <v>1</v>
      </c>
      <c r="C366" s="543"/>
      <c r="D366" s="543" t="str">
        <f>IF(C366&gt;0,VLOOKUP(C366,男子登録情報!$A$2:$H$1688,2,0),"")</f>
        <v/>
      </c>
      <c r="E366" s="544" t="str">
        <f>IF(C366&gt;0,VLOOKUP(C366,男子登録情報!$A$2:$H$1688,3,0),"")</f>
        <v/>
      </c>
      <c r="F366" s="545"/>
      <c r="G366" s="543" t="str">
        <f>IF(C366&gt;0,VLOOKUP(C366,男子登録情報!$A$2:$H$1688,4,0),"")</f>
        <v/>
      </c>
      <c r="H366" s="543" t="str">
        <f>IF(C366&gt;0,VLOOKUP(C366,男子登録情報!$A$2:$H$1688,8,0),"")</f>
        <v/>
      </c>
      <c r="I366" s="546" t="str">
        <f>IF(C366&gt;0,VLOOKUP(C366,男子登録情報!$A$2:$H$1688,5,0),"")</f>
        <v/>
      </c>
      <c r="J366" s="198"/>
      <c r="L366" s="55"/>
    </row>
    <row r="367" spans="1:12" s="20" customFormat="1" ht="18.75">
      <c r="A367" s="3"/>
      <c r="B367" s="542"/>
      <c r="C367" s="533"/>
      <c r="D367" s="533"/>
      <c r="E367" s="534"/>
      <c r="F367" s="535"/>
      <c r="G367" s="533"/>
      <c r="H367" s="533"/>
      <c r="I367" s="532"/>
      <c r="J367" s="198"/>
      <c r="L367" s="55"/>
    </row>
    <row r="368" spans="1:12" s="20" customFormat="1" ht="18.75">
      <c r="A368" s="3"/>
      <c r="B368" s="524">
        <v>2</v>
      </c>
      <c r="C368" s="526"/>
      <c r="D368" s="526" t="str">
        <f>IF(C368,VLOOKUP(C368,男子登録情報!$A$2:$H$1688,2,0),"")</f>
        <v/>
      </c>
      <c r="E368" s="528" t="str">
        <f>IF(C368&gt;0,VLOOKUP(C368,男子登録情報!$A$2:$H$1688,3,0),"")</f>
        <v/>
      </c>
      <c r="F368" s="529"/>
      <c r="G368" s="526" t="str">
        <f>IF(C368&gt;0,VLOOKUP(C368,男子登録情報!$A$2:$H$1688,4,0),"")</f>
        <v/>
      </c>
      <c r="H368" s="526" t="str">
        <f>IF(C368&gt;0,VLOOKUP(C368,男子登録情報!$A$2:$H$1688,8,0),"")</f>
        <v/>
      </c>
      <c r="I368" s="492" t="str">
        <f>IF(C368&gt;0,VLOOKUP(C368,男子登録情報!$A$2:$H$1688,5,0),"")</f>
        <v/>
      </c>
      <c r="J368" s="198"/>
      <c r="L368" s="55"/>
    </row>
    <row r="369" spans="1:12" s="20" customFormat="1" ht="18.75">
      <c r="A369" s="3"/>
      <c r="B369" s="542"/>
      <c r="C369" s="533"/>
      <c r="D369" s="533"/>
      <c r="E369" s="534"/>
      <c r="F369" s="535"/>
      <c r="G369" s="533"/>
      <c r="H369" s="533"/>
      <c r="I369" s="532"/>
      <c r="J369" s="198"/>
      <c r="L369" s="55"/>
    </row>
    <row r="370" spans="1:12" s="20" customFormat="1" ht="18.75">
      <c r="A370" s="3"/>
      <c r="B370" s="524">
        <v>3</v>
      </c>
      <c r="C370" s="526"/>
      <c r="D370" s="526" t="str">
        <f>IF(C370,VLOOKUP(C370,男子登録情報!$A$2:$H$1688,2,0),"")</f>
        <v/>
      </c>
      <c r="E370" s="528" t="str">
        <f>IF(C370&gt;0,VLOOKUP(C370,男子登録情報!$A$2:$H$1688,3,0),"")</f>
        <v/>
      </c>
      <c r="F370" s="529"/>
      <c r="G370" s="526" t="str">
        <f>IF(C370&gt;0,VLOOKUP(C370,男子登録情報!$A$2:$H$1688,4,0),"")</f>
        <v/>
      </c>
      <c r="H370" s="526" t="str">
        <f>IF(C370&gt;0,VLOOKUP(C370,男子登録情報!$A$2:$H$1688,8,0),"")</f>
        <v/>
      </c>
      <c r="I370" s="492" t="str">
        <f>IF(C370&gt;0,VLOOKUP(C370,男子登録情報!$A$2:$H$1688,5,0),"")</f>
        <v/>
      </c>
      <c r="J370" s="198"/>
      <c r="L370" s="55"/>
    </row>
    <row r="371" spans="1:12" s="20" customFormat="1" ht="18.75">
      <c r="A371" s="3"/>
      <c r="B371" s="542"/>
      <c r="C371" s="533"/>
      <c r="D371" s="533"/>
      <c r="E371" s="534"/>
      <c r="F371" s="535"/>
      <c r="G371" s="533"/>
      <c r="H371" s="533"/>
      <c r="I371" s="532"/>
      <c r="J371" s="198"/>
      <c r="L371" s="55"/>
    </row>
    <row r="372" spans="1:12" s="20" customFormat="1" ht="18.75">
      <c r="A372" s="3"/>
      <c r="B372" s="524">
        <v>4</v>
      </c>
      <c r="C372" s="526"/>
      <c r="D372" s="526" t="str">
        <f>IF(C372,VLOOKUP(C372,男子登録情報!$A$2:$H$1688,2,0),"")</f>
        <v/>
      </c>
      <c r="E372" s="528" t="str">
        <f>IF(C372&gt;0,VLOOKUP(C372,男子登録情報!$A$2:$H$1688,3,0),"")</f>
        <v/>
      </c>
      <c r="F372" s="529"/>
      <c r="G372" s="526" t="str">
        <f>IF(C372&gt;0,VLOOKUP(C372,男子登録情報!$A$2:$H$1688,4,0),"")</f>
        <v/>
      </c>
      <c r="H372" s="526" t="str">
        <f>IF(C372&gt;0,VLOOKUP(C372,男子登録情報!$A$2:$H$1688,8,0),"")</f>
        <v/>
      </c>
      <c r="I372" s="492" t="str">
        <f>IF(C372&gt;0,VLOOKUP(C372,男子登録情報!$A$2:$H$1688,5,0),"")</f>
        <v/>
      </c>
      <c r="J372" s="198"/>
      <c r="L372" s="55"/>
    </row>
    <row r="373" spans="1:12" s="20" customFormat="1" ht="18.75">
      <c r="A373" s="3"/>
      <c r="B373" s="542"/>
      <c r="C373" s="533"/>
      <c r="D373" s="533"/>
      <c r="E373" s="534"/>
      <c r="F373" s="535"/>
      <c r="G373" s="533"/>
      <c r="H373" s="533"/>
      <c r="I373" s="532"/>
      <c r="J373" s="198"/>
      <c r="L373" s="55"/>
    </row>
    <row r="374" spans="1:12" s="20" customFormat="1" ht="18.75">
      <c r="A374" s="3"/>
      <c r="B374" s="524">
        <v>5</v>
      </c>
      <c r="C374" s="526"/>
      <c r="D374" s="526" t="str">
        <f>IF(C374,VLOOKUP(C374,男子登録情報!$A$2:$H$1688,2,0),"")</f>
        <v/>
      </c>
      <c r="E374" s="528" t="str">
        <f>IF(C374&gt;0,VLOOKUP(C374,男子登録情報!$A$2:$H$1688,3,0),"")</f>
        <v/>
      </c>
      <c r="F374" s="529"/>
      <c r="G374" s="526" t="str">
        <f>IF(C374&gt;0,VLOOKUP(C374,男子登録情報!$A$2:$H$1688,4,0),"")</f>
        <v/>
      </c>
      <c r="H374" s="526" t="str">
        <f>IF(C374&gt;0,VLOOKUP(C374,男子登録情報!$A$2:$H$1688,8,0),"")</f>
        <v/>
      </c>
      <c r="I374" s="492" t="str">
        <f>IF(C374&gt;0,VLOOKUP(C374,男子登録情報!$A$2:$H$1688,5,0),"")</f>
        <v/>
      </c>
      <c r="J374" s="198"/>
      <c r="L374" s="55"/>
    </row>
    <row r="375" spans="1:12" s="20" customFormat="1" ht="18.75">
      <c r="A375" s="3"/>
      <c r="B375" s="542"/>
      <c r="C375" s="533"/>
      <c r="D375" s="533"/>
      <c r="E375" s="534"/>
      <c r="F375" s="535"/>
      <c r="G375" s="533"/>
      <c r="H375" s="533"/>
      <c r="I375" s="532"/>
      <c r="J375" s="198"/>
      <c r="L375" s="55"/>
    </row>
    <row r="376" spans="1:12" s="20" customFormat="1" ht="18.75">
      <c r="A376" s="3"/>
      <c r="B376" s="524">
        <v>6</v>
      </c>
      <c r="C376" s="526"/>
      <c r="D376" s="526" t="str">
        <f>IF(C376,VLOOKUP(C376,男子登録情報!$A$2:$H$1688,2,0),"")</f>
        <v/>
      </c>
      <c r="E376" s="528" t="str">
        <f>IF(C376&gt;0,VLOOKUP(C376,男子登録情報!$A$2:$H$1688,3,0),"")</f>
        <v/>
      </c>
      <c r="F376" s="529"/>
      <c r="G376" s="526" t="str">
        <f>IF(C376&gt;0,VLOOKUP(C376,男子登録情報!$A$2:$H$1688,4,0),"")</f>
        <v/>
      </c>
      <c r="H376" s="526" t="str">
        <f>IF(C376&gt;0,VLOOKUP(C376,男子登録情報!$A$2:$H$1688,8,0),"")</f>
        <v/>
      </c>
      <c r="I376" s="492" t="str">
        <f>IF(C376&gt;0,VLOOKUP(C376,男子登録情報!$A$2:$H$1688,5,0),"")</f>
        <v/>
      </c>
      <c r="J376" s="198"/>
      <c r="L376" s="55"/>
    </row>
    <row r="377" spans="1:12" s="20" customFormat="1" ht="19.5" thickBot="1">
      <c r="A377" s="3"/>
      <c r="B377" s="525"/>
      <c r="C377" s="527"/>
      <c r="D377" s="527"/>
      <c r="E377" s="530"/>
      <c r="F377" s="531"/>
      <c r="G377" s="527"/>
      <c r="H377" s="527"/>
      <c r="I377" s="493"/>
      <c r="J377" s="198"/>
      <c r="L377" s="55"/>
    </row>
    <row r="378" spans="1:12" s="20" customFormat="1" ht="18.75">
      <c r="A378" s="3"/>
      <c r="B378" s="494" t="s">
        <v>66</v>
      </c>
      <c r="C378" s="495"/>
      <c r="D378" s="495"/>
      <c r="E378" s="495"/>
      <c r="F378" s="495"/>
      <c r="G378" s="495"/>
      <c r="H378" s="495"/>
      <c r="I378" s="496"/>
      <c r="J378" s="198"/>
      <c r="L378" s="55"/>
    </row>
    <row r="379" spans="1:12" s="20" customFormat="1" ht="18.75">
      <c r="A379" s="3"/>
      <c r="B379" s="497"/>
      <c r="C379" s="498"/>
      <c r="D379" s="498"/>
      <c r="E379" s="498"/>
      <c r="F379" s="498"/>
      <c r="G379" s="498"/>
      <c r="H379" s="498"/>
      <c r="I379" s="499"/>
      <c r="J379" s="198"/>
      <c r="L379" s="55"/>
    </row>
    <row r="380" spans="1:12" s="20" customFormat="1" ht="19.5" thickBot="1">
      <c r="A380" s="3"/>
      <c r="B380" s="500"/>
      <c r="C380" s="501"/>
      <c r="D380" s="501"/>
      <c r="E380" s="501"/>
      <c r="F380" s="501"/>
      <c r="G380" s="501"/>
      <c r="H380" s="501"/>
      <c r="I380" s="502"/>
      <c r="J380" s="198"/>
      <c r="L380" s="55"/>
    </row>
    <row r="381" spans="1:12" s="20" customFormat="1" ht="18.75">
      <c r="A381" s="54"/>
      <c r="B381" s="54"/>
      <c r="C381" s="54"/>
      <c r="D381" s="54"/>
      <c r="E381" s="54"/>
      <c r="F381" s="54"/>
      <c r="G381" s="54"/>
      <c r="H381" s="54"/>
      <c r="I381" s="54"/>
      <c r="J381" s="59"/>
      <c r="L381" s="55"/>
    </row>
    <row r="382" spans="1:12" s="20" customFormat="1" ht="19.5" thickBot="1">
      <c r="A382" s="3"/>
      <c r="B382" s="3"/>
      <c r="C382" s="3"/>
      <c r="D382" s="3"/>
      <c r="E382" s="3"/>
      <c r="F382" s="3"/>
      <c r="G382" s="3"/>
      <c r="H382" s="3"/>
      <c r="I382" s="3"/>
      <c r="J382" s="57" t="s">
        <v>79</v>
      </c>
      <c r="L382" s="55"/>
    </row>
    <row r="383" spans="1:12" s="20" customFormat="1" ht="18.75">
      <c r="A383" s="3"/>
      <c r="B383" s="503" t="str">
        <f>CONCATENATE('加盟校情報&amp;大会設定'!$G$5,'加盟校情報&amp;大会設定'!$H$5,'加盟校情報&amp;大会設定'!$I$5,'加盟校情報&amp;大会設定'!$J$5,)&amp;"　男子4×400mR"</f>
        <v>第82回東海学生駅伝 兼 第14回東海学生女子駅伝　男子4×400mR</v>
      </c>
      <c r="C383" s="504"/>
      <c r="D383" s="504"/>
      <c r="E383" s="504"/>
      <c r="F383" s="504"/>
      <c r="G383" s="504"/>
      <c r="H383" s="504"/>
      <c r="I383" s="505"/>
      <c r="J383" s="198"/>
      <c r="L383" s="55"/>
    </row>
    <row r="384" spans="1:12" s="20" customFormat="1" ht="19.5" thickBot="1">
      <c r="A384" s="3"/>
      <c r="B384" s="506"/>
      <c r="C384" s="507"/>
      <c r="D384" s="507"/>
      <c r="E384" s="507"/>
      <c r="F384" s="507"/>
      <c r="G384" s="507"/>
      <c r="H384" s="507"/>
      <c r="I384" s="508"/>
      <c r="J384" s="198"/>
      <c r="L384" s="55"/>
    </row>
    <row r="385" spans="1:12" s="20" customFormat="1" ht="18.75">
      <c r="A385" s="3"/>
      <c r="B385" s="509" t="s">
        <v>57</v>
      </c>
      <c r="C385" s="510"/>
      <c r="D385" s="515" t="str">
        <f>IF(基本情報登録!$D$6&gt;0,基本情報登録!$D$6,"")</f>
        <v/>
      </c>
      <c r="E385" s="516"/>
      <c r="F385" s="516"/>
      <c r="G385" s="516"/>
      <c r="H385" s="517"/>
      <c r="I385" s="58" t="s">
        <v>58</v>
      </c>
      <c r="J385" s="198"/>
      <c r="L385" s="55"/>
    </row>
    <row r="386" spans="1:12" s="20" customFormat="1" ht="18.75">
      <c r="A386" s="3"/>
      <c r="B386" s="511" t="s">
        <v>1</v>
      </c>
      <c r="C386" s="512"/>
      <c r="D386" s="518" t="str">
        <f>IF(基本情報登録!$D$8&gt;0,基本情報登録!$D$8,"")</f>
        <v/>
      </c>
      <c r="E386" s="519"/>
      <c r="F386" s="519"/>
      <c r="G386" s="519"/>
      <c r="H386" s="520"/>
      <c r="I386" s="492"/>
      <c r="J386" s="198"/>
      <c r="L386" s="55"/>
    </row>
    <row r="387" spans="1:12" s="20" customFormat="1" ht="19.5" thickBot="1">
      <c r="A387" s="3"/>
      <c r="B387" s="513"/>
      <c r="C387" s="514"/>
      <c r="D387" s="521"/>
      <c r="E387" s="522"/>
      <c r="F387" s="522"/>
      <c r="G387" s="522"/>
      <c r="H387" s="523"/>
      <c r="I387" s="493"/>
      <c r="J387" s="198"/>
      <c r="L387" s="55"/>
    </row>
    <row r="388" spans="1:12" s="20" customFormat="1" ht="18.75">
      <c r="A388" s="3"/>
      <c r="B388" s="509" t="s">
        <v>37</v>
      </c>
      <c r="C388" s="510"/>
      <c r="D388" s="547"/>
      <c r="E388" s="548"/>
      <c r="F388" s="548"/>
      <c r="G388" s="548"/>
      <c r="H388" s="548"/>
      <c r="I388" s="549"/>
      <c r="J388" s="198"/>
      <c r="L388" s="55"/>
    </row>
    <row r="389" spans="1:12" s="20" customFormat="1" ht="18.75" hidden="1">
      <c r="A389" s="3"/>
      <c r="B389" s="195"/>
      <c r="C389" s="196"/>
      <c r="D389" s="49"/>
      <c r="E389" s="550" t="str">
        <f>TEXT(D388,"00000")</f>
        <v>00000</v>
      </c>
      <c r="F389" s="550"/>
      <c r="G389" s="550"/>
      <c r="H389" s="550"/>
      <c r="I389" s="551"/>
      <c r="J389" s="198"/>
      <c r="L389" s="55"/>
    </row>
    <row r="390" spans="1:12" s="20" customFormat="1" ht="18.75">
      <c r="A390" s="3"/>
      <c r="B390" s="511" t="s">
        <v>40</v>
      </c>
      <c r="C390" s="512"/>
      <c r="D390" s="528"/>
      <c r="E390" s="554"/>
      <c r="F390" s="554"/>
      <c r="G390" s="554"/>
      <c r="H390" s="554"/>
      <c r="I390" s="555"/>
      <c r="J390" s="198"/>
      <c r="L390" s="55"/>
    </row>
    <row r="391" spans="1:12" s="20" customFormat="1" ht="18.75">
      <c r="A391" s="3"/>
      <c r="B391" s="552"/>
      <c r="C391" s="553"/>
      <c r="D391" s="534"/>
      <c r="E391" s="556"/>
      <c r="F391" s="556"/>
      <c r="G391" s="556"/>
      <c r="H391" s="556"/>
      <c r="I391" s="557"/>
      <c r="J391" s="198"/>
      <c r="L391" s="55"/>
    </row>
    <row r="392" spans="1:12" s="20" customFormat="1" ht="19.5" thickBot="1">
      <c r="A392" s="3"/>
      <c r="B392" s="558" t="s">
        <v>59</v>
      </c>
      <c r="C392" s="559"/>
      <c r="D392" s="560"/>
      <c r="E392" s="561"/>
      <c r="F392" s="561"/>
      <c r="G392" s="561"/>
      <c r="H392" s="561"/>
      <c r="I392" s="562"/>
      <c r="J392" s="198"/>
      <c r="L392" s="55"/>
    </row>
    <row r="393" spans="1:12" s="20" customFormat="1" ht="18.75">
      <c r="A393" s="3"/>
      <c r="B393" s="536" t="s">
        <v>60</v>
      </c>
      <c r="C393" s="537"/>
      <c r="D393" s="537"/>
      <c r="E393" s="537"/>
      <c r="F393" s="537"/>
      <c r="G393" s="537"/>
      <c r="H393" s="537"/>
      <c r="I393" s="538"/>
      <c r="J393" s="198"/>
      <c r="L393" s="55"/>
    </row>
    <row r="394" spans="1:12" s="20" customFormat="1" ht="19.5" thickBot="1">
      <c r="A394" s="3"/>
      <c r="B394" s="50" t="s">
        <v>61</v>
      </c>
      <c r="C394" s="197" t="s">
        <v>30</v>
      </c>
      <c r="D394" s="197" t="s">
        <v>62</v>
      </c>
      <c r="E394" s="539" t="s">
        <v>63</v>
      </c>
      <c r="F394" s="540"/>
      <c r="G394" s="197" t="s">
        <v>57</v>
      </c>
      <c r="H394" s="197" t="s">
        <v>64</v>
      </c>
      <c r="I394" s="51" t="s">
        <v>65</v>
      </c>
      <c r="J394" s="198"/>
      <c r="L394" s="55"/>
    </row>
    <row r="395" spans="1:12" s="20" customFormat="1" ht="19.5" thickTop="1">
      <c r="A395" s="3"/>
      <c r="B395" s="541">
        <v>1</v>
      </c>
      <c r="C395" s="543"/>
      <c r="D395" s="543" t="str">
        <f>IF(C395&gt;0,VLOOKUP(C395,男子登録情報!$A$2:$H$1688,2,0),"")</f>
        <v/>
      </c>
      <c r="E395" s="544" t="str">
        <f>IF(C395&gt;0,VLOOKUP(C395,男子登録情報!$A$2:$H$1688,3,0),"")</f>
        <v/>
      </c>
      <c r="F395" s="545"/>
      <c r="G395" s="543" t="str">
        <f>IF(C395&gt;0,VLOOKUP(C395,男子登録情報!$A$2:$H$1688,4,0),"")</f>
        <v/>
      </c>
      <c r="H395" s="543" t="str">
        <f>IF(C395&gt;0,VLOOKUP(C395,男子登録情報!$A$2:$H$1688,8,0),"")</f>
        <v/>
      </c>
      <c r="I395" s="546" t="str">
        <f>IF(C395&gt;0,VLOOKUP(C395,男子登録情報!$A$2:$H$1688,5,0),"")</f>
        <v/>
      </c>
      <c r="J395" s="198"/>
      <c r="L395" s="55"/>
    </row>
    <row r="396" spans="1:12" s="20" customFormat="1" ht="18.75">
      <c r="A396" s="3"/>
      <c r="B396" s="542"/>
      <c r="C396" s="533"/>
      <c r="D396" s="533"/>
      <c r="E396" s="534"/>
      <c r="F396" s="535"/>
      <c r="G396" s="533"/>
      <c r="H396" s="533"/>
      <c r="I396" s="532"/>
      <c r="J396" s="198"/>
      <c r="L396" s="55"/>
    </row>
    <row r="397" spans="1:12" s="20" customFormat="1" ht="18.75">
      <c r="A397" s="3"/>
      <c r="B397" s="524">
        <v>2</v>
      </c>
      <c r="C397" s="526"/>
      <c r="D397" s="526" t="str">
        <f>IF(C397,VLOOKUP(C397,男子登録情報!$A$2:$H$1688,2,0),"")</f>
        <v/>
      </c>
      <c r="E397" s="528" t="str">
        <f>IF(C397&gt;0,VLOOKUP(C397,男子登録情報!$A$2:$H$1688,3,0),"")</f>
        <v/>
      </c>
      <c r="F397" s="529"/>
      <c r="G397" s="526" t="str">
        <f>IF(C397&gt;0,VLOOKUP(C397,男子登録情報!$A$2:$H$1688,4,0),"")</f>
        <v/>
      </c>
      <c r="H397" s="526" t="str">
        <f>IF(C397&gt;0,VLOOKUP(C397,男子登録情報!$A$2:$H$1688,8,0),"")</f>
        <v/>
      </c>
      <c r="I397" s="492" t="str">
        <f>IF(C397&gt;0,VLOOKUP(C397,男子登録情報!$A$2:$H$1688,5,0),"")</f>
        <v/>
      </c>
      <c r="J397" s="198"/>
      <c r="L397" s="55"/>
    </row>
    <row r="398" spans="1:12" s="20" customFormat="1" ht="18.75">
      <c r="A398" s="3"/>
      <c r="B398" s="542"/>
      <c r="C398" s="533"/>
      <c r="D398" s="533"/>
      <c r="E398" s="534"/>
      <c r="F398" s="535"/>
      <c r="G398" s="533"/>
      <c r="H398" s="533"/>
      <c r="I398" s="532"/>
      <c r="J398" s="198"/>
      <c r="L398" s="55"/>
    </row>
    <row r="399" spans="1:12" s="20" customFormat="1" ht="18.75">
      <c r="A399" s="3"/>
      <c r="B399" s="524">
        <v>3</v>
      </c>
      <c r="C399" s="526"/>
      <c r="D399" s="526" t="str">
        <f>IF(C399,VLOOKUP(C399,男子登録情報!$A$2:$H$1688,2,0),"")</f>
        <v/>
      </c>
      <c r="E399" s="528" t="str">
        <f>IF(C399&gt;0,VLOOKUP(C399,男子登録情報!$A$2:$H$1688,3,0),"")</f>
        <v/>
      </c>
      <c r="F399" s="529"/>
      <c r="G399" s="526" t="str">
        <f>IF(C399&gt;0,VLOOKUP(C399,男子登録情報!$A$2:$H$1688,4,0),"")</f>
        <v/>
      </c>
      <c r="H399" s="526" t="str">
        <f>IF(C399&gt;0,VLOOKUP(C399,男子登録情報!$A$2:$H$1688,8,0),"")</f>
        <v/>
      </c>
      <c r="I399" s="492" t="str">
        <f>IF(C399&gt;0,VLOOKUP(C399,男子登録情報!$A$2:$H$1688,5,0),"")</f>
        <v/>
      </c>
      <c r="J399" s="198"/>
      <c r="L399" s="55"/>
    </row>
    <row r="400" spans="1:12" s="20" customFormat="1" ht="18.75">
      <c r="A400" s="3"/>
      <c r="B400" s="542"/>
      <c r="C400" s="533"/>
      <c r="D400" s="533"/>
      <c r="E400" s="534"/>
      <c r="F400" s="535"/>
      <c r="G400" s="533"/>
      <c r="H400" s="533"/>
      <c r="I400" s="532"/>
      <c r="J400" s="198"/>
      <c r="L400" s="55"/>
    </row>
    <row r="401" spans="1:12" s="20" customFormat="1" ht="18.75">
      <c r="A401" s="3"/>
      <c r="B401" s="524">
        <v>4</v>
      </c>
      <c r="C401" s="526"/>
      <c r="D401" s="526" t="str">
        <f>IF(C401,VLOOKUP(C401,男子登録情報!$A$2:$H$1688,2,0),"")</f>
        <v/>
      </c>
      <c r="E401" s="528" t="str">
        <f>IF(C401&gt;0,VLOOKUP(C401,男子登録情報!$A$2:$H$1688,3,0),"")</f>
        <v/>
      </c>
      <c r="F401" s="529"/>
      <c r="G401" s="526" t="str">
        <f>IF(C401&gt;0,VLOOKUP(C401,男子登録情報!$A$2:$H$1688,4,0),"")</f>
        <v/>
      </c>
      <c r="H401" s="526" t="str">
        <f>IF(C401&gt;0,VLOOKUP(C401,男子登録情報!$A$2:$H$1688,8,0),"")</f>
        <v/>
      </c>
      <c r="I401" s="492" t="str">
        <f>IF(C401&gt;0,VLOOKUP(C401,男子登録情報!$A$2:$H$1688,5,0),"")</f>
        <v/>
      </c>
      <c r="J401" s="198"/>
      <c r="L401" s="55"/>
    </row>
    <row r="402" spans="1:12" s="20" customFormat="1" ht="18.75">
      <c r="A402" s="3"/>
      <c r="B402" s="542"/>
      <c r="C402" s="533"/>
      <c r="D402" s="533"/>
      <c r="E402" s="534"/>
      <c r="F402" s="535"/>
      <c r="G402" s="533"/>
      <c r="H402" s="533"/>
      <c r="I402" s="532"/>
      <c r="J402" s="198"/>
      <c r="L402" s="55"/>
    </row>
    <row r="403" spans="1:12" s="20" customFormat="1" ht="18.75">
      <c r="A403" s="3"/>
      <c r="B403" s="524">
        <v>5</v>
      </c>
      <c r="C403" s="526"/>
      <c r="D403" s="526" t="str">
        <f>IF(C403,VLOOKUP(C403,男子登録情報!$A$2:$H$1688,2,0),"")</f>
        <v/>
      </c>
      <c r="E403" s="528" t="str">
        <f>IF(C403&gt;0,VLOOKUP(C403,男子登録情報!$A$2:$H$1688,3,0),"")</f>
        <v/>
      </c>
      <c r="F403" s="529"/>
      <c r="G403" s="526" t="str">
        <f>IF(C403&gt;0,VLOOKUP(C403,男子登録情報!$A$2:$H$1688,4,0),"")</f>
        <v/>
      </c>
      <c r="H403" s="526" t="str">
        <f>IF(C403&gt;0,VLOOKUP(C403,男子登録情報!$A$2:$H$1688,8,0),"")</f>
        <v/>
      </c>
      <c r="I403" s="492" t="str">
        <f>IF(C403&gt;0,VLOOKUP(C403,男子登録情報!$A$2:$H$1688,5,0),"")</f>
        <v/>
      </c>
      <c r="J403" s="198"/>
      <c r="L403" s="55"/>
    </row>
    <row r="404" spans="1:12" s="20" customFormat="1" ht="18.75">
      <c r="A404" s="3"/>
      <c r="B404" s="542"/>
      <c r="C404" s="533"/>
      <c r="D404" s="533"/>
      <c r="E404" s="534"/>
      <c r="F404" s="535"/>
      <c r="G404" s="533"/>
      <c r="H404" s="533"/>
      <c r="I404" s="532"/>
      <c r="J404" s="198"/>
      <c r="L404" s="55"/>
    </row>
    <row r="405" spans="1:12" s="20" customFormat="1" ht="18.75">
      <c r="A405" s="3"/>
      <c r="B405" s="524">
        <v>6</v>
      </c>
      <c r="C405" s="526"/>
      <c r="D405" s="526" t="str">
        <f>IF(C405,VLOOKUP(C405,男子登録情報!$A$2:$H$1688,2,0),"")</f>
        <v/>
      </c>
      <c r="E405" s="528" t="str">
        <f>IF(C405&gt;0,VLOOKUP(C405,男子登録情報!$A$2:$H$1688,3,0),"")</f>
        <v/>
      </c>
      <c r="F405" s="529"/>
      <c r="G405" s="526" t="str">
        <f>IF(C405&gt;0,VLOOKUP(C405,男子登録情報!$A$2:$H$1688,4,0),"")</f>
        <v/>
      </c>
      <c r="H405" s="526" t="str">
        <f>IF(C405&gt;0,VLOOKUP(C405,男子登録情報!$A$2:$H$1688,8,0),"")</f>
        <v/>
      </c>
      <c r="I405" s="492" t="str">
        <f>IF(C405&gt;0,VLOOKUP(C405,男子登録情報!$A$2:$H$1688,5,0),"")</f>
        <v/>
      </c>
      <c r="J405" s="198"/>
      <c r="L405" s="55"/>
    </row>
    <row r="406" spans="1:12" s="20" customFormat="1" ht="19.5" thickBot="1">
      <c r="A406" s="3"/>
      <c r="B406" s="525"/>
      <c r="C406" s="527"/>
      <c r="D406" s="527"/>
      <c r="E406" s="530"/>
      <c r="F406" s="531"/>
      <c r="G406" s="527"/>
      <c r="H406" s="527"/>
      <c r="I406" s="493"/>
      <c r="J406" s="198"/>
      <c r="L406" s="55"/>
    </row>
    <row r="407" spans="1:12" s="20" customFormat="1" ht="18.75">
      <c r="A407" s="3"/>
      <c r="B407" s="494" t="s">
        <v>66</v>
      </c>
      <c r="C407" s="495"/>
      <c r="D407" s="495"/>
      <c r="E407" s="495"/>
      <c r="F407" s="495"/>
      <c r="G407" s="495"/>
      <c r="H407" s="495"/>
      <c r="I407" s="496"/>
      <c r="J407" s="198"/>
      <c r="L407" s="55"/>
    </row>
    <row r="408" spans="1:12" s="20" customFormat="1" ht="18.75">
      <c r="A408" s="3"/>
      <c r="B408" s="497"/>
      <c r="C408" s="498"/>
      <c r="D408" s="498"/>
      <c r="E408" s="498"/>
      <c r="F408" s="498"/>
      <c r="G408" s="498"/>
      <c r="H408" s="498"/>
      <c r="I408" s="499"/>
      <c r="J408" s="198"/>
      <c r="L408" s="55"/>
    </row>
    <row r="409" spans="1:12" s="20" customFormat="1" ht="19.5" thickBot="1">
      <c r="A409" s="3"/>
      <c r="B409" s="500"/>
      <c r="C409" s="501"/>
      <c r="D409" s="501"/>
      <c r="E409" s="501"/>
      <c r="F409" s="501"/>
      <c r="G409" s="501"/>
      <c r="H409" s="501"/>
      <c r="I409" s="502"/>
      <c r="J409" s="198"/>
      <c r="L409" s="55"/>
    </row>
    <row r="410" spans="1:12" s="20" customFormat="1" ht="18.75">
      <c r="A410" s="54"/>
      <c r="B410" s="54"/>
      <c r="C410" s="54"/>
      <c r="D410" s="54"/>
      <c r="E410" s="54"/>
      <c r="F410" s="54"/>
      <c r="G410" s="54"/>
      <c r="H410" s="54"/>
      <c r="I410" s="54"/>
      <c r="J410" s="59"/>
      <c r="L410" s="55"/>
    </row>
    <row r="411" spans="1:12" s="20" customFormat="1" ht="19.5" thickBot="1">
      <c r="A411" s="3"/>
      <c r="B411" s="3"/>
      <c r="C411" s="3"/>
      <c r="D411" s="3"/>
      <c r="E411" s="3"/>
      <c r="F411" s="3"/>
      <c r="G411" s="3"/>
      <c r="H411" s="3"/>
      <c r="I411" s="3"/>
      <c r="J411" s="57" t="s">
        <v>80</v>
      </c>
      <c r="L411" s="55"/>
    </row>
    <row r="412" spans="1:12" s="20" customFormat="1" ht="18.75">
      <c r="A412" s="3"/>
      <c r="B412" s="503" t="str">
        <f>CONCATENATE('加盟校情報&amp;大会設定'!$G$5,'加盟校情報&amp;大会設定'!$H$5,'加盟校情報&amp;大会設定'!$I$5,'加盟校情報&amp;大会設定'!$J$5,)&amp;"　男子4×400mR"</f>
        <v>第82回東海学生駅伝 兼 第14回東海学生女子駅伝　男子4×400mR</v>
      </c>
      <c r="C412" s="504"/>
      <c r="D412" s="504"/>
      <c r="E412" s="504"/>
      <c r="F412" s="504"/>
      <c r="G412" s="504"/>
      <c r="H412" s="504"/>
      <c r="I412" s="505"/>
      <c r="J412" s="198"/>
      <c r="L412" s="55"/>
    </row>
    <row r="413" spans="1:12" s="20" customFormat="1" ht="19.5" thickBot="1">
      <c r="A413" s="3"/>
      <c r="B413" s="506"/>
      <c r="C413" s="507"/>
      <c r="D413" s="507"/>
      <c r="E413" s="507"/>
      <c r="F413" s="507"/>
      <c r="G413" s="507"/>
      <c r="H413" s="507"/>
      <c r="I413" s="508"/>
      <c r="J413" s="198"/>
      <c r="L413" s="55"/>
    </row>
    <row r="414" spans="1:12" s="20" customFormat="1" ht="18.75">
      <c r="A414" s="3"/>
      <c r="B414" s="509" t="s">
        <v>57</v>
      </c>
      <c r="C414" s="510"/>
      <c r="D414" s="515" t="str">
        <f>IF(基本情報登録!$D$6&gt;0,基本情報登録!$D$6,"")</f>
        <v/>
      </c>
      <c r="E414" s="516"/>
      <c r="F414" s="516"/>
      <c r="G414" s="516"/>
      <c r="H414" s="517"/>
      <c r="I414" s="58" t="s">
        <v>58</v>
      </c>
      <c r="J414" s="198"/>
      <c r="L414" s="55"/>
    </row>
    <row r="415" spans="1:12" s="20" customFormat="1" ht="18.75">
      <c r="A415" s="3"/>
      <c r="B415" s="511" t="s">
        <v>1</v>
      </c>
      <c r="C415" s="512"/>
      <c r="D415" s="518" t="str">
        <f>IF(基本情報登録!$D$8&gt;0,基本情報登録!$D$8,"")</f>
        <v/>
      </c>
      <c r="E415" s="519"/>
      <c r="F415" s="519"/>
      <c r="G415" s="519"/>
      <c r="H415" s="520"/>
      <c r="I415" s="492"/>
      <c r="J415" s="198"/>
      <c r="L415" s="55"/>
    </row>
    <row r="416" spans="1:12" s="20" customFormat="1" ht="19.5" thickBot="1">
      <c r="A416" s="3"/>
      <c r="B416" s="513"/>
      <c r="C416" s="514"/>
      <c r="D416" s="521"/>
      <c r="E416" s="522"/>
      <c r="F416" s="522"/>
      <c r="G416" s="522"/>
      <c r="H416" s="523"/>
      <c r="I416" s="493"/>
      <c r="J416" s="198"/>
      <c r="L416" s="55"/>
    </row>
    <row r="417" spans="1:12" s="20" customFormat="1" ht="18.75">
      <c r="A417" s="3"/>
      <c r="B417" s="509" t="s">
        <v>37</v>
      </c>
      <c r="C417" s="510"/>
      <c r="D417" s="547"/>
      <c r="E417" s="548"/>
      <c r="F417" s="548"/>
      <c r="G417" s="548"/>
      <c r="H417" s="548"/>
      <c r="I417" s="549"/>
      <c r="J417" s="198"/>
      <c r="L417" s="55"/>
    </row>
    <row r="418" spans="1:12" s="20" customFormat="1" ht="18.75" hidden="1">
      <c r="A418" s="3"/>
      <c r="B418" s="195"/>
      <c r="C418" s="196"/>
      <c r="D418" s="49"/>
      <c r="E418" s="550" t="str">
        <f>TEXT(D417,"00000")</f>
        <v>00000</v>
      </c>
      <c r="F418" s="550"/>
      <c r="G418" s="550"/>
      <c r="H418" s="550"/>
      <c r="I418" s="551"/>
      <c r="J418" s="198"/>
      <c r="L418" s="55"/>
    </row>
    <row r="419" spans="1:12" s="20" customFormat="1" ht="18.75">
      <c r="A419" s="3"/>
      <c r="B419" s="511" t="s">
        <v>40</v>
      </c>
      <c r="C419" s="512"/>
      <c r="D419" s="528"/>
      <c r="E419" s="554"/>
      <c r="F419" s="554"/>
      <c r="G419" s="554"/>
      <c r="H419" s="554"/>
      <c r="I419" s="555"/>
      <c r="J419" s="198"/>
      <c r="L419" s="55"/>
    </row>
    <row r="420" spans="1:12" s="20" customFormat="1" ht="18.75">
      <c r="A420" s="3"/>
      <c r="B420" s="552"/>
      <c r="C420" s="553"/>
      <c r="D420" s="534"/>
      <c r="E420" s="556"/>
      <c r="F420" s="556"/>
      <c r="G420" s="556"/>
      <c r="H420" s="556"/>
      <c r="I420" s="557"/>
      <c r="J420" s="198"/>
      <c r="L420" s="55"/>
    </row>
    <row r="421" spans="1:12" s="20" customFormat="1" ht="19.5" thickBot="1">
      <c r="A421" s="3"/>
      <c r="B421" s="558" t="s">
        <v>59</v>
      </c>
      <c r="C421" s="559"/>
      <c r="D421" s="560"/>
      <c r="E421" s="561"/>
      <c r="F421" s="561"/>
      <c r="G421" s="561"/>
      <c r="H421" s="561"/>
      <c r="I421" s="562"/>
      <c r="J421" s="198"/>
      <c r="L421" s="55"/>
    </row>
    <row r="422" spans="1:12" s="20" customFormat="1" ht="18.75">
      <c r="A422" s="3"/>
      <c r="B422" s="536" t="s">
        <v>60</v>
      </c>
      <c r="C422" s="537"/>
      <c r="D422" s="537"/>
      <c r="E422" s="537"/>
      <c r="F422" s="537"/>
      <c r="G422" s="537"/>
      <c r="H422" s="537"/>
      <c r="I422" s="538"/>
      <c r="J422" s="198"/>
      <c r="L422" s="55"/>
    </row>
    <row r="423" spans="1:12" s="20" customFormat="1" ht="19.5" thickBot="1">
      <c r="A423" s="3"/>
      <c r="B423" s="50" t="s">
        <v>61</v>
      </c>
      <c r="C423" s="197" t="s">
        <v>30</v>
      </c>
      <c r="D423" s="197" t="s">
        <v>62</v>
      </c>
      <c r="E423" s="539" t="s">
        <v>63</v>
      </c>
      <c r="F423" s="540"/>
      <c r="G423" s="197" t="s">
        <v>57</v>
      </c>
      <c r="H423" s="197" t="s">
        <v>64</v>
      </c>
      <c r="I423" s="51" t="s">
        <v>65</v>
      </c>
      <c r="J423" s="198"/>
      <c r="L423" s="55"/>
    </row>
    <row r="424" spans="1:12" s="20" customFormat="1" ht="19.5" thickTop="1">
      <c r="A424" s="3"/>
      <c r="B424" s="541">
        <v>1</v>
      </c>
      <c r="C424" s="543"/>
      <c r="D424" s="543" t="str">
        <f>IF(C424&gt;0,VLOOKUP(C424,男子登録情報!$A$2:$H$1688,2,0),"")</f>
        <v/>
      </c>
      <c r="E424" s="544" t="str">
        <f>IF(C424&gt;0,VLOOKUP(C424,男子登録情報!$A$2:$H$1688,3,0),"")</f>
        <v/>
      </c>
      <c r="F424" s="545"/>
      <c r="G424" s="543" t="str">
        <f>IF(C424&gt;0,VLOOKUP(C424,男子登録情報!$A$2:$H$1688,4,0),"")</f>
        <v/>
      </c>
      <c r="H424" s="543" t="str">
        <f>IF(C424&gt;0,VLOOKUP(C424,男子登録情報!$A$2:$H$1688,8,0),"")</f>
        <v/>
      </c>
      <c r="I424" s="546" t="str">
        <f>IF(C424&gt;0,VLOOKUP(C424,男子登録情報!$A$2:$H$1688,5,0),"")</f>
        <v/>
      </c>
      <c r="J424" s="198"/>
      <c r="L424" s="55"/>
    </row>
    <row r="425" spans="1:12" s="20" customFormat="1" ht="18.75">
      <c r="A425" s="3"/>
      <c r="B425" s="542"/>
      <c r="C425" s="533"/>
      <c r="D425" s="533"/>
      <c r="E425" s="534"/>
      <c r="F425" s="535"/>
      <c r="G425" s="533"/>
      <c r="H425" s="533"/>
      <c r="I425" s="532"/>
      <c r="J425" s="198"/>
      <c r="L425" s="55"/>
    </row>
    <row r="426" spans="1:12" s="20" customFormat="1" ht="18.75">
      <c r="A426" s="3"/>
      <c r="B426" s="524">
        <v>2</v>
      </c>
      <c r="C426" s="526"/>
      <c r="D426" s="526" t="str">
        <f>IF(C426,VLOOKUP(C426,男子登録情報!$A$2:$H$1688,2,0),"")</f>
        <v/>
      </c>
      <c r="E426" s="528" t="str">
        <f>IF(C426&gt;0,VLOOKUP(C426,男子登録情報!$A$2:$H$1688,3,0),"")</f>
        <v/>
      </c>
      <c r="F426" s="529"/>
      <c r="G426" s="526" t="str">
        <f>IF(C426&gt;0,VLOOKUP(C426,男子登録情報!$A$2:$H$1688,4,0),"")</f>
        <v/>
      </c>
      <c r="H426" s="526" t="str">
        <f>IF(C426&gt;0,VLOOKUP(C426,男子登録情報!$A$2:$H$1688,8,0),"")</f>
        <v/>
      </c>
      <c r="I426" s="492" t="str">
        <f>IF(C426&gt;0,VLOOKUP(C426,男子登録情報!$A$2:$H$1688,5,0),"")</f>
        <v/>
      </c>
      <c r="J426" s="198"/>
      <c r="L426" s="55"/>
    </row>
    <row r="427" spans="1:12" s="20" customFormat="1" ht="18.75">
      <c r="A427" s="3"/>
      <c r="B427" s="542"/>
      <c r="C427" s="533"/>
      <c r="D427" s="533"/>
      <c r="E427" s="534"/>
      <c r="F427" s="535"/>
      <c r="G427" s="533"/>
      <c r="H427" s="533"/>
      <c r="I427" s="532"/>
      <c r="J427" s="198"/>
      <c r="L427" s="55"/>
    </row>
    <row r="428" spans="1:12" s="20" customFormat="1" ht="18.75">
      <c r="A428" s="3"/>
      <c r="B428" s="524">
        <v>3</v>
      </c>
      <c r="C428" s="526"/>
      <c r="D428" s="526" t="str">
        <f>IF(C428,VLOOKUP(C428,男子登録情報!$A$2:$H$1688,2,0),"")</f>
        <v/>
      </c>
      <c r="E428" s="528" t="str">
        <f>IF(C428&gt;0,VLOOKUP(C428,男子登録情報!$A$2:$H$1688,3,0),"")</f>
        <v/>
      </c>
      <c r="F428" s="529"/>
      <c r="G428" s="526" t="str">
        <f>IF(C428&gt;0,VLOOKUP(C428,男子登録情報!$A$2:$H$1688,4,0),"")</f>
        <v/>
      </c>
      <c r="H428" s="526" t="str">
        <f>IF(C428&gt;0,VLOOKUP(C428,男子登録情報!$A$2:$H$1688,8,0),"")</f>
        <v/>
      </c>
      <c r="I428" s="492" t="str">
        <f>IF(C428&gt;0,VLOOKUP(C428,男子登録情報!$A$2:$H$1688,5,0),"")</f>
        <v/>
      </c>
      <c r="J428" s="198"/>
      <c r="L428" s="55"/>
    </row>
    <row r="429" spans="1:12" s="20" customFormat="1" ht="18.75">
      <c r="A429" s="3"/>
      <c r="B429" s="542"/>
      <c r="C429" s="533"/>
      <c r="D429" s="533"/>
      <c r="E429" s="534"/>
      <c r="F429" s="535"/>
      <c r="G429" s="533"/>
      <c r="H429" s="533"/>
      <c r="I429" s="532"/>
      <c r="J429" s="198"/>
      <c r="L429" s="55"/>
    </row>
    <row r="430" spans="1:12" s="20" customFormat="1" ht="18.75">
      <c r="A430" s="3"/>
      <c r="B430" s="524">
        <v>4</v>
      </c>
      <c r="C430" s="526"/>
      <c r="D430" s="526" t="str">
        <f>IF(C430,VLOOKUP(C430,男子登録情報!$A$2:$H$1688,2,0),"")</f>
        <v/>
      </c>
      <c r="E430" s="528" t="str">
        <f>IF(C430&gt;0,VLOOKUP(C430,男子登録情報!$A$2:$H$1688,3,0),"")</f>
        <v/>
      </c>
      <c r="F430" s="529"/>
      <c r="G430" s="526" t="str">
        <f>IF(C430&gt;0,VLOOKUP(C430,男子登録情報!$A$2:$H$1688,4,0),"")</f>
        <v/>
      </c>
      <c r="H430" s="526" t="str">
        <f>IF(C430&gt;0,VLOOKUP(C430,男子登録情報!$A$2:$H$1688,8,0),"")</f>
        <v/>
      </c>
      <c r="I430" s="492" t="str">
        <f>IF(C430&gt;0,VLOOKUP(C430,男子登録情報!$A$2:$H$1688,5,0),"")</f>
        <v/>
      </c>
      <c r="J430" s="198"/>
      <c r="L430" s="55"/>
    </row>
    <row r="431" spans="1:12" s="20" customFormat="1" ht="18.75">
      <c r="A431" s="3"/>
      <c r="B431" s="542"/>
      <c r="C431" s="533"/>
      <c r="D431" s="533"/>
      <c r="E431" s="534"/>
      <c r="F431" s="535"/>
      <c r="G431" s="533"/>
      <c r="H431" s="533"/>
      <c r="I431" s="532"/>
      <c r="J431" s="198"/>
      <c r="L431" s="55"/>
    </row>
    <row r="432" spans="1:12" s="20" customFormat="1" ht="18.75">
      <c r="A432" s="3"/>
      <c r="B432" s="524">
        <v>5</v>
      </c>
      <c r="C432" s="526"/>
      <c r="D432" s="526" t="str">
        <f>IF(C432,VLOOKUP(C432,男子登録情報!$A$2:$H$1688,2,0),"")</f>
        <v/>
      </c>
      <c r="E432" s="528" t="str">
        <f>IF(C432&gt;0,VLOOKUP(C432,男子登録情報!$A$2:$H$1688,3,0),"")</f>
        <v/>
      </c>
      <c r="F432" s="529"/>
      <c r="G432" s="526" t="str">
        <f>IF(C432&gt;0,VLOOKUP(C432,男子登録情報!$A$2:$H$1688,4,0),"")</f>
        <v/>
      </c>
      <c r="H432" s="526" t="str">
        <f>IF(C432&gt;0,VLOOKUP(C432,男子登録情報!$A$2:$H$1688,8,0),"")</f>
        <v/>
      </c>
      <c r="I432" s="492" t="str">
        <f>IF(C432&gt;0,VLOOKUP(C432,男子登録情報!$A$2:$H$1688,5,0),"")</f>
        <v/>
      </c>
      <c r="J432" s="198"/>
      <c r="L432" s="55"/>
    </row>
    <row r="433" spans="1:12" s="20" customFormat="1" ht="18.75">
      <c r="A433" s="3"/>
      <c r="B433" s="542"/>
      <c r="C433" s="533"/>
      <c r="D433" s="533"/>
      <c r="E433" s="534"/>
      <c r="F433" s="535"/>
      <c r="G433" s="533"/>
      <c r="H433" s="533"/>
      <c r="I433" s="532"/>
      <c r="J433" s="198"/>
      <c r="L433" s="55"/>
    </row>
    <row r="434" spans="1:12" s="20" customFormat="1" ht="18.75">
      <c r="A434" s="3"/>
      <c r="B434" s="524">
        <v>6</v>
      </c>
      <c r="C434" s="526"/>
      <c r="D434" s="526" t="str">
        <f>IF(C434,VLOOKUP(C434,男子登録情報!$A$2:$H$1688,2,0),"")</f>
        <v/>
      </c>
      <c r="E434" s="528" t="str">
        <f>IF(C434&gt;0,VLOOKUP(C434,男子登録情報!$A$2:$H$1688,3,0),"")</f>
        <v/>
      </c>
      <c r="F434" s="529"/>
      <c r="G434" s="526" t="str">
        <f>IF(C434&gt;0,VLOOKUP(C434,男子登録情報!$A$2:$H$1688,4,0),"")</f>
        <v/>
      </c>
      <c r="H434" s="526" t="str">
        <f>IF(C434&gt;0,VLOOKUP(C434,男子登録情報!$A$2:$H$1688,8,0),"")</f>
        <v/>
      </c>
      <c r="I434" s="492" t="str">
        <f>IF(C434&gt;0,VLOOKUP(C434,男子登録情報!$A$2:$H$1688,5,0),"")</f>
        <v/>
      </c>
      <c r="J434" s="198"/>
      <c r="L434" s="55"/>
    </row>
    <row r="435" spans="1:12" s="20" customFormat="1" ht="19.5" thickBot="1">
      <c r="A435" s="3"/>
      <c r="B435" s="525"/>
      <c r="C435" s="527"/>
      <c r="D435" s="527"/>
      <c r="E435" s="530"/>
      <c r="F435" s="531"/>
      <c r="G435" s="527"/>
      <c r="H435" s="527"/>
      <c r="I435" s="493"/>
      <c r="J435" s="198"/>
      <c r="L435" s="55"/>
    </row>
    <row r="436" spans="1:12" s="20" customFormat="1" ht="18.75">
      <c r="A436" s="3"/>
      <c r="B436" s="494" t="s">
        <v>66</v>
      </c>
      <c r="C436" s="495"/>
      <c r="D436" s="495"/>
      <c r="E436" s="495"/>
      <c r="F436" s="495"/>
      <c r="G436" s="495"/>
      <c r="H436" s="495"/>
      <c r="I436" s="496"/>
      <c r="J436" s="198"/>
      <c r="L436" s="55"/>
    </row>
    <row r="437" spans="1:12" s="20" customFormat="1" ht="18.75">
      <c r="A437" s="3"/>
      <c r="B437" s="497"/>
      <c r="C437" s="498"/>
      <c r="D437" s="498"/>
      <c r="E437" s="498"/>
      <c r="F437" s="498"/>
      <c r="G437" s="498"/>
      <c r="H437" s="498"/>
      <c r="I437" s="499"/>
      <c r="J437" s="198"/>
      <c r="L437" s="55"/>
    </row>
    <row r="438" spans="1:12" s="20" customFormat="1" ht="19.5" thickBot="1">
      <c r="A438" s="3"/>
      <c r="B438" s="500"/>
      <c r="C438" s="501"/>
      <c r="D438" s="501"/>
      <c r="E438" s="501"/>
      <c r="F438" s="501"/>
      <c r="G438" s="501"/>
      <c r="H438" s="501"/>
      <c r="I438" s="502"/>
      <c r="J438" s="198"/>
      <c r="L438" s="55"/>
    </row>
    <row r="439" spans="1:12" s="20" customFormat="1" ht="18.75">
      <c r="A439" s="54"/>
      <c r="B439" s="54"/>
      <c r="C439" s="54"/>
      <c r="D439" s="54"/>
      <c r="E439" s="54"/>
      <c r="F439" s="54"/>
      <c r="G439" s="54"/>
      <c r="H439" s="54"/>
      <c r="I439" s="54"/>
      <c r="J439" s="59"/>
      <c r="L439" s="55"/>
    </row>
    <row r="440" spans="1:12" s="20" customFormat="1" ht="19.5" thickBot="1">
      <c r="A440" s="3"/>
      <c r="B440" s="3"/>
      <c r="C440" s="3"/>
      <c r="D440" s="3"/>
      <c r="E440" s="3"/>
      <c r="F440" s="3"/>
      <c r="G440" s="3"/>
      <c r="H440" s="3"/>
      <c r="I440" s="3"/>
      <c r="J440" s="57" t="s">
        <v>81</v>
      </c>
      <c r="L440" s="55"/>
    </row>
    <row r="441" spans="1:12" s="20" customFormat="1" ht="18.75">
      <c r="A441" s="3"/>
      <c r="B441" s="503" t="str">
        <f>CONCATENATE('加盟校情報&amp;大会設定'!$G$5,'加盟校情報&amp;大会設定'!$H$5,'加盟校情報&amp;大会設定'!$I$5,'加盟校情報&amp;大会設定'!$J$5,)&amp;"　男子4×400mR"</f>
        <v>第82回東海学生駅伝 兼 第14回東海学生女子駅伝　男子4×400mR</v>
      </c>
      <c r="C441" s="504"/>
      <c r="D441" s="504"/>
      <c r="E441" s="504"/>
      <c r="F441" s="504"/>
      <c r="G441" s="504"/>
      <c r="H441" s="504"/>
      <c r="I441" s="505"/>
      <c r="J441" s="198"/>
      <c r="L441" s="55"/>
    </row>
    <row r="442" spans="1:12" s="20" customFormat="1" ht="19.5" thickBot="1">
      <c r="A442" s="3"/>
      <c r="B442" s="506"/>
      <c r="C442" s="507"/>
      <c r="D442" s="507"/>
      <c r="E442" s="507"/>
      <c r="F442" s="507"/>
      <c r="G442" s="507"/>
      <c r="H442" s="507"/>
      <c r="I442" s="508"/>
      <c r="J442" s="198"/>
      <c r="L442" s="55"/>
    </row>
    <row r="443" spans="1:12" s="20" customFormat="1" ht="18.75">
      <c r="A443" s="3"/>
      <c r="B443" s="509" t="s">
        <v>57</v>
      </c>
      <c r="C443" s="510"/>
      <c r="D443" s="515" t="str">
        <f>IF(基本情報登録!$D$6&gt;0,基本情報登録!$D$6,"")</f>
        <v/>
      </c>
      <c r="E443" s="516"/>
      <c r="F443" s="516"/>
      <c r="G443" s="516"/>
      <c r="H443" s="517"/>
      <c r="I443" s="58" t="s">
        <v>58</v>
      </c>
      <c r="J443" s="198"/>
      <c r="L443" s="55"/>
    </row>
    <row r="444" spans="1:12" s="20" customFormat="1" ht="18.75">
      <c r="A444" s="3"/>
      <c r="B444" s="511" t="s">
        <v>1</v>
      </c>
      <c r="C444" s="512"/>
      <c r="D444" s="518" t="str">
        <f>IF(基本情報登録!$D$8&gt;0,基本情報登録!$D$8,"")</f>
        <v/>
      </c>
      <c r="E444" s="519"/>
      <c r="F444" s="519"/>
      <c r="G444" s="519"/>
      <c r="H444" s="520"/>
      <c r="I444" s="492"/>
      <c r="J444" s="198"/>
      <c r="L444" s="55"/>
    </row>
    <row r="445" spans="1:12" s="20" customFormat="1" ht="19.5" thickBot="1">
      <c r="A445" s="3"/>
      <c r="B445" s="513"/>
      <c r="C445" s="514"/>
      <c r="D445" s="521"/>
      <c r="E445" s="522"/>
      <c r="F445" s="522"/>
      <c r="G445" s="522"/>
      <c r="H445" s="523"/>
      <c r="I445" s="493"/>
      <c r="J445" s="198"/>
      <c r="L445" s="55"/>
    </row>
    <row r="446" spans="1:12" s="20" customFormat="1" ht="18.75">
      <c r="A446" s="3"/>
      <c r="B446" s="509" t="s">
        <v>37</v>
      </c>
      <c r="C446" s="510"/>
      <c r="D446" s="547"/>
      <c r="E446" s="548"/>
      <c r="F446" s="548"/>
      <c r="G446" s="548"/>
      <c r="H446" s="548"/>
      <c r="I446" s="549"/>
      <c r="J446" s="198"/>
      <c r="L446" s="55"/>
    </row>
    <row r="447" spans="1:12" s="20" customFormat="1" ht="18.75" hidden="1">
      <c r="A447" s="3"/>
      <c r="B447" s="195"/>
      <c r="C447" s="196"/>
      <c r="D447" s="49"/>
      <c r="E447" s="550" t="str">
        <f>TEXT(D446,"00000")</f>
        <v>00000</v>
      </c>
      <c r="F447" s="550"/>
      <c r="G447" s="550"/>
      <c r="H447" s="550"/>
      <c r="I447" s="551"/>
      <c r="J447" s="198"/>
      <c r="L447" s="55"/>
    </row>
    <row r="448" spans="1:12" s="20" customFormat="1" ht="18.75">
      <c r="A448" s="3"/>
      <c r="B448" s="511" t="s">
        <v>40</v>
      </c>
      <c r="C448" s="512"/>
      <c r="D448" s="528"/>
      <c r="E448" s="554"/>
      <c r="F448" s="554"/>
      <c r="G448" s="554"/>
      <c r="H448" s="554"/>
      <c r="I448" s="555"/>
      <c r="J448" s="198"/>
      <c r="L448" s="55"/>
    </row>
    <row r="449" spans="1:12" s="20" customFormat="1" ht="18.75">
      <c r="A449" s="3"/>
      <c r="B449" s="552"/>
      <c r="C449" s="553"/>
      <c r="D449" s="534"/>
      <c r="E449" s="556"/>
      <c r="F449" s="556"/>
      <c r="G449" s="556"/>
      <c r="H449" s="556"/>
      <c r="I449" s="557"/>
      <c r="J449" s="198"/>
      <c r="L449" s="55"/>
    </row>
    <row r="450" spans="1:12" s="20" customFormat="1" ht="19.5" thickBot="1">
      <c r="A450" s="3"/>
      <c r="B450" s="558" t="s">
        <v>59</v>
      </c>
      <c r="C450" s="559"/>
      <c r="D450" s="560"/>
      <c r="E450" s="561"/>
      <c r="F450" s="561"/>
      <c r="G450" s="561"/>
      <c r="H450" s="561"/>
      <c r="I450" s="562"/>
      <c r="J450" s="198"/>
      <c r="L450" s="55"/>
    </row>
    <row r="451" spans="1:12" s="20" customFormat="1" ht="18.75">
      <c r="A451" s="3"/>
      <c r="B451" s="536" t="s">
        <v>60</v>
      </c>
      <c r="C451" s="537"/>
      <c r="D451" s="537"/>
      <c r="E451" s="537"/>
      <c r="F451" s="537"/>
      <c r="G451" s="537"/>
      <c r="H451" s="537"/>
      <c r="I451" s="538"/>
      <c r="J451" s="198"/>
      <c r="L451" s="55"/>
    </row>
    <row r="452" spans="1:12" s="20" customFormat="1" ht="19.5" thickBot="1">
      <c r="A452" s="3"/>
      <c r="B452" s="50" t="s">
        <v>61</v>
      </c>
      <c r="C452" s="197" t="s">
        <v>30</v>
      </c>
      <c r="D452" s="197" t="s">
        <v>62</v>
      </c>
      <c r="E452" s="539" t="s">
        <v>63</v>
      </c>
      <c r="F452" s="540"/>
      <c r="G452" s="197" t="s">
        <v>57</v>
      </c>
      <c r="H452" s="197" t="s">
        <v>64</v>
      </c>
      <c r="I452" s="51" t="s">
        <v>65</v>
      </c>
      <c r="J452" s="198"/>
      <c r="L452" s="55"/>
    </row>
    <row r="453" spans="1:12" s="20" customFormat="1" ht="19.5" thickTop="1">
      <c r="A453" s="3"/>
      <c r="B453" s="541">
        <v>1</v>
      </c>
      <c r="C453" s="543"/>
      <c r="D453" s="543" t="str">
        <f>IF(C453&gt;0,VLOOKUP(C453,男子登録情報!$A$2:$H$1688,2,0),"")</f>
        <v/>
      </c>
      <c r="E453" s="544" t="str">
        <f>IF(C453&gt;0,VLOOKUP(C453,男子登録情報!$A$2:$H$1688,3,0),"")</f>
        <v/>
      </c>
      <c r="F453" s="545"/>
      <c r="G453" s="543" t="str">
        <f>IF(C453&gt;0,VLOOKUP(C453,男子登録情報!$A$2:$H$1688,4,0),"")</f>
        <v/>
      </c>
      <c r="H453" s="543" t="str">
        <f>IF(C453&gt;0,VLOOKUP(C453,男子登録情報!$A$2:$H$1688,8,0),"")</f>
        <v/>
      </c>
      <c r="I453" s="546" t="str">
        <f>IF(C453&gt;0,VLOOKUP(C453,男子登録情報!$A$2:$H$1688,5,0),"")</f>
        <v/>
      </c>
      <c r="J453" s="198"/>
      <c r="L453" s="55"/>
    </row>
    <row r="454" spans="1:12" s="20" customFormat="1" ht="18.75">
      <c r="A454" s="3"/>
      <c r="B454" s="542"/>
      <c r="C454" s="533"/>
      <c r="D454" s="533"/>
      <c r="E454" s="534"/>
      <c r="F454" s="535"/>
      <c r="G454" s="533"/>
      <c r="H454" s="533"/>
      <c r="I454" s="532"/>
      <c r="J454" s="198"/>
      <c r="L454" s="55"/>
    </row>
    <row r="455" spans="1:12" s="20" customFormat="1" ht="18.75">
      <c r="A455" s="3"/>
      <c r="B455" s="524">
        <v>2</v>
      </c>
      <c r="C455" s="526"/>
      <c r="D455" s="526" t="str">
        <f>IF(C455,VLOOKUP(C455,男子登録情報!$A$2:$H$1688,2,0),"")</f>
        <v/>
      </c>
      <c r="E455" s="528" t="str">
        <f>IF(C455&gt;0,VLOOKUP(C455,男子登録情報!$A$2:$H$1688,3,0),"")</f>
        <v/>
      </c>
      <c r="F455" s="529"/>
      <c r="G455" s="526" t="str">
        <f>IF(C455&gt;0,VLOOKUP(C455,男子登録情報!$A$2:$H$1688,4,0),"")</f>
        <v/>
      </c>
      <c r="H455" s="526" t="str">
        <f>IF(C455&gt;0,VLOOKUP(C455,男子登録情報!$A$2:$H$1688,8,0),"")</f>
        <v/>
      </c>
      <c r="I455" s="492" t="str">
        <f>IF(C455&gt;0,VLOOKUP(C455,男子登録情報!$A$2:$H$1688,5,0),"")</f>
        <v/>
      </c>
      <c r="J455" s="198"/>
      <c r="L455" s="55"/>
    </row>
    <row r="456" spans="1:12" s="20" customFormat="1" ht="18.75">
      <c r="A456" s="3"/>
      <c r="B456" s="542"/>
      <c r="C456" s="533"/>
      <c r="D456" s="533"/>
      <c r="E456" s="534"/>
      <c r="F456" s="535"/>
      <c r="G456" s="533"/>
      <c r="H456" s="533"/>
      <c r="I456" s="532"/>
      <c r="J456" s="198"/>
      <c r="L456" s="55"/>
    </row>
    <row r="457" spans="1:12" s="20" customFormat="1" ht="18.75">
      <c r="A457" s="3"/>
      <c r="B457" s="524">
        <v>3</v>
      </c>
      <c r="C457" s="526"/>
      <c r="D457" s="526" t="str">
        <f>IF(C457,VLOOKUP(C457,男子登録情報!$A$2:$H$1688,2,0),"")</f>
        <v/>
      </c>
      <c r="E457" s="528" t="str">
        <f>IF(C457&gt;0,VLOOKUP(C457,男子登録情報!$A$2:$H$1688,3,0),"")</f>
        <v/>
      </c>
      <c r="F457" s="529"/>
      <c r="G457" s="526" t="str">
        <f>IF(C457&gt;0,VLOOKUP(C457,男子登録情報!$A$2:$H$1688,4,0),"")</f>
        <v/>
      </c>
      <c r="H457" s="526" t="str">
        <f>IF(C457&gt;0,VLOOKUP(C457,男子登録情報!$A$2:$H$1688,8,0),"")</f>
        <v/>
      </c>
      <c r="I457" s="492" t="str">
        <f>IF(C457&gt;0,VLOOKUP(C457,男子登録情報!$A$2:$H$1688,5,0),"")</f>
        <v/>
      </c>
      <c r="J457" s="198"/>
      <c r="L457" s="55"/>
    </row>
    <row r="458" spans="1:12" s="20" customFormat="1" ht="18.75">
      <c r="A458" s="3"/>
      <c r="B458" s="542"/>
      <c r="C458" s="533"/>
      <c r="D458" s="533"/>
      <c r="E458" s="534"/>
      <c r="F458" s="535"/>
      <c r="G458" s="533"/>
      <c r="H458" s="533"/>
      <c r="I458" s="532"/>
      <c r="J458" s="198"/>
      <c r="L458" s="55"/>
    </row>
    <row r="459" spans="1:12" s="20" customFormat="1" ht="18.75">
      <c r="A459" s="3"/>
      <c r="B459" s="524">
        <v>4</v>
      </c>
      <c r="C459" s="526"/>
      <c r="D459" s="526" t="str">
        <f>IF(C459,VLOOKUP(C459,男子登録情報!$A$2:$H$1688,2,0),"")</f>
        <v/>
      </c>
      <c r="E459" s="528" t="str">
        <f>IF(C459&gt;0,VLOOKUP(C459,男子登録情報!$A$2:$H$1688,3,0),"")</f>
        <v/>
      </c>
      <c r="F459" s="529"/>
      <c r="G459" s="526" t="str">
        <f>IF(C459&gt;0,VLOOKUP(C459,男子登録情報!$A$2:$H$1688,4,0),"")</f>
        <v/>
      </c>
      <c r="H459" s="526" t="str">
        <f>IF(C459&gt;0,VLOOKUP(C459,男子登録情報!$A$2:$H$1688,8,0),"")</f>
        <v/>
      </c>
      <c r="I459" s="492" t="str">
        <f>IF(C459&gt;0,VLOOKUP(C459,男子登録情報!$A$2:$H$1688,5,0),"")</f>
        <v/>
      </c>
      <c r="J459" s="198"/>
      <c r="L459" s="55"/>
    </row>
    <row r="460" spans="1:12" s="20" customFormat="1" ht="18.75">
      <c r="A460" s="3"/>
      <c r="B460" s="542"/>
      <c r="C460" s="533"/>
      <c r="D460" s="533"/>
      <c r="E460" s="534"/>
      <c r="F460" s="535"/>
      <c r="G460" s="533"/>
      <c r="H460" s="533"/>
      <c r="I460" s="532"/>
      <c r="J460" s="198"/>
      <c r="L460" s="55"/>
    </row>
    <row r="461" spans="1:12" s="20" customFormat="1" ht="18.75">
      <c r="A461" s="3"/>
      <c r="B461" s="524">
        <v>5</v>
      </c>
      <c r="C461" s="526"/>
      <c r="D461" s="526" t="str">
        <f>IF(C461,VLOOKUP(C461,男子登録情報!$A$2:$H$1688,2,0),"")</f>
        <v/>
      </c>
      <c r="E461" s="528" t="str">
        <f>IF(C461&gt;0,VLOOKUP(C461,男子登録情報!$A$2:$H$1688,3,0),"")</f>
        <v/>
      </c>
      <c r="F461" s="529"/>
      <c r="G461" s="526" t="str">
        <f>IF(C461&gt;0,VLOOKUP(C461,男子登録情報!$A$2:$H$1688,4,0),"")</f>
        <v/>
      </c>
      <c r="H461" s="526" t="str">
        <f>IF(C461&gt;0,VLOOKUP(C461,男子登録情報!$A$2:$H$1688,8,0),"")</f>
        <v/>
      </c>
      <c r="I461" s="492" t="str">
        <f>IF(C461&gt;0,VLOOKUP(C461,男子登録情報!$A$2:$H$1688,5,0),"")</f>
        <v/>
      </c>
      <c r="J461" s="198"/>
      <c r="L461" s="55"/>
    </row>
    <row r="462" spans="1:12" s="20" customFormat="1" ht="18.75">
      <c r="A462" s="3"/>
      <c r="B462" s="542"/>
      <c r="C462" s="533"/>
      <c r="D462" s="533"/>
      <c r="E462" s="534"/>
      <c r="F462" s="535"/>
      <c r="G462" s="533"/>
      <c r="H462" s="533"/>
      <c r="I462" s="532"/>
      <c r="J462" s="198"/>
      <c r="L462" s="55"/>
    </row>
    <row r="463" spans="1:12" s="20" customFormat="1" ht="18.75">
      <c r="A463" s="3"/>
      <c r="B463" s="524">
        <v>6</v>
      </c>
      <c r="C463" s="526"/>
      <c r="D463" s="526" t="str">
        <f>IF(C463,VLOOKUP(C463,男子登録情報!$A$2:$H$1688,2,0),"")</f>
        <v/>
      </c>
      <c r="E463" s="528" t="str">
        <f>IF(C463&gt;0,VLOOKUP(C463,男子登録情報!$A$2:$H$1688,3,0),"")</f>
        <v/>
      </c>
      <c r="F463" s="529"/>
      <c r="G463" s="526" t="str">
        <f>IF(C463&gt;0,VLOOKUP(C463,男子登録情報!$A$2:$H$1688,4,0),"")</f>
        <v/>
      </c>
      <c r="H463" s="526" t="str">
        <f>IF(C463&gt;0,VLOOKUP(C463,男子登録情報!$A$2:$H$1688,8,0),"")</f>
        <v/>
      </c>
      <c r="I463" s="492" t="str">
        <f>IF(C463&gt;0,VLOOKUP(C463,男子登録情報!$A$2:$H$1688,5,0),"")</f>
        <v/>
      </c>
      <c r="J463" s="198"/>
      <c r="L463" s="55"/>
    </row>
    <row r="464" spans="1:12" s="20" customFormat="1" ht="19.5" thickBot="1">
      <c r="A464" s="3"/>
      <c r="B464" s="525"/>
      <c r="C464" s="527"/>
      <c r="D464" s="527"/>
      <c r="E464" s="530"/>
      <c r="F464" s="531"/>
      <c r="G464" s="527"/>
      <c r="H464" s="527"/>
      <c r="I464" s="493"/>
      <c r="J464" s="198"/>
      <c r="L464" s="55"/>
    </row>
    <row r="465" spans="1:12" s="20" customFormat="1" ht="18.75">
      <c r="A465" s="3"/>
      <c r="B465" s="494" t="s">
        <v>66</v>
      </c>
      <c r="C465" s="495"/>
      <c r="D465" s="495"/>
      <c r="E465" s="495"/>
      <c r="F465" s="495"/>
      <c r="G465" s="495"/>
      <c r="H465" s="495"/>
      <c r="I465" s="496"/>
      <c r="J465" s="198"/>
      <c r="L465" s="55"/>
    </row>
    <row r="466" spans="1:12" s="20" customFormat="1" ht="18.75">
      <c r="A466" s="3"/>
      <c r="B466" s="497"/>
      <c r="C466" s="498"/>
      <c r="D466" s="498"/>
      <c r="E466" s="498"/>
      <c r="F466" s="498"/>
      <c r="G466" s="498"/>
      <c r="H466" s="498"/>
      <c r="I466" s="499"/>
      <c r="J466" s="198"/>
      <c r="L466" s="55"/>
    </row>
    <row r="467" spans="1:12" s="20" customFormat="1" ht="19.5" thickBot="1">
      <c r="A467" s="3"/>
      <c r="B467" s="500"/>
      <c r="C467" s="501"/>
      <c r="D467" s="501"/>
      <c r="E467" s="501"/>
      <c r="F467" s="501"/>
      <c r="G467" s="501"/>
      <c r="H467" s="501"/>
      <c r="I467" s="502"/>
      <c r="J467" s="198"/>
      <c r="L467" s="55"/>
    </row>
    <row r="468" spans="1:12" s="20" customFormat="1" ht="18.75">
      <c r="A468" s="54"/>
      <c r="B468" s="54"/>
      <c r="C468" s="54"/>
      <c r="D468" s="54"/>
      <c r="E468" s="54"/>
      <c r="F468" s="54"/>
      <c r="G468" s="54"/>
      <c r="H468" s="54"/>
      <c r="I468" s="54"/>
      <c r="J468" s="59"/>
      <c r="L468" s="55"/>
    </row>
    <row r="469" spans="1:12" s="20" customFormat="1" ht="19.5" thickBot="1">
      <c r="A469" s="3"/>
      <c r="B469" s="3"/>
      <c r="C469" s="3"/>
      <c r="D469" s="3"/>
      <c r="E469" s="3"/>
      <c r="F469" s="3"/>
      <c r="G469" s="3"/>
      <c r="H469" s="3"/>
      <c r="I469" s="3"/>
      <c r="J469" s="57" t="s">
        <v>82</v>
      </c>
      <c r="L469" s="55"/>
    </row>
    <row r="470" spans="1:12" s="20" customFormat="1" ht="18.75">
      <c r="A470" s="3"/>
      <c r="B470" s="503" t="str">
        <f>CONCATENATE('加盟校情報&amp;大会設定'!$G$5,'加盟校情報&amp;大会設定'!$H$5,'加盟校情報&amp;大会設定'!$I$5,'加盟校情報&amp;大会設定'!$J$5,)&amp;"　男子4×400mR"</f>
        <v>第82回東海学生駅伝 兼 第14回東海学生女子駅伝　男子4×400mR</v>
      </c>
      <c r="C470" s="504"/>
      <c r="D470" s="504"/>
      <c r="E470" s="504"/>
      <c r="F470" s="504"/>
      <c r="G470" s="504"/>
      <c r="H470" s="504"/>
      <c r="I470" s="505"/>
      <c r="J470" s="198"/>
      <c r="L470" s="55"/>
    </row>
    <row r="471" spans="1:12" s="20" customFormat="1" ht="19.5" thickBot="1">
      <c r="A471" s="3"/>
      <c r="B471" s="506"/>
      <c r="C471" s="507"/>
      <c r="D471" s="507"/>
      <c r="E471" s="507"/>
      <c r="F471" s="507"/>
      <c r="G471" s="507"/>
      <c r="H471" s="507"/>
      <c r="I471" s="508"/>
      <c r="J471" s="198"/>
      <c r="L471" s="55"/>
    </row>
    <row r="472" spans="1:12" s="20" customFormat="1" ht="18.75">
      <c r="A472" s="3"/>
      <c r="B472" s="509" t="s">
        <v>57</v>
      </c>
      <c r="C472" s="510"/>
      <c r="D472" s="515" t="str">
        <f>IF(基本情報登録!$D$6&gt;0,基本情報登録!$D$6,"")</f>
        <v/>
      </c>
      <c r="E472" s="516"/>
      <c r="F472" s="516"/>
      <c r="G472" s="516"/>
      <c r="H472" s="517"/>
      <c r="I472" s="58" t="s">
        <v>58</v>
      </c>
      <c r="J472" s="198"/>
      <c r="L472" s="55"/>
    </row>
    <row r="473" spans="1:12" s="20" customFormat="1" ht="18.75">
      <c r="A473" s="3"/>
      <c r="B473" s="511" t="s">
        <v>1</v>
      </c>
      <c r="C473" s="512"/>
      <c r="D473" s="518" t="str">
        <f>IF(基本情報登録!$D$8&gt;0,基本情報登録!$D$8,"")</f>
        <v/>
      </c>
      <c r="E473" s="519"/>
      <c r="F473" s="519"/>
      <c r="G473" s="519"/>
      <c r="H473" s="520"/>
      <c r="I473" s="492"/>
      <c r="J473" s="198"/>
      <c r="L473" s="55"/>
    </row>
    <row r="474" spans="1:12" s="20" customFormat="1" ht="19.5" thickBot="1">
      <c r="A474" s="3"/>
      <c r="B474" s="513"/>
      <c r="C474" s="514"/>
      <c r="D474" s="521"/>
      <c r="E474" s="522"/>
      <c r="F474" s="522"/>
      <c r="G474" s="522"/>
      <c r="H474" s="523"/>
      <c r="I474" s="493"/>
      <c r="J474" s="198"/>
      <c r="L474" s="55"/>
    </row>
    <row r="475" spans="1:12" s="20" customFormat="1" ht="18.75">
      <c r="A475" s="3"/>
      <c r="B475" s="509" t="s">
        <v>37</v>
      </c>
      <c r="C475" s="510"/>
      <c r="D475" s="547"/>
      <c r="E475" s="548"/>
      <c r="F475" s="548"/>
      <c r="G475" s="548"/>
      <c r="H475" s="548"/>
      <c r="I475" s="549"/>
      <c r="J475" s="198"/>
      <c r="L475" s="55"/>
    </row>
    <row r="476" spans="1:12" s="20" customFormat="1" ht="18.75" hidden="1">
      <c r="A476" s="3"/>
      <c r="B476" s="195"/>
      <c r="C476" s="196"/>
      <c r="D476" s="49"/>
      <c r="E476" s="550" t="str">
        <f>TEXT(D475,"00000")</f>
        <v>00000</v>
      </c>
      <c r="F476" s="550"/>
      <c r="G476" s="550"/>
      <c r="H476" s="550"/>
      <c r="I476" s="551"/>
      <c r="J476" s="198"/>
      <c r="L476" s="55"/>
    </row>
    <row r="477" spans="1:12" s="20" customFormat="1" ht="18.75">
      <c r="A477" s="3"/>
      <c r="B477" s="511" t="s">
        <v>40</v>
      </c>
      <c r="C477" s="512"/>
      <c r="D477" s="528"/>
      <c r="E477" s="554"/>
      <c r="F477" s="554"/>
      <c r="G477" s="554"/>
      <c r="H477" s="554"/>
      <c r="I477" s="555"/>
      <c r="J477" s="198"/>
      <c r="L477" s="55"/>
    </row>
    <row r="478" spans="1:12" s="20" customFormat="1" ht="18.75">
      <c r="A478" s="3"/>
      <c r="B478" s="552"/>
      <c r="C478" s="553"/>
      <c r="D478" s="534"/>
      <c r="E478" s="556"/>
      <c r="F478" s="556"/>
      <c r="G478" s="556"/>
      <c r="H478" s="556"/>
      <c r="I478" s="557"/>
      <c r="J478" s="198"/>
      <c r="L478" s="55"/>
    </row>
    <row r="479" spans="1:12" s="20" customFormat="1" ht="19.5" thickBot="1">
      <c r="A479" s="3"/>
      <c r="B479" s="558" t="s">
        <v>59</v>
      </c>
      <c r="C479" s="559"/>
      <c r="D479" s="560"/>
      <c r="E479" s="561"/>
      <c r="F479" s="561"/>
      <c r="G479" s="561"/>
      <c r="H479" s="561"/>
      <c r="I479" s="562"/>
      <c r="J479" s="198"/>
      <c r="L479" s="55"/>
    </row>
    <row r="480" spans="1:12" s="20" customFormat="1" ht="18.75">
      <c r="A480" s="3"/>
      <c r="B480" s="536" t="s">
        <v>60</v>
      </c>
      <c r="C480" s="537"/>
      <c r="D480" s="537"/>
      <c r="E480" s="537"/>
      <c r="F480" s="537"/>
      <c r="G480" s="537"/>
      <c r="H480" s="537"/>
      <c r="I480" s="538"/>
      <c r="J480" s="198"/>
      <c r="L480" s="55"/>
    </row>
    <row r="481" spans="1:12" s="20" customFormat="1" ht="19.5" thickBot="1">
      <c r="A481" s="3"/>
      <c r="B481" s="50" t="s">
        <v>61</v>
      </c>
      <c r="C481" s="197" t="s">
        <v>30</v>
      </c>
      <c r="D481" s="197" t="s">
        <v>62</v>
      </c>
      <c r="E481" s="539" t="s">
        <v>63</v>
      </c>
      <c r="F481" s="540"/>
      <c r="G481" s="197" t="s">
        <v>57</v>
      </c>
      <c r="H481" s="197" t="s">
        <v>64</v>
      </c>
      <c r="I481" s="51" t="s">
        <v>65</v>
      </c>
      <c r="J481" s="198"/>
      <c r="L481" s="55"/>
    </row>
    <row r="482" spans="1:12" s="20" customFormat="1" ht="19.5" thickTop="1">
      <c r="A482" s="3"/>
      <c r="B482" s="541">
        <v>1</v>
      </c>
      <c r="C482" s="543"/>
      <c r="D482" s="543" t="str">
        <f>IF(C482&gt;0,VLOOKUP(C482,男子登録情報!$A$2:$H$1688,2,0),"")</f>
        <v/>
      </c>
      <c r="E482" s="544" t="str">
        <f>IF(C482&gt;0,VLOOKUP(C482,男子登録情報!$A$2:$H$1688,3,0),"")</f>
        <v/>
      </c>
      <c r="F482" s="545"/>
      <c r="G482" s="543" t="str">
        <f>IF(C482&gt;0,VLOOKUP(C482,男子登録情報!$A$2:$H$1688,4,0),"")</f>
        <v/>
      </c>
      <c r="H482" s="543" t="str">
        <f>IF(C482&gt;0,VLOOKUP(C482,男子登録情報!$A$2:$H$1688,8,0),"")</f>
        <v/>
      </c>
      <c r="I482" s="546" t="str">
        <f>IF(C482&gt;0,VLOOKUP(C482,男子登録情報!$A$2:$H$1688,5,0),"")</f>
        <v/>
      </c>
      <c r="J482" s="198"/>
      <c r="L482" s="55"/>
    </row>
    <row r="483" spans="1:12" s="20" customFormat="1" ht="18.75">
      <c r="A483" s="3"/>
      <c r="B483" s="542"/>
      <c r="C483" s="533"/>
      <c r="D483" s="533"/>
      <c r="E483" s="534"/>
      <c r="F483" s="535"/>
      <c r="G483" s="533"/>
      <c r="H483" s="533"/>
      <c r="I483" s="532"/>
      <c r="J483" s="198"/>
      <c r="L483" s="55"/>
    </row>
    <row r="484" spans="1:12" s="20" customFormat="1" ht="18.75">
      <c r="A484" s="3"/>
      <c r="B484" s="524">
        <v>2</v>
      </c>
      <c r="C484" s="526"/>
      <c r="D484" s="526" t="str">
        <f>IF(C484,VLOOKUP(C484,男子登録情報!$A$2:$H$1688,2,0),"")</f>
        <v/>
      </c>
      <c r="E484" s="528" t="str">
        <f>IF(C484&gt;0,VLOOKUP(C484,男子登録情報!$A$2:$H$1688,3,0),"")</f>
        <v/>
      </c>
      <c r="F484" s="529"/>
      <c r="G484" s="526" t="str">
        <f>IF(C484&gt;0,VLOOKUP(C484,男子登録情報!$A$2:$H$1688,4,0),"")</f>
        <v/>
      </c>
      <c r="H484" s="526" t="str">
        <f>IF(C484&gt;0,VLOOKUP(C484,男子登録情報!$A$2:$H$1688,8,0),"")</f>
        <v/>
      </c>
      <c r="I484" s="492" t="str">
        <f>IF(C484&gt;0,VLOOKUP(C484,男子登録情報!$A$2:$H$1688,5,0),"")</f>
        <v/>
      </c>
      <c r="J484" s="198"/>
      <c r="L484" s="55"/>
    </row>
    <row r="485" spans="1:12" s="20" customFormat="1" ht="18.75">
      <c r="A485" s="3"/>
      <c r="B485" s="542"/>
      <c r="C485" s="533"/>
      <c r="D485" s="533"/>
      <c r="E485" s="534"/>
      <c r="F485" s="535"/>
      <c r="G485" s="533"/>
      <c r="H485" s="533"/>
      <c r="I485" s="532"/>
      <c r="J485" s="198"/>
      <c r="L485" s="55"/>
    </row>
    <row r="486" spans="1:12" s="20" customFormat="1" ht="18.75">
      <c r="A486" s="3"/>
      <c r="B486" s="524">
        <v>3</v>
      </c>
      <c r="C486" s="526"/>
      <c r="D486" s="526" t="str">
        <f>IF(C486,VLOOKUP(C486,男子登録情報!$A$2:$H$1688,2,0),"")</f>
        <v/>
      </c>
      <c r="E486" s="528" t="str">
        <f>IF(C486&gt;0,VLOOKUP(C486,男子登録情報!$A$2:$H$1688,3,0),"")</f>
        <v/>
      </c>
      <c r="F486" s="529"/>
      <c r="G486" s="526" t="str">
        <f>IF(C486&gt;0,VLOOKUP(C486,男子登録情報!$A$2:$H$1688,4,0),"")</f>
        <v/>
      </c>
      <c r="H486" s="526" t="str">
        <f>IF(C486&gt;0,VLOOKUP(C486,男子登録情報!$A$2:$H$1688,8,0),"")</f>
        <v/>
      </c>
      <c r="I486" s="492" t="str">
        <f>IF(C486&gt;0,VLOOKUP(C486,男子登録情報!$A$2:$H$1688,5,0),"")</f>
        <v/>
      </c>
      <c r="J486" s="198"/>
      <c r="L486" s="55"/>
    </row>
    <row r="487" spans="1:12" s="20" customFormat="1" ht="18.75">
      <c r="A487" s="3"/>
      <c r="B487" s="542"/>
      <c r="C487" s="533"/>
      <c r="D487" s="533"/>
      <c r="E487" s="534"/>
      <c r="F487" s="535"/>
      <c r="G487" s="533"/>
      <c r="H487" s="533"/>
      <c r="I487" s="532"/>
      <c r="J487" s="198"/>
      <c r="L487" s="55"/>
    </row>
    <row r="488" spans="1:12" s="20" customFormat="1" ht="18.75">
      <c r="A488" s="3"/>
      <c r="B488" s="524">
        <v>4</v>
      </c>
      <c r="C488" s="526"/>
      <c r="D488" s="526" t="str">
        <f>IF(C488,VLOOKUP(C488,男子登録情報!$A$2:$H$1688,2,0),"")</f>
        <v/>
      </c>
      <c r="E488" s="528" t="str">
        <f>IF(C488&gt;0,VLOOKUP(C488,男子登録情報!$A$2:$H$1688,3,0),"")</f>
        <v/>
      </c>
      <c r="F488" s="529"/>
      <c r="G488" s="526" t="str">
        <f>IF(C488&gt;0,VLOOKUP(C488,男子登録情報!$A$2:$H$1688,4,0),"")</f>
        <v/>
      </c>
      <c r="H488" s="526" t="str">
        <f>IF(C488&gt;0,VLOOKUP(C488,男子登録情報!$A$2:$H$1688,8,0),"")</f>
        <v/>
      </c>
      <c r="I488" s="492" t="str">
        <f>IF(C488&gt;0,VLOOKUP(C488,男子登録情報!$A$2:$H$1688,5,0),"")</f>
        <v/>
      </c>
      <c r="J488" s="198"/>
      <c r="L488" s="55"/>
    </row>
    <row r="489" spans="1:12" s="20" customFormat="1" ht="18.75">
      <c r="A489" s="3"/>
      <c r="B489" s="542"/>
      <c r="C489" s="533"/>
      <c r="D489" s="533"/>
      <c r="E489" s="534"/>
      <c r="F489" s="535"/>
      <c r="G489" s="533"/>
      <c r="H489" s="533"/>
      <c r="I489" s="532"/>
      <c r="J489" s="198"/>
      <c r="L489" s="55"/>
    </row>
    <row r="490" spans="1:12" s="20" customFormat="1" ht="18.75">
      <c r="A490" s="3"/>
      <c r="B490" s="524">
        <v>5</v>
      </c>
      <c r="C490" s="526"/>
      <c r="D490" s="526" t="str">
        <f>IF(C490,VLOOKUP(C490,男子登録情報!$A$2:$H$1688,2,0),"")</f>
        <v/>
      </c>
      <c r="E490" s="528" t="str">
        <f>IF(C490&gt;0,VLOOKUP(C490,男子登録情報!$A$2:$H$1688,3,0),"")</f>
        <v/>
      </c>
      <c r="F490" s="529"/>
      <c r="G490" s="526" t="str">
        <f>IF(C490&gt;0,VLOOKUP(C490,男子登録情報!$A$2:$H$1688,4,0),"")</f>
        <v/>
      </c>
      <c r="H490" s="526" t="str">
        <f>IF(C490&gt;0,VLOOKUP(C490,男子登録情報!$A$2:$H$1688,8,0),"")</f>
        <v/>
      </c>
      <c r="I490" s="492" t="str">
        <f>IF(C490&gt;0,VLOOKUP(C490,男子登録情報!$A$2:$H$1688,5,0),"")</f>
        <v/>
      </c>
      <c r="J490" s="198"/>
      <c r="L490" s="55"/>
    </row>
    <row r="491" spans="1:12" s="20" customFormat="1" ht="18.75">
      <c r="A491" s="3"/>
      <c r="B491" s="542"/>
      <c r="C491" s="533"/>
      <c r="D491" s="533"/>
      <c r="E491" s="534"/>
      <c r="F491" s="535"/>
      <c r="G491" s="533"/>
      <c r="H491" s="533"/>
      <c r="I491" s="532"/>
      <c r="J491" s="198"/>
      <c r="L491" s="55"/>
    </row>
    <row r="492" spans="1:12" s="20" customFormat="1" ht="18.75">
      <c r="A492" s="3"/>
      <c r="B492" s="524">
        <v>6</v>
      </c>
      <c r="C492" s="526"/>
      <c r="D492" s="526" t="str">
        <f>IF(C492,VLOOKUP(C492,男子登録情報!$A$2:$H$1688,2,0),"")</f>
        <v/>
      </c>
      <c r="E492" s="528" t="str">
        <f>IF(C492&gt;0,VLOOKUP(C492,男子登録情報!$A$2:$H$1688,3,0),"")</f>
        <v/>
      </c>
      <c r="F492" s="529"/>
      <c r="G492" s="526" t="str">
        <f>IF(C492&gt;0,VLOOKUP(C492,男子登録情報!$A$2:$H$1688,4,0),"")</f>
        <v/>
      </c>
      <c r="H492" s="526" t="str">
        <f>IF(C492&gt;0,VLOOKUP(C492,男子登録情報!$A$2:$H$1688,8,0),"")</f>
        <v/>
      </c>
      <c r="I492" s="492" t="str">
        <f>IF(C492&gt;0,VLOOKUP(C492,男子登録情報!$A$2:$H$1688,5,0),"")</f>
        <v/>
      </c>
      <c r="J492" s="198"/>
      <c r="L492" s="55"/>
    </row>
    <row r="493" spans="1:12" s="20" customFormat="1" ht="19.5" thickBot="1">
      <c r="A493" s="3"/>
      <c r="B493" s="525"/>
      <c r="C493" s="527"/>
      <c r="D493" s="527"/>
      <c r="E493" s="530"/>
      <c r="F493" s="531"/>
      <c r="G493" s="527"/>
      <c r="H493" s="527"/>
      <c r="I493" s="493"/>
      <c r="J493" s="198"/>
      <c r="L493" s="55"/>
    </row>
    <row r="494" spans="1:12" s="20" customFormat="1" ht="18.75">
      <c r="A494" s="3"/>
      <c r="B494" s="494" t="s">
        <v>66</v>
      </c>
      <c r="C494" s="495"/>
      <c r="D494" s="495"/>
      <c r="E494" s="495"/>
      <c r="F494" s="495"/>
      <c r="G494" s="495"/>
      <c r="H494" s="495"/>
      <c r="I494" s="496"/>
      <c r="J494" s="198"/>
      <c r="L494" s="55"/>
    </row>
    <row r="495" spans="1:12" s="20" customFormat="1" ht="18.75">
      <c r="A495" s="3"/>
      <c r="B495" s="497"/>
      <c r="C495" s="498"/>
      <c r="D495" s="498"/>
      <c r="E495" s="498"/>
      <c r="F495" s="498"/>
      <c r="G495" s="498"/>
      <c r="H495" s="498"/>
      <c r="I495" s="499"/>
      <c r="J495" s="198"/>
      <c r="L495" s="55"/>
    </row>
    <row r="496" spans="1:12" s="20" customFormat="1" ht="19.5" thickBot="1">
      <c r="A496" s="3"/>
      <c r="B496" s="500"/>
      <c r="C496" s="501"/>
      <c r="D496" s="501"/>
      <c r="E496" s="501"/>
      <c r="F496" s="501"/>
      <c r="G496" s="501"/>
      <c r="H496" s="501"/>
      <c r="I496" s="502"/>
      <c r="J496" s="198"/>
      <c r="L496" s="55"/>
    </row>
    <row r="497" spans="1:12" s="20" customFormat="1" ht="18.75">
      <c r="A497" s="54"/>
      <c r="B497" s="54"/>
      <c r="C497" s="54"/>
      <c r="D497" s="54"/>
      <c r="E497" s="54"/>
      <c r="F497" s="54"/>
      <c r="G497" s="54"/>
      <c r="H497" s="54"/>
      <c r="I497" s="54"/>
      <c r="J497" s="59"/>
      <c r="L497" s="55"/>
    </row>
    <row r="498" spans="1:12" s="20" customFormat="1" ht="19.5" thickBot="1">
      <c r="A498" s="3"/>
      <c r="B498" s="3"/>
      <c r="C498" s="3"/>
      <c r="D498" s="3"/>
      <c r="E498" s="3"/>
      <c r="F498" s="3"/>
      <c r="G498" s="3"/>
      <c r="H498" s="3"/>
      <c r="I498" s="3"/>
      <c r="J498" s="57" t="s">
        <v>83</v>
      </c>
      <c r="L498" s="55"/>
    </row>
    <row r="499" spans="1:12" s="20" customFormat="1" ht="18.75">
      <c r="A499" s="3"/>
      <c r="B499" s="503" t="str">
        <f>CONCATENATE('加盟校情報&amp;大会設定'!$G$5,'加盟校情報&amp;大会設定'!$H$5,'加盟校情報&amp;大会設定'!$I$5,'加盟校情報&amp;大会設定'!$J$5,)&amp;"　男子4×400mR"</f>
        <v>第82回東海学生駅伝 兼 第14回東海学生女子駅伝　男子4×400mR</v>
      </c>
      <c r="C499" s="504"/>
      <c r="D499" s="504"/>
      <c r="E499" s="504"/>
      <c r="F499" s="504"/>
      <c r="G499" s="504"/>
      <c r="H499" s="504"/>
      <c r="I499" s="505"/>
      <c r="J499" s="198"/>
      <c r="L499" s="55"/>
    </row>
    <row r="500" spans="1:12" s="20" customFormat="1" ht="19.5" thickBot="1">
      <c r="A500" s="3"/>
      <c r="B500" s="506"/>
      <c r="C500" s="507"/>
      <c r="D500" s="507"/>
      <c r="E500" s="507"/>
      <c r="F500" s="507"/>
      <c r="G500" s="507"/>
      <c r="H500" s="507"/>
      <c r="I500" s="508"/>
      <c r="J500" s="198"/>
      <c r="L500" s="55"/>
    </row>
    <row r="501" spans="1:12" s="20" customFormat="1" ht="18.75">
      <c r="A501" s="3"/>
      <c r="B501" s="509" t="s">
        <v>57</v>
      </c>
      <c r="C501" s="510"/>
      <c r="D501" s="515" t="str">
        <f>IF(基本情報登録!$D$6&gt;0,基本情報登録!$D$6,"")</f>
        <v/>
      </c>
      <c r="E501" s="516"/>
      <c r="F501" s="516"/>
      <c r="G501" s="516"/>
      <c r="H501" s="517"/>
      <c r="I501" s="58" t="s">
        <v>58</v>
      </c>
      <c r="J501" s="198"/>
      <c r="L501" s="55"/>
    </row>
    <row r="502" spans="1:12" s="20" customFormat="1" ht="18.75">
      <c r="A502" s="3"/>
      <c r="B502" s="511" t="s">
        <v>1</v>
      </c>
      <c r="C502" s="512"/>
      <c r="D502" s="518" t="str">
        <f>IF(基本情報登録!$D$8&gt;0,基本情報登録!$D$8,"")</f>
        <v/>
      </c>
      <c r="E502" s="519"/>
      <c r="F502" s="519"/>
      <c r="G502" s="519"/>
      <c r="H502" s="520"/>
      <c r="I502" s="492"/>
      <c r="J502" s="198"/>
      <c r="L502" s="55"/>
    </row>
    <row r="503" spans="1:12" s="20" customFormat="1" ht="19.5" thickBot="1">
      <c r="A503" s="3"/>
      <c r="B503" s="513"/>
      <c r="C503" s="514"/>
      <c r="D503" s="521"/>
      <c r="E503" s="522"/>
      <c r="F503" s="522"/>
      <c r="G503" s="522"/>
      <c r="H503" s="523"/>
      <c r="I503" s="493"/>
      <c r="J503" s="198"/>
      <c r="L503" s="55"/>
    </row>
    <row r="504" spans="1:12" s="20" customFormat="1" ht="18.75">
      <c r="A504" s="3"/>
      <c r="B504" s="509" t="s">
        <v>37</v>
      </c>
      <c r="C504" s="510"/>
      <c r="D504" s="547"/>
      <c r="E504" s="548"/>
      <c r="F504" s="548"/>
      <c r="G504" s="548"/>
      <c r="H504" s="548"/>
      <c r="I504" s="549"/>
      <c r="J504" s="198"/>
      <c r="L504" s="55"/>
    </row>
    <row r="505" spans="1:12" s="20" customFormat="1" ht="18.75" hidden="1">
      <c r="A505" s="3"/>
      <c r="B505" s="195"/>
      <c r="C505" s="196"/>
      <c r="D505" s="49"/>
      <c r="E505" s="550" t="str">
        <f>TEXT(D504,"00000")</f>
        <v>00000</v>
      </c>
      <c r="F505" s="550"/>
      <c r="G505" s="550"/>
      <c r="H505" s="550"/>
      <c r="I505" s="551"/>
      <c r="J505" s="198"/>
      <c r="L505" s="55"/>
    </row>
    <row r="506" spans="1:12" s="20" customFormat="1" ht="18.75">
      <c r="A506" s="3"/>
      <c r="B506" s="511" t="s">
        <v>40</v>
      </c>
      <c r="C506" s="512"/>
      <c r="D506" s="528"/>
      <c r="E506" s="554"/>
      <c r="F506" s="554"/>
      <c r="G506" s="554"/>
      <c r="H506" s="554"/>
      <c r="I506" s="555"/>
      <c r="J506" s="198"/>
      <c r="L506" s="55"/>
    </row>
    <row r="507" spans="1:12" s="20" customFormat="1" ht="18.75">
      <c r="A507" s="3"/>
      <c r="B507" s="552"/>
      <c r="C507" s="553"/>
      <c r="D507" s="534"/>
      <c r="E507" s="556"/>
      <c r="F507" s="556"/>
      <c r="G507" s="556"/>
      <c r="H507" s="556"/>
      <c r="I507" s="557"/>
      <c r="J507" s="198"/>
      <c r="L507" s="55"/>
    </row>
    <row r="508" spans="1:12" s="20" customFormat="1" ht="19.5" thickBot="1">
      <c r="A508" s="3"/>
      <c r="B508" s="558" t="s">
        <v>59</v>
      </c>
      <c r="C508" s="559"/>
      <c r="D508" s="560"/>
      <c r="E508" s="561"/>
      <c r="F508" s="561"/>
      <c r="G508" s="561"/>
      <c r="H508" s="561"/>
      <c r="I508" s="562"/>
      <c r="J508" s="198"/>
      <c r="L508" s="55"/>
    </row>
    <row r="509" spans="1:12" s="20" customFormat="1" ht="18.75">
      <c r="A509" s="3"/>
      <c r="B509" s="536" t="s">
        <v>60</v>
      </c>
      <c r="C509" s="537"/>
      <c r="D509" s="537"/>
      <c r="E509" s="537"/>
      <c r="F509" s="537"/>
      <c r="G509" s="537"/>
      <c r="H509" s="537"/>
      <c r="I509" s="538"/>
      <c r="J509" s="198"/>
      <c r="L509" s="55"/>
    </row>
    <row r="510" spans="1:12" s="20" customFormat="1" ht="19.5" thickBot="1">
      <c r="A510" s="3"/>
      <c r="B510" s="50" t="s">
        <v>61</v>
      </c>
      <c r="C510" s="197" t="s">
        <v>30</v>
      </c>
      <c r="D510" s="197" t="s">
        <v>62</v>
      </c>
      <c r="E510" s="539" t="s">
        <v>63</v>
      </c>
      <c r="F510" s="540"/>
      <c r="G510" s="197" t="s">
        <v>57</v>
      </c>
      <c r="H510" s="197" t="s">
        <v>64</v>
      </c>
      <c r="I510" s="51" t="s">
        <v>65</v>
      </c>
      <c r="J510" s="198"/>
      <c r="L510" s="55"/>
    </row>
    <row r="511" spans="1:12" s="20" customFormat="1" ht="19.5" thickTop="1">
      <c r="A511" s="3"/>
      <c r="B511" s="541">
        <v>1</v>
      </c>
      <c r="C511" s="543"/>
      <c r="D511" s="543" t="str">
        <f>IF(C511&gt;0,VLOOKUP(C511,男子登録情報!$A$2:$H$1688,2,0),"")</f>
        <v/>
      </c>
      <c r="E511" s="544" t="str">
        <f>IF(C511&gt;0,VLOOKUP(C511,男子登録情報!$A$2:$H$1688,3,0),"")</f>
        <v/>
      </c>
      <c r="F511" s="545"/>
      <c r="G511" s="543" t="str">
        <f>IF(C511&gt;0,VLOOKUP(C511,男子登録情報!$A$2:$H$1688,4,0),"")</f>
        <v/>
      </c>
      <c r="H511" s="543" t="str">
        <f>IF(C511&gt;0,VLOOKUP(C511,男子登録情報!$A$2:$H$1688,8,0),"")</f>
        <v/>
      </c>
      <c r="I511" s="546" t="str">
        <f>IF(C511&gt;0,VLOOKUP(C511,男子登録情報!$A$2:$H$1688,5,0),"")</f>
        <v/>
      </c>
      <c r="J511" s="198"/>
      <c r="L511" s="55"/>
    </row>
    <row r="512" spans="1:12" s="20" customFormat="1" ht="18.75">
      <c r="A512" s="3"/>
      <c r="B512" s="542"/>
      <c r="C512" s="533"/>
      <c r="D512" s="533"/>
      <c r="E512" s="534"/>
      <c r="F512" s="535"/>
      <c r="G512" s="533"/>
      <c r="H512" s="533"/>
      <c r="I512" s="532"/>
      <c r="J512" s="198"/>
      <c r="L512" s="55"/>
    </row>
    <row r="513" spans="1:12" s="20" customFormat="1" ht="18.75">
      <c r="A513" s="3"/>
      <c r="B513" s="524">
        <v>2</v>
      </c>
      <c r="C513" s="526"/>
      <c r="D513" s="526" t="str">
        <f>IF(C513,VLOOKUP(C513,男子登録情報!$A$2:$H$1688,2,0),"")</f>
        <v/>
      </c>
      <c r="E513" s="528" t="str">
        <f>IF(C513&gt;0,VLOOKUP(C513,男子登録情報!$A$2:$H$1688,3,0),"")</f>
        <v/>
      </c>
      <c r="F513" s="529"/>
      <c r="G513" s="526" t="str">
        <f>IF(C513&gt;0,VLOOKUP(C513,男子登録情報!$A$2:$H$1688,4,0),"")</f>
        <v/>
      </c>
      <c r="H513" s="526" t="str">
        <f>IF(C513&gt;0,VLOOKUP(C513,男子登録情報!$A$2:$H$1688,8,0),"")</f>
        <v/>
      </c>
      <c r="I513" s="492" t="str">
        <f>IF(C513&gt;0,VLOOKUP(C513,男子登録情報!$A$2:$H$1688,5,0),"")</f>
        <v/>
      </c>
      <c r="J513" s="198"/>
      <c r="L513" s="55"/>
    </row>
    <row r="514" spans="1:12" s="20" customFormat="1" ht="18.75">
      <c r="A514" s="3"/>
      <c r="B514" s="542"/>
      <c r="C514" s="533"/>
      <c r="D514" s="533"/>
      <c r="E514" s="534"/>
      <c r="F514" s="535"/>
      <c r="G514" s="533"/>
      <c r="H514" s="533"/>
      <c r="I514" s="532"/>
      <c r="J514" s="198"/>
      <c r="L514" s="55"/>
    </row>
    <row r="515" spans="1:12" s="20" customFormat="1" ht="18.75">
      <c r="A515" s="3"/>
      <c r="B515" s="524">
        <v>3</v>
      </c>
      <c r="C515" s="526"/>
      <c r="D515" s="526" t="str">
        <f>IF(C515,VLOOKUP(C515,男子登録情報!$A$2:$H$1688,2,0),"")</f>
        <v/>
      </c>
      <c r="E515" s="528" t="str">
        <f>IF(C515&gt;0,VLOOKUP(C515,男子登録情報!$A$2:$H$1688,3,0),"")</f>
        <v/>
      </c>
      <c r="F515" s="529"/>
      <c r="G515" s="526" t="str">
        <f>IF(C515&gt;0,VLOOKUP(C515,男子登録情報!$A$2:$H$1688,4,0),"")</f>
        <v/>
      </c>
      <c r="H515" s="526" t="str">
        <f>IF(C515&gt;0,VLOOKUP(C515,男子登録情報!$A$2:$H$1688,8,0),"")</f>
        <v/>
      </c>
      <c r="I515" s="492" t="str">
        <f>IF(C515&gt;0,VLOOKUP(C515,男子登録情報!$A$2:$H$1688,5,0),"")</f>
        <v/>
      </c>
      <c r="J515" s="198"/>
      <c r="L515" s="55"/>
    </row>
    <row r="516" spans="1:12" s="20" customFormat="1" ht="18.75">
      <c r="A516" s="3"/>
      <c r="B516" s="542"/>
      <c r="C516" s="533"/>
      <c r="D516" s="533"/>
      <c r="E516" s="534"/>
      <c r="F516" s="535"/>
      <c r="G516" s="533"/>
      <c r="H516" s="533"/>
      <c r="I516" s="532"/>
      <c r="J516" s="198"/>
      <c r="L516" s="55"/>
    </row>
    <row r="517" spans="1:12" s="20" customFormat="1" ht="18.75">
      <c r="A517" s="3"/>
      <c r="B517" s="524">
        <v>4</v>
      </c>
      <c r="C517" s="526"/>
      <c r="D517" s="526" t="str">
        <f>IF(C517,VLOOKUP(C517,男子登録情報!$A$2:$H$1688,2,0),"")</f>
        <v/>
      </c>
      <c r="E517" s="528" t="str">
        <f>IF(C517&gt;0,VLOOKUP(C517,男子登録情報!$A$2:$H$1688,3,0),"")</f>
        <v/>
      </c>
      <c r="F517" s="529"/>
      <c r="G517" s="526" t="str">
        <f>IF(C517&gt;0,VLOOKUP(C517,男子登録情報!$A$2:$H$1688,4,0),"")</f>
        <v/>
      </c>
      <c r="H517" s="526" t="str">
        <f>IF(C517&gt;0,VLOOKUP(C517,男子登録情報!$A$2:$H$1688,8,0),"")</f>
        <v/>
      </c>
      <c r="I517" s="492" t="str">
        <f>IF(C517&gt;0,VLOOKUP(C517,男子登録情報!$A$2:$H$1688,5,0),"")</f>
        <v/>
      </c>
      <c r="J517" s="198"/>
      <c r="L517" s="55"/>
    </row>
    <row r="518" spans="1:12" s="20" customFormat="1" ht="18.75">
      <c r="A518" s="3"/>
      <c r="B518" s="542"/>
      <c r="C518" s="533"/>
      <c r="D518" s="533"/>
      <c r="E518" s="534"/>
      <c r="F518" s="535"/>
      <c r="G518" s="533"/>
      <c r="H518" s="533"/>
      <c r="I518" s="532"/>
      <c r="J518" s="198"/>
      <c r="L518" s="55"/>
    </row>
    <row r="519" spans="1:12" s="20" customFormat="1" ht="18.75">
      <c r="A519" s="3"/>
      <c r="B519" s="524">
        <v>5</v>
      </c>
      <c r="C519" s="526"/>
      <c r="D519" s="526" t="str">
        <f>IF(C519,VLOOKUP(C519,男子登録情報!$A$2:$H$1688,2,0),"")</f>
        <v/>
      </c>
      <c r="E519" s="528" t="str">
        <f>IF(C519&gt;0,VLOOKUP(C519,男子登録情報!$A$2:$H$1688,3,0),"")</f>
        <v/>
      </c>
      <c r="F519" s="529"/>
      <c r="G519" s="526" t="str">
        <f>IF(C519&gt;0,VLOOKUP(C519,男子登録情報!$A$2:$H$1688,4,0),"")</f>
        <v/>
      </c>
      <c r="H519" s="526" t="str">
        <f>IF(C519&gt;0,VLOOKUP(C519,男子登録情報!$A$2:$H$1688,8,0),"")</f>
        <v/>
      </c>
      <c r="I519" s="492" t="str">
        <f>IF(C519&gt;0,VLOOKUP(C519,男子登録情報!$A$2:$H$1688,5,0),"")</f>
        <v/>
      </c>
      <c r="J519" s="198"/>
      <c r="L519" s="55"/>
    </row>
    <row r="520" spans="1:12" s="20" customFormat="1" ht="18.75">
      <c r="A520" s="3"/>
      <c r="B520" s="542"/>
      <c r="C520" s="533"/>
      <c r="D520" s="533"/>
      <c r="E520" s="534"/>
      <c r="F520" s="535"/>
      <c r="G520" s="533"/>
      <c r="H520" s="533"/>
      <c r="I520" s="532"/>
      <c r="J520" s="198"/>
      <c r="L520" s="55"/>
    </row>
    <row r="521" spans="1:12" s="20" customFormat="1" ht="18.75">
      <c r="A521" s="3"/>
      <c r="B521" s="524">
        <v>6</v>
      </c>
      <c r="C521" s="526"/>
      <c r="D521" s="526" t="str">
        <f>IF(C521,VLOOKUP(C521,男子登録情報!$A$2:$H$1688,2,0),"")</f>
        <v/>
      </c>
      <c r="E521" s="528" t="str">
        <f>IF(C521&gt;0,VLOOKUP(C521,男子登録情報!$A$2:$H$1688,3,0),"")</f>
        <v/>
      </c>
      <c r="F521" s="529"/>
      <c r="G521" s="526" t="str">
        <f>IF(C521&gt;0,VLOOKUP(C521,男子登録情報!$A$2:$H$1688,4,0),"")</f>
        <v/>
      </c>
      <c r="H521" s="526" t="str">
        <f>IF(C521&gt;0,VLOOKUP(C521,男子登録情報!$A$2:$H$1688,8,0),"")</f>
        <v/>
      </c>
      <c r="I521" s="492" t="str">
        <f>IF(C521&gt;0,VLOOKUP(C521,男子登録情報!$A$2:$H$1688,5,0),"")</f>
        <v/>
      </c>
      <c r="J521" s="198"/>
      <c r="L521" s="55"/>
    </row>
    <row r="522" spans="1:12" s="20" customFormat="1" ht="19.5" thickBot="1">
      <c r="A522" s="3"/>
      <c r="B522" s="525"/>
      <c r="C522" s="527"/>
      <c r="D522" s="527"/>
      <c r="E522" s="530"/>
      <c r="F522" s="531"/>
      <c r="G522" s="527"/>
      <c r="H522" s="527"/>
      <c r="I522" s="493"/>
      <c r="J522" s="198"/>
      <c r="L522" s="55"/>
    </row>
    <row r="523" spans="1:12" s="20" customFormat="1" ht="18.75">
      <c r="A523" s="3"/>
      <c r="B523" s="494" t="s">
        <v>66</v>
      </c>
      <c r="C523" s="495"/>
      <c r="D523" s="495"/>
      <c r="E523" s="495"/>
      <c r="F523" s="495"/>
      <c r="G523" s="495"/>
      <c r="H523" s="495"/>
      <c r="I523" s="496"/>
      <c r="J523" s="198"/>
      <c r="L523" s="55"/>
    </row>
    <row r="524" spans="1:12" s="20" customFormat="1" ht="18.75">
      <c r="A524" s="3"/>
      <c r="B524" s="497"/>
      <c r="C524" s="498"/>
      <c r="D524" s="498"/>
      <c r="E524" s="498"/>
      <c r="F524" s="498"/>
      <c r="G524" s="498"/>
      <c r="H524" s="498"/>
      <c r="I524" s="499"/>
      <c r="J524" s="198"/>
      <c r="L524" s="55"/>
    </row>
    <row r="525" spans="1:12" s="20" customFormat="1" ht="19.5" thickBot="1">
      <c r="A525" s="3"/>
      <c r="B525" s="500"/>
      <c r="C525" s="501"/>
      <c r="D525" s="501"/>
      <c r="E525" s="501"/>
      <c r="F525" s="501"/>
      <c r="G525" s="501"/>
      <c r="H525" s="501"/>
      <c r="I525" s="502"/>
      <c r="J525" s="198"/>
      <c r="L525" s="55"/>
    </row>
    <row r="526" spans="1:12" s="20" customFormat="1" ht="18.75">
      <c r="A526" s="54"/>
      <c r="B526" s="54"/>
      <c r="C526" s="54"/>
      <c r="D526" s="54"/>
      <c r="E526" s="54"/>
      <c r="F526" s="54"/>
      <c r="G526" s="54"/>
      <c r="H526" s="54"/>
      <c r="I526" s="54"/>
      <c r="J526" s="59"/>
      <c r="L526" s="55"/>
    </row>
    <row r="527" spans="1:12" s="20" customFormat="1" ht="19.5" thickBot="1">
      <c r="A527" s="3"/>
      <c r="B527" s="3"/>
      <c r="C527" s="3"/>
      <c r="D527" s="3"/>
      <c r="E527" s="3"/>
      <c r="F527" s="3"/>
      <c r="G527" s="3"/>
      <c r="H527" s="3"/>
      <c r="I527" s="3"/>
      <c r="J527" s="57" t="s">
        <v>84</v>
      </c>
      <c r="L527" s="55"/>
    </row>
    <row r="528" spans="1:12" s="20" customFormat="1" ht="18.75">
      <c r="A528" s="3"/>
      <c r="B528" s="503" t="str">
        <f>CONCATENATE('加盟校情報&amp;大会設定'!$G$5,'加盟校情報&amp;大会設定'!$H$5,'加盟校情報&amp;大会設定'!$I$5,'加盟校情報&amp;大会設定'!$J$5,)&amp;"　男子4×400mR"</f>
        <v>第82回東海学生駅伝 兼 第14回東海学生女子駅伝　男子4×400mR</v>
      </c>
      <c r="C528" s="504"/>
      <c r="D528" s="504"/>
      <c r="E528" s="504"/>
      <c r="F528" s="504"/>
      <c r="G528" s="504"/>
      <c r="H528" s="504"/>
      <c r="I528" s="505"/>
      <c r="J528" s="198"/>
      <c r="L528" s="55"/>
    </row>
    <row r="529" spans="1:12" s="20" customFormat="1" ht="19.5" thickBot="1">
      <c r="A529" s="3"/>
      <c r="B529" s="506"/>
      <c r="C529" s="507"/>
      <c r="D529" s="507"/>
      <c r="E529" s="507"/>
      <c r="F529" s="507"/>
      <c r="G529" s="507"/>
      <c r="H529" s="507"/>
      <c r="I529" s="508"/>
      <c r="J529" s="198"/>
      <c r="L529" s="55"/>
    </row>
    <row r="530" spans="1:12" s="20" customFormat="1" ht="18.75">
      <c r="A530" s="3"/>
      <c r="B530" s="509" t="s">
        <v>57</v>
      </c>
      <c r="C530" s="510"/>
      <c r="D530" s="515" t="str">
        <f>IF(基本情報登録!$D$6&gt;0,基本情報登録!$D$6,"")</f>
        <v/>
      </c>
      <c r="E530" s="516"/>
      <c r="F530" s="516"/>
      <c r="G530" s="516"/>
      <c r="H530" s="517"/>
      <c r="I530" s="58" t="s">
        <v>58</v>
      </c>
      <c r="J530" s="198"/>
      <c r="L530" s="55"/>
    </row>
    <row r="531" spans="1:12" s="20" customFormat="1" ht="18.75">
      <c r="A531" s="3"/>
      <c r="B531" s="511" t="s">
        <v>1</v>
      </c>
      <c r="C531" s="512"/>
      <c r="D531" s="518" t="str">
        <f>IF(基本情報登録!$D$8&gt;0,基本情報登録!$D$8,"")</f>
        <v/>
      </c>
      <c r="E531" s="519"/>
      <c r="F531" s="519"/>
      <c r="G531" s="519"/>
      <c r="H531" s="520"/>
      <c r="I531" s="492"/>
      <c r="J531" s="198"/>
      <c r="L531" s="55"/>
    </row>
    <row r="532" spans="1:12" s="20" customFormat="1" ht="19.5" thickBot="1">
      <c r="A532" s="3"/>
      <c r="B532" s="513"/>
      <c r="C532" s="514"/>
      <c r="D532" s="521"/>
      <c r="E532" s="522"/>
      <c r="F532" s="522"/>
      <c r="G532" s="522"/>
      <c r="H532" s="523"/>
      <c r="I532" s="493"/>
      <c r="J532" s="198"/>
      <c r="L532" s="55"/>
    </row>
    <row r="533" spans="1:12" s="20" customFormat="1" ht="18.75">
      <c r="A533" s="3"/>
      <c r="B533" s="509" t="s">
        <v>37</v>
      </c>
      <c r="C533" s="510"/>
      <c r="D533" s="547"/>
      <c r="E533" s="548"/>
      <c r="F533" s="548"/>
      <c r="G533" s="548"/>
      <c r="H533" s="548"/>
      <c r="I533" s="549"/>
      <c r="J533" s="198"/>
      <c r="L533" s="55"/>
    </row>
    <row r="534" spans="1:12" s="20" customFormat="1" ht="18.75" hidden="1">
      <c r="A534" s="3"/>
      <c r="B534" s="195"/>
      <c r="C534" s="196"/>
      <c r="D534" s="49"/>
      <c r="E534" s="550" t="str">
        <f>TEXT(D533,"00000")</f>
        <v>00000</v>
      </c>
      <c r="F534" s="550"/>
      <c r="G534" s="550"/>
      <c r="H534" s="550"/>
      <c r="I534" s="551"/>
      <c r="J534" s="198"/>
      <c r="L534" s="55"/>
    </row>
    <row r="535" spans="1:12" s="20" customFormat="1" ht="18.75">
      <c r="A535" s="3"/>
      <c r="B535" s="511" t="s">
        <v>40</v>
      </c>
      <c r="C535" s="512"/>
      <c r="D535" s="528"/>
      <c r="E535" s="554"/>
      <c r="F535" s="554"/>
      <c r="G535" s="554"/>
      <c r="H535" s="554"/>
      <c r="I535" s="555"/>
      <c r="J535" s="198"/>
      <c r="L535" s="55"/>
    </row>
    <row r="536" spans="1:12" s="20" customFormat="1" ht="18.75">
      <c r="A536" s="3"/>
      <c r="B536" s="552"/>
      <c r="C536" s="553"/>
      <c r="D536" s="534"/>
      <c r="E536" s="556"/>
      <c r="F536" s="556"/>
      <c r="G536" s="556"/>
      <c r="H536" s="556"/>
      <c r="I536" s="557"/>
      <c r="J536" s="198"/>
      <c r="L536" s="55"/>
    </row>
    <row r="537" spans="1:12" s="20" customFormat="1" ht="19.5" thickBot="1">
      <c r="A537" s="3"/>
      <c r="B537" s="558" t="s">
        <v>59</v>
      </c>
      <c r="C537" s="559"/>
      <c r="D537" s="560"/>
      <c r="E537" s="561"/>
      <c r="F537" s="561"/>
      <c r="G537" s="561"/>
      <c r="H537" s="561"/>
      <c r="I537" s="562"/>
      <c r="J537" s="198"/>
      <c r="L537" s="55"/>
    </row>
    <row r="538" spans="1:12" s="20" customFormat="1" ht="18.75">
      <c r="A538" s="3"/>
      <c r="B538" s="536" t="s">
        <v>60</v>
      </c>
      <c r="C538" s="537"/>
      <c r="D538" s="537"/>
      <c r="E538" s="537"/>
      <c r="F538" s="537"/>
      <c r="G538" s="537"/>
      <c r="H538" s="537"/>
      <c r="I538" s="538"/>
      <c r="J538" s="198"/>
      <c r="L538" s="55"/>
    </row>
    <row r="539" spans="1:12" s="20" customFormat="1" ht="19.5" thickBot="1">
      <c r="A539" s="3"/>
      <c r="B539" s="50" t="s">
        <v>61</v>
      </c>
      <c r="C539" s="197" t="s">
        <v>30</v>
      </c>
      <c r="D539" s="197" t="s">
        <v>62</v>
      </c>
      <c r="E539" s="539" t="s">
        <v>63</v>
      </c>
      <c r="F539" s="540"/>
      <c r="G539" s="197" t="s">
        <v>57</v>
      </c>
      <c r="H539" s="197" t="s">
        <v>64</v>
      </c>
      <c r="I539" s="51" t="s">
        <v>65</v>
      </c>
      <c r="J539" s="198"/>
      <c r="L539" s="55"/>
    </row>
    <row r="540" spans="1:12" s="20" customFormat="1" ht="19.5" thickTop="1">
      <c r="A540" s="3"/>
      <c r="B540" s="541">
        <v>1</v>
      </c>
      <c r="C540" s="543"/>
      <c r="D540" s="543" t="str">
        <f>IF(C540&gt;0,VLOOKUP(C540,男子登録情報!$A$2:$H$1688,2,0),"")</f>
        <v/>
      </c>
      <c r="E540" s="544" t="str">
        <f>IF(C540&gt;0,VLOOKUP(C540,男子登録情報!$A$2:$H$1688,3,0),"")</f>
        <v/>
      </c>
      <c r="F540" s="545"/>
      <c r="G540" s="543" t="str">
        <f>IF(C540&gt;0,VLOOKUP(C540,男子登録情報!$A$2:$H$1688,4,0),"")</f>
        <v/>
      </c>
      <c r="H540" s="543" t="str">
        <f>IF(C540&gt;0,VLOOKUP(C540,男子登録情報!$A$2:$H$1688,8,0),"")</f>
        <v/>
      </c>
      <c r="I540" s="546" t="str">
        <f>IF(C540&gt;0,VLOOKUP(C540,男子登録情報!$A$2:$H$1688,5,0),"")</f>
        <v/>
      </c>
      <c r="J540" s="198"/>
      <c r="L540" s="55"/>
    </row>
    <row r="541" spans="1:12" s="20" customFormat="1" ht="18.75">
      <c r="A541" s="3"/>
      <c r="B541" s="542"/>
      <c r="C541" s="533"/>
      <c r="D541" s="533"/>
      <c r="E541" s="534"/>
      <c r="F541" s="535"/>
      <c r="G541" s="533"/>
      <c r="H541" s="533"/>
      <c r="I541" s="532"/>
      <c r="J541" s="198"/>
      <c r="L541" s="55"/>
    </row>
    <row r="542" spans="1:12" s="20" customFormat="1" ht="18.75">
      <c r="A542" s="3"/>
      <c r="B542" s="524">
        <v>2</v>
      </c>
      <c r="C542" s="526"/>
      <c r="D542" s="526" t="str">
        <f>IF(C542,VLOOKUP(C542,男子登録情報!$A$2:$H$1688,2,0),"")</f>
        <v/>
      </c>
      <c r="E542" s="528" t="str">
        <f>IF(C542&gt;0,VLOOKUP(C542,男子登録情報!$A$2:$H$1688,3,0),"")</f>
        <v/>
      </c>
      <c r="F542" s="529"/>
      <c r="G542" s="526" t="str">
        <f>IF(C542&gt;0,VLOOKUP(C542,男子登録情報!$A$2:$H$1688,4,0),"")</f>
        <v/>
      </c>
      <c r="H542" s="526" t="str">
        <f>IF(C542&gt;0,VLOOKUP(C542,男子登録情報!$A$2:$H$1688,8,0),"")</f>
        <v/>
      </c>
      <c r="I542" s="492" t="str">
        <f>IF(C542&gt;0,VLOOKUP(C542,男子登録情報!$A$2:$H$1688,5,0),"")</f>
        <v/>
      </c>
      <c r="J542" s="198"/>
      <c r="L542" s="55"/>
    </row>
    <row r="543" spans="1:12" s="20" customFormat="1" ht="18.75">
      <c r="A543" s="3"/>
      <c r="B543" s="542"/>
      <c r="C543" s="533"/>
      <c r="D543" s="533"/>
      <c r="E543" s="534"/>
      <c r="F543" s="535"/>
      <c r="G543" s="533"/>
      <c r="H543" s="533"/>
      <c r="I543" s="532"/>
      <c r="J543" s="198"/>
      <c r="L543" s="55"/>
    </row>
    <row r="544" spans="1:12" s="20" customFormat="1" ht="18.75">
      <c r="A544" s="3"/>
      <c r="B544" s="524">
        <v>3</v>
      </c>
      <c r="C544" s="526"/>
      <c r="D544" s="526" t="str">
        <f>IF(C544,VLOOKUP(C544,男子登録情報!$A$2:$H$1688,2,0),"")</f>
        <v/>
      </c>
      <c r="E544" s="528" t="str">
        <f>IF(C544&gt;0,VLOOKUP(C544,男子登録情報!$A$2:$H$1688,3,0),"")</f>
        <v/>
      </c>
      <c r="F544" s="529"/>
      <c r="G544" s="526" t="str">
        <f>IF(C544&gt;0,VLOOKUP(C544,男子登録情報!$A$2:$H$1688,4,0),"")</f>
        <v/>
      </c>
      <c r="H544" s="526" t="str">
        <f>IF(C544&gt;0,VLOOKUP(C544,男子登録情報!$A$2:$H$1688,8,0),"")</f>
        <v/>
      </c>
      <c r="I544" s="492" t="str">
        <f>IF(C544&gt;0,VLOOKUP(C544,男子登録情報!$A$2:$H$1688,5,0),"")</f>
        <v/>
      </c>
      <c r="J544" s="198"/>
      <c r="L544" s="55"/>
    </row>
    <row r="545" spans="1:12" s="20" customFormat="1" ht="18.75">
      <c r="A545" s="3"/>
      <c r="B545" s="542"/>
      <c r="C545" s="533"/>
      <c r="D545" s="533"/>
      <c r="E545" s="534"/>
      <c r="F545" s="535"/>
      <c r="G545" s="533"/>
      <c r="H545" s="533"/>
      <c r="I545" s="532"/>
      <c r="J545" s="198"/>
      <c r="L545" s="55"/>
    </row>
    <row r="546" spans="1:12" s="20" customFormat="1" ht="18.75">
      <c r="A546" s="3"/>
      <c r="B546" s="524">
        <v>4</v>
      </c>
      <c r="C546" s="526"/>
      <c r="D546" s="526" t="str">
        <f>IF(C546,VLOOKUP(C546,男子登録情報!$A$2:$H$1688,2,0),"")</f>
        <v/>
      </c>
      <c r="E546" s="528" t="str">
        <f>IF(C546&gt;0,VLOOKUP(C546,男子登録情報!$A$2:$H$1688,3,0),"")</f>
        <v/>
      </c>
      <c r="F546" s="529"/>
      <c r="G546" s="526" t="str">
        <f>IF(C546&gt;0,VLOOKUP(C546,男子登録情報!$A$2:$H$1688,4,0),"")</f>
        <v/>
      </c>
      <c r="H546" s="526" t="str">
        <f>IF(C546&gt;0,VLOOKUP(C546,男子登録情報!$A$2:$H$1688,8,0),"")</f>
        <v/>
      </c>
      <c r="I546" s="492" t="str">
        <f>IF(C546&gt;0,VLOOKUP(C546,男子登録情報!$A$2:$H$1688,5,0),"")</f>
        <v/>
      </c>
      <c r="J546" s="198"/>
      <c r="L546" s="55"/>
    </row>
    <row r="547" spans="1:12" s="20" customFormat="1" ht="18.75">
      <c r="A547" s="3"/>
      <c r="B547" s="542"/>
      <c r="C547" s="533"/>
      <c r="D547" s="533"/>
      <c r="E547" s="534"/>
      <c r="F547" s="535"/>
      <c r="G547" s="533"/>
      <c r="H547" s="533"/>
      <c r="I547" s="532"/>
      <c r="J547" s="198"/>
      <c r="L547" s="55"/>
    </row>
    <row r="548" spans="1:12" s="20" customFormat="1" ht="18.75">
      <c r="A548" s="3"/>
      <c r="B548" s="524">
        <v>5</v>
      </c>
      <c r="C548" s="526"/>
      <c r="D548" s="526" t="str">
        <f>IF(C548,VLOOKUP(C548,男子登録情報!$A$2:$H$1688,2,0),"")</f>
        <v/>
      </c>
      <c r="E548" s="528" t="str">
        <f>IF(C548&gt;0,VLOOKUP(C548,男子登録情報!$A$2:$H$1688,3,0),"")</f>
        <v/>
      </c>
      <c r="F548" s="529"/>
      <c r="G548" s="526" t="str">
        <f>IF(C548&gt;0,VLOOKUP(C548,男子登録情報!$A$2:$H$1688,4,0),"")</f>
        <v/>
      </c>
      <c r="H548" s="526" t="str">
        <f>IF(C548&gt;0,VLOOKUP(C548,男子登録情報!$A$2:$H$1688,8,0),"")</f>
        <v/>
      </c>
      <c r="I548" s="492" t="str">
        <f>IF(C548&gt;0,VLOOKUP(C548,男子登録情報!$A$2:$H$1688,5,0),"")</f>
        <v/>
      </c>
      <c r="J548" s="198"/>
      <c r="L548" s="55"/>
    </row>
    <row r="549" spans="1:12" s="20" customFormat="1" ht="18.75">
      <c r="A549" s="3"/>
      <c r="B549" s="542"/>
      <c r="C549" s="533"/>
      <c r="D549" s="533"/>
      <c r="E549" s="534"/>
      <c r="F549" s="535"/>
      <c r="G549" s="533"/>
      <c r="H549" s="533"/>
      <c r="I549" s="532"/>
      <c r="J549" s="198"/>
      <c r="L549" s="55"/>
    </row>
    <row r="550" spans="1:12" s="20" customFormat="1" ht="18.75">
      <c r="A550" s="3"/>
      <c r="B550" s="524">
        <v>6</v>
      </c>
      <c r="C550" s="526"/>
      <c r="D550" s="526" t="str">
        <f>IF(C550,VLOOKUP(C550,男子登録情報!$A$2:$H$1688,2,0),"")</f>
        <v/>
      </c>
      <c r="E550" s="528" t="str">
        <f>IF(C550&gt;0,VLOOKUP(C550,男子登録情報!$A$2:$H$1688,3,0),"")</f>
        <v/>
      </c>
      <c r="F550" s="529"/>
      <c r="G550" s="526" t="str">
        <f>IF(C550&gt;0,VLOOKUP(C550,男子登録情報!$A$2:$H$1688,4,0),"")</f>
        <v/>
      </c>
      <c r="H550" s="526" t="str">
        <f>IF(C550&gt;0,VLOOKUP(C550,男子登録情報!$A$2:$H$1688,8,0),"")</f>
        <v/>
      </c>
      <c r="I550" s="492" t="str">
        <f>IF(C550&gt;0,VLOOKUP(C550,男子登録情報!$A$2:$H$1688,5,0),"")</f>
        <v/>
      </c>
      <c r="J550" s="198"/>
      <c r="L550" s="55"/>
    </row>
    <row r="551" spans="1:12" s="20" customFormat="1" ht="19.5" thickBot="1">
      <c r="A551" s="3"/>
      <c r="B551" s="525"/>
      <c r="C551" s="527"/>
      <c r="D551" s="527"/>
      <c r="E551" s="530"/>
      <c r="F551" s="531"/>
      <c r="G551" s="527"/>
      <c r="H551" s="527"/>
      <c r="I551" s="493"/>
      <c r="J551" s="198"/>
      <c r="L551" s="55"/>
    </row>
    <row r="552" spans="1:12" s="20" customFormat="1" ht="18.75">
      <c r="A552" s="3"/>
      <c r="B552" s="494" t="s">
        <v>66</v>
      </c>
      <c r="C552" s="495"/>
      <c r="D552" s="495"/>
      <c r="E552" s="495"/>
      <c r="F552" s="495"/>
      <c r="G552" s="495"/>
      <c r="H552" s="495"/>
      <c r="I552" s="496"/>
      <c r="J552" s="198"/>
      <c r="L552" s="55"/>
    </row>
    <row r="553" spans="1:12" s="20" customFormat="1" ht="18.75">
      <c r="A553" s="3"/>
      <c r="B553" s="497"/>
      <c r="C553" s="498"/>
      <c r="D553" s="498"/>
      <c r="E553" s="498"/>
      <c r="F553" s="498"/>
      <c r="G553" s="498"/>
      <c r="H553" s="498"/>
      <c r="I553" s="499"/>
      <c r="J553" s="198"/>
      <c r="L553" s="55"/>
    </row>
    <row r="554" spans="1:12" s="20" customFormat="1" ht="19.5" thickBot="1">
      <c r="A554" s="3"/>
      <c r="B554" s="500"/>
      <c r="C554" s="501"/>
      <c r="D554" s="501"/>
      <c r="E554" s="501"/>
      <c r="F554" s="501"/>
      <c r="G554" s="501"/>
      <c r="H554" s="501"/>
      <c r="I554" s="502"/>
      <c r="J554" s="198"/>
      <c r="L554" s="55"/>
    </row>
    <row r="555" spans="1:12" s="20" customFormat="1" ht="18.75">
      <c r="A555" s="54"/>
      <c r="B555" s="54"/>
      <c r="C555" s="54"/>
      <c r="D555" s="54"/>
      <c r="E555" s="54"/>
      <c r="F555" s="54"/>
      <c r="G555" s="54"/>
      <c r="H555" s="54"/>
      <c r="I555" s="54"/>
      <c r="J555" s="59"/>
      <c r="L555" s="55"/>
    </row>
    <row r="556" spans="1:12" s="20" customFormat="1" ht="19.5" thickBot="1">
      <c r="A556" s="3"/>
      <c r="B556" s="3"/>
      <c r="C556" s="3"/>
      <c r="D556" s="3"/>
      <c r="E556" s="3"/>
      <c r="F556" s="3"/>
      <c r="G556" s="3"/>
      <c r="H556" s="3"/>
      <c r="I556" s="3"/>
      <c r="J556" s="57" t="s">
        <v>85</v>
      </c>
      <c r="L556" s="55"/>
    </row>
    <row r="557" spans="1:12" s="20" customFormat="1" ht="18.75">
      <c r="A557" s="3"/>
      <c r="B557" s="503" t="str">
        <f>CONCATENATE('加盟校情報&amp;大会設定'!$G$5,'加盟校情報&amp;大会設定'!$H$5,'加盟校情報&amp;大会設定'!$I$5,'加盟校情報&amp;大会設定'!$J$5,)&amp;"　男子4×400mR"</f>
        <v>第82回東海学生駅伝 兼 第14回東海学生女子駅伝　男子4×400mR</v>
      </c>
      <c r="C557" s="504"/>
      <c r="D557" s="504"/>
      <c r="E557" s="504"/>
      <c r="F557" s="504"/>
      <c r="G557" s="504"/>
      <c r="H557" s="504"/>
      <c r="I557" s="505"/>
      <c r="J557" s="198"/>
      <c r="L557" s="55"/>
    </row>
    <row r="558" spans="1:12" s="20" customFormat="1" ht="19.5" thickBot="1">
      <c r="A558" s="3"/>
      <c r="B558" s="506"/>
      <c r="C558" s="507"/>
      <c r="D558" s="507"/>
      <c r="E558" s="507"/>
      <c r="F558" s="507"/>
      <c r="G558" s="507"/>
      <c r="H558" s="507"/>
      <c r="I558" s="508"/>
      <c r="J558" s="198"/>
      <c r="L558" s="55"/>
    </row>
    <row r="559" spans="1:12" s="20" customFormat="1" ht="18.75">
      <c r="A559" s="3"/>
      <c r="B559" s="509" t="s">
        <v>57</v>
      </c>
      <c r="C559" s="510"/>
      <c r="D559" s="515" t="str">
        <f>IF(基本情報登録!$D$6&gt;0,基本情報登録!$D$6,"")</f>
        <v/>
      </c>
      <c r="E559" s="516"/>
      <c r="F559" s="516"/>
      <c r="G559" s="516"/>
      <c r="H559" s="517"/>
      <c r="I559" s="58" t="s">
        <v>58</v>
      </c>
      <c r="J559" s="198"/>
      <c r="L559" s="55"/>
    </row>
    <row r="560" spans="1:12" s="20" customFormat="1" ht="18.75">
      <c r="A560" s="3"/>
      <c r="B560" s="511" t="s">
        <v>1</v>
      </c>
      <c r="C560" s="512"/>
      <c r="D560" s="518" t="str">
        <f>IF(基本情報登録!$D$8&gt;0,基本情報登録!$D$8,"")</f>
        <v/>
      </c>
      <c r="E560" s="519"/>
      <c r="F560" s="519"/>
      <c r="G560" s="519"/>
      <c r="H560" s="520"/>
      <c r="I560" s="492"/>
      <c r="J560" s="198"/>
      <c r="L560" s="55"/>
    </row>
    <row r="561" spans="1:12" s="20" customFormat="1" ht="19.5" thickBot="1">
      <c r="A561" s="3"/>
      <c r="B561" s="513"/>
      <c r="C561" s="514"/>
      <c r="D561" s="521"/>
      <c r="E561" s="522"/>
      <c r="F561" s="522"/>
      <c r="G561" s="522"/>
      <c r="H561" s="523"/>
      <c r="I561" s="493"/>
      <c r="J561" s="198"/>
      <c r="L561" s="55"/>
    </row>
    <row r="562" spans="1:12" s="20" customFormat="1" ht="18.75">
      <c r="A562" s="3"/>
      <c r="B562" s="509" t="s">
        <v>37</v>
      </c>
      <c r="C562" s="510"/>
      <c r="D562" s="547"/>
      <c r="E562" s="548"/>
      <c r="F562" s="548"/>
      <c r="G562" s="548"/>
      <c r="H562" s="548"/>
      <c r="I562" s="549"/>
      <c r="J562" s="198"/>
      <c r="L562" s="55"/>
    </row>
    <row r="563" spans="1:12" s="20" customFormat="1" ht="18.75" hidden="1">
      <c r="A563" s="3"/>
      <c r="B563" s="195"/>
      <c r="C563" s="196"/>
      <c r="D563" s="49"/>
      <c r="E563" s="550" t="str">
        <f>TEXT(D562,"00000")</f>
        <v>00000</v>
      </c>
      <c r="F563" s="550"/>
      <c r="G563" s="550"/>
      <c r="H563" s="550"/>
      <c r="I563" s="551"/>
      <c r="J563" s="198"/>
      <c r="L563" s="55"/>
    </row>
    <row r="564" spans="1:12" s="20" customFormat="1" ht="18.75">
      <c r="A564" s="3"/>
      <c r="B564" s="511" t="s">
        <v>40</v>
      </c>
      <c r="C564" s="512"/>
      <c r="D564" s="528"/>
      <c r="E564" s="554"/>
      <c r="F564" s="554"/>
      <c r="G564" s="554"/>
      <c r="H564" s="554"/>
      <c r="I564" s="555"/>
      <c r="J564" s="198"/>
      <c r="L564" s="55"/>
    </row>
    <row r="565" spans="1:12" s="20" customFormat="1" ht="18.75">
      <c r="A565" s="3"/>
      <c r="B565" s="552"/>
      <c r="C565" s="553"/>
      <c r="D565" s="534"/>
      <c r="E565" s="556"/>
      <c r="F565" s="556"/>
      <c r="G565" s="556"/>
      <c r="H565" s="556"/>
      <c r="I565" s="557"/>
      <c r="J565" s="198"/>
      <c r="L565" s="55"/>
    </row>
    <row r="566" spans="1:12" s="20" customFormat="1" ht="19.5" thickBot="1">
      <c r="A566" s="3"/>
      <c r="B566" s="558" t="s">
        <v>59</v>
      </c>
      <c r="C566" s="559"/>
      <c r="D566" s="560"/>
      <c r="E566" s="561"/>
      <c r="F566" s="561"/>
      <c r="G566" s="561"/>
      <c r="H566" s="561"/>
      <c r="I566" s="562"/>
      <c r="J566" s="198"/>
      <c r="L566" s="55"/>
    </row>
    <row r="567" spans="1:12" s="20" customFormat="1" ht="18.75">
      <c r="A567" s="3"/>
      <c r="B567" s="536" t="s">
        <v>60</v>
      </c>
      <c r="C567" s="537"/>
      <c r="D567" s="537"/>
      <c r="E567" s="537"/>
      <c r="F567" s="537"/>
      <c r="G567" s="537"/>
      <c r="H567" s="537"/>
      <c r="I567" s="538"/>
      <c r="J567" s="198"/>
      <c r="L567" s="55"/>
    </row>
    <row r="568" spans="1:12" s="20" customFormat="1" ht="19.5" thickBot="1">
      <c r="A568" s="3"/>
      <c r="B568" s="50" t="s">
        <v>61</v>
      </c>
      <c r="C568" s="197" t="s">
        <v>30</v>
      </c>
      <c r="D568" s="197" t="s">
        <v>62</v>
      </c>
      <c r="E568" s="539" t="s">
        <v>63</v>
      </c>
      <c r="F568" s="540"/>
      <c r="G568" s="197" t="s">
        <v>57</v>
      </c>
      <c r="H568" s="197" t="s">
        <v>64</v>
      </c>
      <c r="I568" s="51" t="s">
        <v>65</v>
      </c>
      <c r="J568" s="198"/>
      <c r="L568" s="55"/>
    </row>
    <row r="569" spans="1:12" s="20" customFormat="1" ht="19.5" thickTop="1">
      <c r="A569" s="3"/>
      <c r="B569" s="541">
        <v>1</v>
      </c>
      <c r="C569" s="543"/>
      <c r="D569" s="543" t="str">
        <f>IF(C569&gt;0,VLOOKUP(C569,男子登録情報!$A$2:$H$1688,2,0),"")</f>
        <v/>
      </c>
      <c r="E569" s="544" t="str">
        <f>IF(C569&gt;0,VLOOKUP(C569,男子登録情報!$A$2:$H$1688,3,0),"")</f>
        <v/>
      </c>
      <c r="F569" s="545"/>
      <c r="G569" s="543" t="str">
        <f>IF(C569&gt;0,VLOOKUP(C569,男子登録情報!$A$2:$H$1688,4,0),"")</f>
        <v/>
      </c>
      <c r="H569" s="543" t="str">
        <f>IF(C569&gt;0,VLOOKUP(C569,男子登録情報!$A$2:$H$1688,8,0),"")</f>
        <v/>
      </c>
      <c r="I569" s="546" t="str">
        <f>IF(C569&gt;0,VLOOKUP(C569,男子登録情報!$A$2:$H$1688,5,0),"")</f>
        <v/>
      </c>
      <c r="J569" s="198"/>
      <c r="L569" s="55"/>
    </row>
    <row r="570" spans="1:12" s="20" customFormat="1" ht="18.75">
      <c r="A570" s="3"/>
      <c r="B570" s="542"/>
      <c r="C570" s="533"/>
      <c r="D570" s="533"/>
      <c r="E570" s="534"/>
      <c r="F570" s="535"/>
      <c r="G570" s="533"/>
      <c r="H570" s="533"/>
      <c r="I570" s="532"/>
      <c r="J570" s="198"/>
      <c r="L570" s="55"/>
    </row>
    <row r="571" spans="1:12" s="20" customFormat="1" ht="18.75">
      <c r="A571" s="3"/>
      <c r="B571" s="524">
        <v>2</v>
      </c>
      <c r="C571" s="526"/>
      <c r="D571" s="526" t="str">
        <f>IF(C571,VLOOKUP(C571,男子登録情報!$A$2:$H$1688,2,0),"")</f>
        <v/>
      </c>
      <c r="E571" s="528" t="str">
        <f>IF(C571&gt;0,VLOOKUP(C571,男子登録情報!$A$2:$H$1688,3,0),"")</f>
        <v/>
      </c>
      <c r="F571" s="529"/>
      <c r="G571" s="526" t="str">
        <f>IF(C571&gt;0,VLOOKUP(C571,男子登録情報!$A$2:$H$1688,4,0),"")</f>
        <v/>
      </c>
      <c r="H571" s="526" t="str">
        <f>IF(C571&gt;0,VLOOKUP(C571,男子登録情報!$A$2:$H$1688,8,0),"")</f>
        <v/>
      </c>
      <c r="I571" s="492" t="str">
        <f>IF(C571&gt;0,VLOOKUP(C571,男子登録情報!$A$2:$H$1688,5,0),"")</f>
        <v/>
      </c>
      <c r="J571" s="198"/>
      <c r="L571" s="55"/>
    </row>
    <row r="572" spans="1:12" s="20" customFormat="1" ht="18.75">
      <c r="A572" s="3"/>
      <c r="B572" s="542"/>
      <c r="C572" s="533"/>
      <c r="D572" s="533"/>
      <c r="E572" s="534"/>
      <c r="F572" s="535"/>
      <c r="G572" s="533"/>
      <c r="H572" s="533"/>
      <c r="I572" s="532"/>
      <c r="J572" s="198"/>
      <c r="L572" s="55"/>
    </row>
    <row r="573" spans="1:12" s="20" customFormat="1" ht="18.75">
      <c r="A573" s="3"/>
      <c r="B573" s="524">
        <v>3</v>
      </c>
      <c r="C573" s="526"/>
      <c r="D573" s="526" t="str">
        <f>IF(C573,VLOOKUP(C573,男子登録情報!$A$2:$H$1688,2,0),"")</f>
        <v/>
      </c>
      <c r="E573" s="528" t="str">
        <f>IF(C573&gt;0,VLOOKUP(C573,男子登録情報!$A$2:$H$1688,3,0),"")</f>
        <v/>
      </c>
      <c r="F573" s="529"/>
      <c r="G573" s="526" t="str">
        <f>IF(C573&gt;0,VLOOKUP(C573,男子登録情報!$A$2:$H$1688,4,0),"")</f>
        <v/>
      </c>
      <c r="H573" s="526" t="str">
        <f>IF(C573&gt;0,VLOOKUP(C573,男子登録情報!$A$2:$H$1688,8,0),"")</f>
        <v/>
      </c>
      <c r="I573" s="492" t="str">
        <f>IF(C573&gt;0,VLOOKUP(C573,男子登録情報!$A$2:$H$1688,5,0),"")</f>
        <v/>
      </c>
      <c r="J573" s="198"/>
      <c r="L573" s="55"/>
    </row>
    <row r="574" spans="1:12" s="20" customFormat="1" ht="18.75">
      <c r="A574" s="3"/>
      <c r="B574" s="542"/>
      <c r="C574" s="533"/>
      <c r="D574" s="533"/>
      <c r="E574" s="534"/>
      <c r="F574" s="535"/>
      <c r="G574" s="533"/>
      <c r="H574" s="533"/>
      <c r="I574" s="532"/>
      <c r="J574" s="198"/>
      <c r="L574" s="55"/>
    </row>
    <row r="575" spans="1:12" s="20" customFormat="1" ht="18.75">
      <c r="A575" s="3"/>
      <c r="B575" s="524">
        <v>4</v>
      </c>
      <c r="C575" s="526"/>
      <c r="D575" s="526" t="str">
        <f>IF(C575,VLOOKUP(C575,男子登録情報!$A$2:$H$1688,2,0),"")</f>
        <v/>
      </c>
      <c r="E575" s="528" t="str">
        <f>IF(C575&gt;0,VLOOKUP(C575,男子登録情報!$A$2:$H$1688,3,0),"")</f>
        <v/>
      </c>
      <c r="F575" s="529"/>
      <c r="G575" s="526" t="str">
        <f>IF(C575&gt;0,VLOOKUP(C575,男子登録情報!$A$2:$H$1688,4,0),"")</f>
        <v/>
      </c>
      <c r="H575" s="526" t="str">
        <f>IF(C575&gt;0,VLOOKUP(C575,男子登録情報!$A$2:$H$1688,8,0),"")</f>
        <v/>
      </c>
      <c r="I575" s="492" t="str">
        <f>IF(C575&gt;0,VLOOKUP(C575,男子登録情報!$A$2:$H$1688,5,0),"")</f>
        <v/>
      </c>
      <c r="J575" s="198"/>
      <c r="L575" s="55"/>
    </row>
    <row r="576" spans="1:12" s="20" customFormat="1" ht="18.75">
      <c r="A576" s="3"/>
      <c r="B576" s="542"/>
      <c r="C576" s="533"/>
      <c r="D576" s="533"/>
      <c r="E576" s="534"/>
      <c r="F576" s="535"/>
      <c r="G576" s="533"/>
      <c r="H576" s="533"/>
      <c r="I576" s="532"/>
      <c r="J576" s="198"/>
      <c r="L576" s="55"/>
    </row>
    <row r="577" spans="1:12" s="20" customFormat="1" ht="18.75">
      <c r="A577" s="3"/>
      <c r="B577" s="524">
        <v>5</v>
      </c>
      <c r="C577" s="526"/>
      <c r="D577" s="526" t="str">
        <f>IF(C577,VLOOKUP(C577,男子登録情報!$A$2:$H$1688,2,0),"")</f>
        <v/>
      </c>
      <c r="E577" s="528" t="str">
        <f>IF(C577&gt;0,VLOOKUP(C577,男子登録情報!$A$2:$H$1688,3,0),"")</f>
        <v/>
      </c>
      <c r="F577" s="529"/>
      <c r="G577" s="526" t="str">
        <f>IF(C577&gt;0,VLOOKUP(C577,男子登録情報!$A$2:$H$1688,4,0),"")</f>
        <v/>
      </c>
      <c r="H577" s="526" t="str">
        <f>IF(C577&gt;0,VLOOKUP(C577,男子登録情報!$A$2:$H$1688,8,0),"")</f>
        <v/>
      </c>
      <c r="I577" s="492" t="str">
        <f>IF(C577&gt;0,VLOOKUP(C577,男子登録情報!$A$2:$H$1688,5,0),"")</f>
        <v/>
      </c>
      <c r="J577" s="198"/>
      <c r="L577" s="55"/>
    </row>
    <row r="578" spans="1:12" s="20" customFormat="1" ht="18.75">
      <c r="A578" s="3"/>
      <c r="B578" s="542"/>
      <c r="C578" s="533"/>
      <c r="D578" s="533"/>
      <c r="E578" s="534"/>
      <c r="F578" s="535"/>
      <c r="G578" s="533"/>
      <c r="H578" s="533"/>
      <c r="I578" s="532"/>
      <c r="J578" s="198"/>
      <c r="L578" s="55"/>
    </row>
    <row r="579" spans="1:12" s="20" customFormat="1" ht="18.75">
      <c r="A579" s="3"/>
      <c r="B579" s="524">
        <v>6</v>
      </c>
      <c r="C579" s="526"/>
      <c r="D579" s="526" t="str">
        <f>IF(C579,VLOOKUP(C579,男子登録情報!$A$2:$H$1688,2,0),"")</f>
        <v/>
      </c>
      <c r="E579" s="528" t="str">
        <f>IF(C579&gt;0,VLOOKUP(C579,男子登録情報!$A$2:$H$1688,3,0),"")</f>
        <v/>
      </c>
      <c r="F579" s="529"/>
      <c r="G579" s="526" t="str">
        <f>IF(C579&gt;0,VLOOKUP(C579,男子登録情報!$A$2:$H$1688,4,0),"")</f>
        <v/>
      </c>
      <c r="H579" s="526" t="str">
        <f>IF(C579&gt;0,VLOOKUP(C579,男子登録情報!$A$2:$H$1688,8,0),"")</f>
        <v/>
      </c>
      <c r="I579" s="492" t="str">
        <f>IF(C579&gt;0,VLOOKUP(C579,男子登録情報!$A$2:$H$1688,5,0),"")</f>
        <v/>
      </c>
      <c r="J579" s="198"/>
      <c r="L579" s="55"/>
    </row>
    <row r="580" spans="1:12" s="20" customFormat="1" ht="19.5" thickBot="1">
      <c r="A580" s="3"/>
      <c r="B580" s="525"/>
      <c r="C580" s="527"/>
      <c r="D580" s="527"/>
      <c r="E580" s="530"/>
      <c r="F580" s="531"/>
      <c r="G580" s="527"/>
      <c r="H580" s="527"/>
      <c r="I580" s="493"/>
      <c r="J580" s="198"/>
      <c r="L580" s="55"/>
    </row>
    <row r="581" spans="1:12" s="20" customFormat="1" ht="18.75">
      <c r="A581" s="3"/>
      <c r="B581" s="494" t="s">
        <v>66</v>
      </c>
      <c r="C581" s="495"/>
      <c r="D581" s="495"/>
      <c r="E581" s="495"/>
      <c r="F581" s="495"/>
      <c r="G581" s="495"/>
      <c r="H581" s="495"/>
      <c r="I581" s="496"/>
      <c r="J581" s="198"/>
      <c r="L581" s="55"/>
    </row>
    <row r="582" spans="1:12" s="20" customFormat="1" ht="18.75">
      <c r="A582" s="3"/>
      <c r="B582" s="497"/>
      <c r="C582" s="498"/>
      <c r="D582" s="498"/>
      <c r="E582" s="498"/>
      <c r="F582" s="498"/>
      <c r="G582" s="498"/>
      <c r="H582" s="498"/>
      <c r="I582" s="499"/>
      <c r="J582" s="198"/>
      <c r="L582" s="55"/>
    </row>
    <row r="583" spans="1:12" s="20" customFormat="1" ht="19.5" thickBot="1">
      <c r="A583" s="3"/>
      <c r="B583" s="500"/>
      <c r="C583" s="501"/>
      <c r="D583" s="501"/>
      <c r="E583" s="501"/>
      <c r="F583" s="501"/>
      <c r="G583" s="501"/>
      <c r="H583" s="501"/>
      <c r="I583" s="502"/>
      <c r="J583" s="198"/>
      <c r="L583" s="55"/>
    </row>
    <row r="584" spans="1:12" s="20" customFormat="1" ht="18.75">
      <c r="A584" s="54"/>
      <c r="B584" s="54"/>
      <c r="C584" s="54"/>
      <c r="D584" s="54"/>
      <c r="E584" s="54"/>
      <c r="F584" s="54"/>
      <c r="G584" s="54"/>
      <c r="H584" s="54"/>
      <c r="I584" s="54"/>
      <c r="J584" s="59"/>
      <c r="L584" s="55"/>
    </row>
    <row r="585" spans="1:12" s="20" customFormat="1">
      <c r="A585" s="55"/>
      <c r="B585" s="55"/>
      <c r="C585" s="55"/>
      <c r="D585" s="55"/>
      <c r="E585" s="55"/>
      <c r="F585" s="55"/>
      <c r="G585" s="55"/>
      <c r="H585" s="55"/>
      <c r="I585" s="55"/>
      <c r="J585" s="60"/>
      <c r="L585" s="55"/>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14:formula1>
            <xm:f>男子登録情報!$M$1:$M$22</xm:f>
          </x14:formula1>
          <xm:sqref>I9:I10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sheetPr>
  <dimension ref="A1:S62"/>
  <sheetViews>
    <sheetView showRowColHeaders="0" topLeftCell="B1" zoomScale="80" zoomScaleNormal="80" zoomScaleSheetLayoutView="80" workbookViewId="0">
      <selection activeCell="G50" sqref="G50:G51"/>
    </sheetView>
  </sheetViews>
  <sheetFormatPr defaultColWidth="9" defaultRowHeight="13.5"/>
  <cols>
    <col min="1" max="1" width="5" style="24" hidden="1" customWidth="1"/>
    <col min="2" max="2" width="7.25" style="24" customWidth="1"/>
    <col min="3" max="3" width="10.25" style="24" customWidth="1"/>
    <col min="4" max="6" width="9" style="24"/>
    <col min="7" max="7" width="10" style="24" customWidth="1"/>
    <col min="8" max="8" width="8.25" style="24" customWidth="1"/>
    <col min="9" max="9" width="10" style="24" customWidth="1"/>
    <col min="10" max="10" width="9" style="24"/>
    <col min="11" max="11" width="9" style="24" customWidth="1"/>
    <col min="12" max="12" width="7.5" style="24" customWidth="1"/>
    <col min="13" max="16" width="9.125" style="24" hidden="1" customWidth="1"/>
    <col min="17" max="18" width="9" style="24" hidden="1" customWidth="1"/>
    <col min="19" max="19" width="9" style="24" customWidth="1"/>
    <col min="20" max="16384" width="9" style="24"/>
  </cols>
  <sheetData>
    <row r="1" spans="2:19">
      <c r="B1" s="141"/>
      <c r="C1" s="141"/>
      <c r="D1" s="141"/>
      <c r="E1" s="141"/>
      <c r="F1" s="141"/>
      <c r="G1" s="141"/>
      <c r="H1" s="141"/>
      <c r="I1" s="141"/>
      <c r="J1" s="141"/>
      <c r="L1" s="142" t="s">
        <v>86</v>
      </c>
    </row>
    <row r="2" spans="2:19" ht="13.5" customHeight="1">
      <c r="B2" s="630" t="s">
        <v>6061</v>
      </c>
      <c r="C2" s="630"/>
      <c r="D2" s="630"/>
      <c r="E2" s="630"/>
      <c r="F2" s="630"/>
      <c r="G2" s="630"/>
      <c r="H2" s="630"/>
      <c r="I2" s="630"/>
      <c r="J2" s="630"/>
      <c r="K2" s="630"/>
      <c r="L2" s="630"/>
      <c r="M2" s="125"/>
      <c r="N2" s="125"/>
      <c r="O2" s="125"/>
      <c r="P2" s="125"/>
      <c r="Q2" s="125"/>
    </row>
    <row r="3" spans="2:19" ht="13.5" customHeight="1">
      <c r="B3" s="630"/>
      <c r="C3" s="630"/>
      <c r="D3" s="630"/>
      <c r="E3" s="630"/>
      <c r="F3" s="630"/>
      <c r="G3" s="630"/>
      <c r="H3" s="630"/>
      <c r="I3" s="630"/>
      <c r="J3" s="630"/>
      <c r="K3" s="630"/>
      <c r="L3" s="630"/>
      <c r="M3" s="125"/>
      <c r="N3" s="125"/>
      <c r="O3" s="125"/>
      <c r="P3" s="125"/>
      <c r="Q3" s="125"/>
    </row>
    <row r="4" spans="2:19" ht="13.5" customHeight="1">
      <c r="B4" s="631" t="s">
        <v>87</v>
      </c>
      <c r="C4" s="631"/>
      <c r="D4" s="631"/>
      <c r="E4" s="631"/>
      <c r="F4" s="631"/>
      <c r="G4" s="631"/>
      <c r="H4" s="631"/>
      <c r="I4" s="631"/>
      <c r="J4" s="631"/>
      <c r="K4" s="631"/>
      <c r="L4" s="631"/>
    </row>
    <row r="5" spans="2:19" ht="13.5" customHeight="1">
      <c r="B5" s="631"/>
      <c r="C5" s="631"/>
      <c r="D5" s="631"/>
      <c r="E5" s="631"/>
      <c r="F5" s="631"/>
      <c r="G5" s="631"/>
      <c r="H5" s="631"/>
      <c r="I5" s="631"/>
      <c r="J5" s="631"/>
      <c r="K5" s="631"/>
      <c r="L5" s="631"/>
    </row>
    <row r="6" spans="2:19">
      <c r="B6" s="141"/>
      <c r="C6" s="143"/>
      <c r="D6" s="143"/>
      <c r="E6" s="143"/>
      <c r="F6" s="143"/>
      <c r="G6" s="143"/>
      <c r="H6" s="143"/>
      <c r="I6" s="143"/>
      <c r="J6" s="143"/>
      <c r="K6" s="141"/>
      <c r="L6" s="141"/>
    </row>
    <row r="7" spans="2:19" ht="15" customHeight="1">
      <c r="B7" s="635" t="s">
        <v>88</v>
      </c>
      <c r="C7" s="635"/>
      <c r="D7" s="632">
        <f>基本情報登録!D8</f>
        <v>0</v>
      </c>
      <c r="E7" s="632"/>
      <c r="F7" s="632"/>
      <c r="G7" s="632"/>
      <c r="H7" s="632"/>
      <c r="I7" s="632"/>
      <c r="J7" s="632"/>
      <c r="K7" s="632"/>
      <c r="L7" s="632"/>
    </row>
    <row r="8" spans="2:19" ht="15" customHeight="1">
      <c r="B8" s="636"/>
      <c r="C8" s="636"/>
      <c r="D8" s="633"/>
      <c r="E8" s="633"/>
      <c r="F8" s="633"/>
      <c r="G8" s="633"/>
      <c r="H8" s="633"/>
      <c r="I8" s="633"/>
      <c r="J8" s="633"/>
      <c r="K8" s="633"/>
      <c r="L8" s="633"/>
      <c r="O8" s="24">
        <f>基本情報登録!D8</f>
        <v>0</v>
      </c>
      <c r="Q8" s="24">
        <v>47</v>
      </c>
      <c r="R8" t="s">
        <v>89</v>
      </c>
      <c r="S8"/>
    </row>
    <row r="9" spans="2:19" ht="12" customHeight="1">
      <c r="B9" s="141"/>
      <c r="C9" s="144"/>
      <c r="D9" s="144"/>
      <c r="E9" s="141"/>
      <c r="F9" s="141"/>
      <c r="G9" s="141"/>
      <c r="H9" s="141"/>
      <c r="I9" s="141"/>
      <c r="J9" s="141"/>
      <c r="K9" s="141"/>
      <c r="L9" s="141"/>
      <c r="Q9" s="24">
        <v>46</v>
      </c>
      <c r="R9" t="s">
        <v>90</v>
      </c>
      <c r="S9"/>
    </row>
    <row r="10" spans="2:19" ht="15" customHeight="1">
      <c r="B10" s="596" t="s">
        <v>91</v>
      </c>
      <c r="C10" s="596"/>
      <c r="D10" s="623" t="str">
        <f>IF(基本情報登録!D19&gt;0,基本情報登録!D19,"")</f>
        <v/>
      </c>
      <c r="E10" s="623"/>
      <c r="F10" s="623"/>
      <c r="G10" s="623"/>
      <c r="H10" s="623"/>
      <c r="I10" s="623"/>
      <c r="J10" s="623"/>
      <c r="K10" s="623"/>
      <c r="L10" s="623"/>
      <c r="Q10" s="24">
        <v>45</v>
      </c>
      <c r="R10" t="s">
        <v>92</v>
      </c>
      <c r="S10"/>
    </row>
    <row r="11" spans="2:19" ht="15" customHeight="1">
      <c r="B11" s="597"/>
      <c r="C11" s="597"/>
      <c r="D11" s="624"/>
      <c r="E11" s="624"/>
      <c r="F11" s="624"/>
      <c r="G11" s="624"/>
      <c r="H11" s="624"/>
      <c r="I11" s="624"/>
      <c r="J11" s="624"/>
      <c r="K11" s="624"/>
      <c r="L11" s="624"/>
      <c r="Q11" s="24">
        <v>44</v>
      </c>
      <c r="R11" t="s">
        <v>94</v>
      </c>
      <c r="S11"/>
    </row>
    <row r="12" spans="2:19" ht="8.25" customHeight="1">
      <c r="B12" s="141"/>
      <c r="C12" s="144"/>
      <c r="D12" s="167"/>
      <c r="E12" s="139"/>
      <c r="F12" s="139"/>
      <c r="G12" s="139"/>
      <c r="H12" s="139"/>
      <c r="I12" s="139"/>
      <c r="J12" s="139"/>
      <c r="K12" s="139"/>
      <c r="L12" s="139"/>
      <c r="Q12" s="24">
        <v>43</v>
      </c>
      <c r="R12" t="s">
        <v>95</v>
      </c>
      <c r="S12"/>
    </row>
    <row r="13" spans="2:19" ht="15" customHeight="1">
      <c r="B13" s="596" t="s">
        <v>96</v>
      </c>
      <c r="C13" s="596"/>
      <c r="D13" s="625"/>
      <c r="E13" s="625"/>
      <c r="F13" s="625"/>
      <c r="G13" s="625"/>
      <c r="H13" s="625"/>
      <c r="I13" s="625"/>
      <c r="J13" s="625"/>
      <c r="K13" s="625"/>
      <c r="L13" s="625"/>
      <c r="Q13" s="24">
        <v>42</v>
      </c>
      <c r="R13" t="s">
        <v>97</v>
      </c>
      <c r="S13"/>
    </row>
    <row r="14" spans="2:19" ht="15" customHeight="1">
      <c r="B14" s="597"/>
      <c r="C14" s="597"/>
      <c r="D14" s="626"/>
      <c r="E14" s="626"/>
      <c r="F14" s="626"/>
      <c r="G14" s="626"/>
      <c r="H14" s="626"/>
      <c r="I14" s="626"/>
      <c r="J14" s="626"/>
      <c r="K14" s="626"/>
      <c r="L14" s="626"/>
      <c r="Q14" s="24">
        <v>41</v>
      </c>
      <c r="R14" t="s">
        <v>98</v>
      </c>
      <c r="S14"/>
    </row>
    <row r="15" spans="2:19" ht="14.25">
      <c r="B15" s="141"/>
      <c r="C15" s="144"/>
      <c r="D15" s="167"/>
      <c r="E15" s="139"/>
      <c r="F15" s="139"/>
      <c r="G15" s="139"/>
      <c r="H15" s="139"/>
      <c r="I15" s="139"/>
      <c r="J15" s="139"/>
      <c r="K15" s="139"/>
      <c r="L15" s="139"/>
      <c r="Q15" s="24">
        <v>40</v>
      </c>
      <c r="R15" t="s">
        <v>99</v>
      </c>
      <c r="S15"/>
    </row>
    <row r="16" spans="2:19" ht="15" customHeight="1">
      <c r="B16" s="596" t="s">
        <v>100</v>
      </c>
      <c r="C16" s="596"/>
      <c r="D16" s="627" t="str">
        <f>IF(基本情報登録!D24&gt;0,基本情報登録!D24,"")</f>
        <v/>
      </c>
      <c r="E16" s="627"/>
      <c r="F16" s="627"/>
      <c r="G16" s="627"/>
      <c r="H16" s="627"/>
      <c r="I16" s="627"/>
      <c r="J16" s="627"/>
      <c r="K16" s="627"/>
      <c r="L16" s="627"/>
      <c r="Q16" s="24">
        <v>39</v>
      </c>
      <c r="R16" t="s">
        <v>101</v>
      </c>
      <c r="S16"/>
    </row>
    <row r="17" spans="2:19" ht="15" customHeight="1">
      <c r="B17" s="597"/>
      <c r="C17" s="597"/>
      <c r="D17" s="628"/>
      <c r="E17" s="628"/>
      <c r="F17" s="628"/>
      <c r="G17" s="628"/>
      <c r="H17" s="628"/>
      <c r="I17" s="628"/>
      <c r="J17" s="628"/>
      <c r="K17" s="628"/>
      <c r="L17" s="628"/>
      <c r="Q17" s="24">
        <v>38</v>
      </c>
      <c r="R17" t="s">
        <v>102</v>
      </c>
      <c r="S17"/>
    </row>
    <row r="18" spans="2:19" ht="11.25" customHeight="1">
      <c r="B18" s="141"/>
      <c r="C18" s="141"/>
      <c r="D18" s="139"/>
      <c r="E18" s="139"/>
      <c r="F18" s="139"/>
      <c r="G18" s="139"/>
      <c r="H18" s="139"/>
      <c r="I18" s="139"/>
      <c r="J18" s="139"/>
      <c r="K18" s="139"/>
      <c r="L18" s="139"/>
      <c r="Q18" s="24">
        <v>37</v>
      </c>
      <c r="R18" t="s">
        <v>103</v>
      </c>
      <c r="S18"/>
    </row>
    <row r="19" spans="2:19" ht="15" customHeight="1">
      <c r="B19" s="141"/>
      <c r="C19" s="141"/>
      <c r="D19" s="140" t="s">
        <v>104</v>
      </c>
      <c r="E19" s="206"/>
      <c r="F19" s="207" t="s">
        <v>105</v>
      </c>
      <c r="G19" s="208"/>
      <c r="H19" s="209" t="s">
        <v>106</v>
      </c>
      <c r="I19" s="206" t="s">
        <v>107</v>
      </c>
      <c r="J19" s="206"/>
      <c r="K19" s="207" t="s">
        <v>105</v>
      </c>
      <c r="L19" s="210"/>
      <c r="Q19" s="24">
        <v>36</v>
      </c>
      <c r="R19" t="s">
        <v>108</v>
      </c>
      <c r="S19"/>
    </row>
    <row r="20" spans="2:19" ht="23.25" customHeight="1">
      <c r="B20" s="596" t="s">
        <v>109</v>
      </c>
      <c r="C20" s="596"/>
      <c r="D20" s="615"/>
      <c r="E20" s="615"/>
      <c r="F20" s="615"/>
      <c r="G20" s="613"/>
      <c r="H20" s="613"/>
      <c r="I20" s="613"/>
      <c r="J20" s="613"/>
      <c r="K20" s="613"/>
      <c r="L20" s="204" t="s">
        <v>110</v>
      </c>
      <c r="Q20" s="24">
        <v>35</v>
      </c>
      <c r="R20" t="s">
        <v>111</v>
      </c>
      <c r="S20"/>
    </row>
    <row r="21" spans="2:19" ht="23.25" customHeight="1">
      <c r="B21" s="597"/>
      <c r="C21" s="597"/>
      <c r="D21" s="614"/>
      <c r="E21" s="614"/>
      <c r="F21" s="614"/>
      <c r="G21" s="614"/>
      <c r="H21" s="614"/>
      <c r="I21" s="614"/>
      <c r="J21" s="614"/>
      <c r="K21" s="614"/>
      <c r="L21" s="614"/>
      <c r="Q21" s="24">
        <v>34</v>
      </c>
      <c r="R21" t="s">
        <v>112</v>
      </c>
      <c r="S21"/>
    </row>
    <row r="22" spans="2:19" ht="27" customHeight="1">
      <c r="B22" s="141"/>
      <c r="C22" s="141"/>
      <c r="D22" s="141"/>
      <c r="E22" s="141"/>
      <c r="F22" s="141"/>
      <c r="G22" s="141"/>
      <c r="H22" s="141"/>
      <c r="I22" s="141"/>
      <c r="J22" s="141"/>
      <c r="K22" s="141"/>
      <c r="L22" s="141"/>
      <c r="Q22" s="24">
        <v>33</v>
      </c>
      <c r="R22" t="s">
        <v>113</v>
      </c>
      <c r="S22"/>
    </row>
    <row r="23" spans="2:19">
      <c r="B23" s="141"/>
      <c r="C23" s="141"/>
      <c r="D23" s="141"/>
      <c r="E23" s="141"/>
      <c r="F23" s="141"/>
      <c r="G23" s="141"/>
      <c r="H23" s="141"/>
      <c r="I23" s="141"/>
      <c r="J23" s="141"/>
      <c r="K23" s="141"/>
      <c r="L23" s="141"/>
      <c r="Q23" s="24">
        <v>32</v>
      </c>
      <c r="R23" t="s">
        <v>114</v>
      </c>
      <c r="S23"/>
    </row>
    <row r="24" spans="2:19" ht="14.25">
      <c r="B24" s="141"/>
      <c r="C24" s="598" t="s">
        <v>115</v>
      </c>
      <c r="D24" s="599" t="s">
        <v>116</v>
      </c>
      <c r="E24" s="600"/>
      <c r="F24" s="601"/>
      <c r="G24" s="605" t="s">
        <v>117</v>
      </c>
      <c r="H24" s="607" t="str">
        <f>IF(O8&gt;0,VLOOKUP(O8,'加盟校情報&amp;大会設定'!A3:D50,4,0),"")</f>
        <v/>
      </c>
      <c r="I24" s="608"/>
      <c r="J24" s="608"/>
      <c r="K24" s="609"/>
      <c r="L24" s="132"/>
      <c r="Q24" s="24">
        <v>31</v>
      </c>
      <c r="R24" t="s">
        <v>118</v>
      </c>
      <c r="S24"/>
    </row>
    <row r="25" spans="2:19" ht="18.75" customHeight="1">
      <c r="B25" s="141"/>
      <c r="C25" s="598"/>
      <c r="D25" s="602"/>
      <c r="E25" s="603"/>
      <c r="F25" s="604"/>
      <c r="G25" s="606"/>
      <c r="H25" s="610"/>
      <c r="I25" s="611"/>
      <c r="J25" s="611"/>
      <c r="K25" s="612"/>
      <c r="L25" s="132"/>
      <c r="Q25" s="24">
        <v>30</v>
      </c>
      <c r="R25" t="s">
        <v>119</v>
      </c>
      <c r="S25"/>
    </row>
    <row r="26" spans="2:19" ht="13.5" customHeight="1">
      <c r="B26" s="141"/>
      <c r="C26" s="616"/>
      <c r="D26" s="618" t="s">
        <v>120</v>
      </c>
      <c r="E26" s="584"/>
      <c r="F26" s="585"/>
      <c r="G26" s="591" t="s">
        <v>121</v>
      </c>
      <c r="H26" s="591" t="s">
        <v>122</v>
      </c>
      <c r="I26" s="591" t="s">
        <v>123</v>
      </c>
      <c r="J26" s="619" t="s">
        <v>6015</v>
      </c>
      <c r="K26" s="620"/>
      <c r="L26" s="145"/>
      <c r="Q26" s="24">
        <v>29</v>
      </c>
      <c r="R26" t="s">
        <v>125</v>
      </c>
      <c r="S26"/>
    </row>
    <row r="27" spans="2:19">
      <c r="B27" s="141"/>
      <c r="C27" s="617"/>
      <c r="D27" s="586"/>
      <c r="E27" s="587"/>
      <c r="F27" s="588"/>
      <c r="G27" s="592"/>
      <c r="H27" s="592"/>
      <c r="I27" s="592"/>
      <c r="J27" s="621"/>
      <c r="K27" s="622"/>
      <c r="L27" s="145"/>
      <c r="Q27" s="24">
        <v>28</v>
      </c>
      <c r="R27" t="s">
        <v>126</v>
      </c>
      <c r="S27"/>
    </row>
    <row r="28" spans="2:19" ht="18" customHeight="1">
      <c r="B28" s="141"/>
      <c r="C28" s="591">
        <v>1</v>
      </c>
      <c r="D28" s="583" t="str">
        <f>'様式Ⅲ－1(男子)'!E14</f>
        <v/>
      </c>
      <c r="E28" s="584"/>
      <c r="F28" s="585"/>
      <c r="G28" s="589">
        <f>'様式Ⅲ－1(男子)'!C14</f>
        <v>0</v>
      </c>
      <c r="H28" s="591" t="str">
        <f>'様式Ⅲ－1(男子)'!F14</f>
        <v/>
      </c>
      <c r="I28" s="591" t="str">
        <f>'様式Ⅲ－1(男子)'!F15</f>
        <v/>
      </c>
      <c r="J28" s="579" t="str">
        <f>IF('様式Ⅲ－1(男子)'!M14&gt;0,'様式Ⅲ－1(男子)'!M14,"")</f>
        <v/>
      </c>
      <c r="K28" s="580"/>
      <c r="L28" s="133"/>
      <c r="Q28" s="24">
        <v>27</v>
      </c>
      <c r="R28" t="s">
        <v>127</v>
      </c>
      <c r="S28"/>
    </row>
    <row r="29" spans="2:19" ht="18" customHeight="1">
      <c r="B29" s="141"/>
      <c r="C29" s="592"/>
      <c r="D29" s="586" t="str">
        <f>'様式Ⅲ－1(男子)'!D14</f>
        <v/>
      </c>
      <c r="E29" s="587"/>
      <c r="F29" s="588"/>
      <c r="G29" s="590"/>
      <c r="H29" s="592"/>
      <c r="I29" s="592"/>
      <c r="J29" s="581"/>
      <c r="K29" s="582"/>
      <c r="L29" s="133"/>
      <c r="Q29" s="24">
        <v>26</v>
      </c>
      <c r="R29" t="s">
        <v>128</v>
      </c>
      <c r="S29"/>
    </row>
    <row r="30" spans="2:19" ht="18" customHeight="1">
      <c r="B30" s="141"/>
      <c r="C30" s="591">
        <v>2</v>
      </c>
      <c r="D30" s="583" t="str">
        <f>'様式Ⅲ－1(男子)'!E17</f>
        <v/>
      </c>
      <c r="E30" s="584"/>
      <c r="F30" s="585"/>
      <c r="G30" s="589">
        <f>'様式Ⅲ－1(男子)'!C17</f>
        <v>0</v>
      </c>
      <c r="H30" s="591" t="str">
        <f>'様式Ⅲ－1(男子)'!F17</f>
        <v/>
      </c>
      <c r="I30" s="591" t="str">
        <f>'様式Ⅲ－1(男子)'!F18</f>
        <v/>
      </c>
      <c r="J30" s="579" t="str">
        <f>IF('様式Ⅲ－1(男子)'!M17&gt;0,'様式Ⅲ－1(男子)'!M17,"")</f>
        <v/>
      </c>
      <c r="K30" s="580"/>
      <c r="L30" s="133"/>
      <c r="Q30" s="24">
        <v>25</v>
      </c>
      <c r="R30" t="s">
        <v>129</v>
      </c>
      <c r="S30"/>
    </row>
    <row r="31" spans="2:19" ht="18" customHeight="1">
      <c r="B31" s="141"/>
      <c r="C31" s="592"/>
      <c r="D31" s="586" t="str">
        <f>'様式Ⅲ－1(男子)'!D17</f>
        <v/>
      </c>
      <c r="E31" s="587"/>
      <c r="F31" s="588"/>
      <c r="G31" s="590"/>
      <c r="H31" s="592"/>
      <c r="I31" s="592"/>
      <c r="J31" s="581"/>
      <c r="K31" s="582"/>
      <c r="L31" s="133"/>
      <c r="Q31" s="24">
        <v>24</v>
      </c>
      <c r="R31" t="s">
        <v>130</v>
      </c>
      <c r="S31"/>
    </row>
    <row r="32" spans="2:19" ht="18" customHeight="1">
      <c r="B32" s="141"/>
      <c r="C32" s="591">
        <v>3</v>
      </c>
      <c r="D32" s="583" t="str">
        <f>'様式Ⅲ－1(男子)'!E20</f>
        <v/>
      </c>
      <c r="E32" s="584"/>
      <c r="F32" s="585"/>
      <c r="G32" s="589">
        <f>'様式Ⅲ－1(男子)'!C20</f>
        <v>0</v>
      </c>
      <c r="H32" s="591" t="str">
        <f>'様式Ⅲ－1(男子)'!F20</f>
        <v/>
      </c>
      <c r="I32" s="591" t="str">
        <f>'様式Ⅲ－1(男子)'!F21</f>
        <v/>
      </c>
      <c r="J32" s="579" t="str">
        <f>IF('様式Ⅲ－1(男子)'!M20&gt;0,'様式Ⅲ－1(男子)'!M20,"")</f>
        <v/>
      </c>
      <c r="K32" s="580"/>
      <c r="L32" s="133"/>
      <c r="Q32" s="24">
        <v>23</v>
      </c>
      <c r="R32" t="s">
        <v>131</v>
      </c>
      <c r="S32"/>
    </row>
    <row r="33" spans="2:19" ht="18" customHeight="1">
      <c r="B33" s="141"/>
      <c r="C33" s="592"/>
      <c r="D33" s="586" t="str">
        <f>'様式Ⅲ－1(男子)'!D20</f>
        <v/>
      </c>
      <c r="E33" s="587"/>
      <c r="F33" s="588"/>
      <c r="G33" s="590"/>
      <c r="H33" s="592"/>
      <c r="I33" s="592"/>
      <c r="J33" s="581"/>
      <c r="K33" s="582"/>
      <c r="L33" s="133"/>
      <c r="Q33" s="24">
        <v>22</v>
      </c>
      <c r="R33" t="s">
        <v>132</v>
      </c>
      <c r="S33"/>
    </row>
    <row r="34" spans="2:19" ht="18" customHeight="1">
      <c r="B34" s="141"/>
      <c r="C34" s="591">
        <v>4</v>
      </c>
      <c r="D34" s="583" t="str">
        <f>'様式Ⅲ－1(男子)'!E23</f>
        <v/>
      </c>
      <c r="E34" s="584"/>
      <c r="F34" s="585"/>
      <c r="G34" s="589">
        <f>'様式Ⅲ－1(男子)'!C23</f>
        <v>0</v>
      </c>
      <c r="H34" s="591" t="str">
        <f>'様式Ⅲ－1(男子)'!F23</f>
        <v/>
      </c>
      <c r="I34" s="591" t="str">
        <f>'様式Ⅲ－1(男子)'!F24</f>
        <v/>
      </c>
      <c r="J34" s="579" t="str">
        <f>IF('様式Ⅲ－1(男子)'!M23&gt;0,'様式Ⅲ－1(男子)'!M23,"")</f>
        <v/>
      </c>
      <c r="K34" s="580"/>
      <c r="L34" s="133"/>
      <c r="Q34" s="24">
        <v>21</v>
      </c>
      <c r="R34" t="s">
        <v>133</v>
      </c>
      <c r="S34"/>
    </row>
    <row r="35" spans="2:19" ht="18" customHeight="1">
      <c r="B35" s="141"/>
      <c r="C35" s="592"/>
      <c r="D35" s="586" t="str">
        <f>'様式Ⅲ－1(男子)'!D23</f>
        <v/>
      </c>
      <c r="E35" s="587"/>
      <c r="F35" s="588"/>
      <c r="G35" s="590"/>
      <c r="H35" s="592"/>
      <c r="I35" s="592"/>
      <c r="J35" s="581"/>
      <c r="K35" s="582"/>
      <c r="L35" s="133"/>
      <c r="Q35" s="24">
        <v>20</v>
      </c>
      <c r="R35" t="s">
        <v>134</v>
      </c>
      <c r="S35"/>
    </row>
    <row r="36" spans="2:19" ht="18" customHeight="1">
      <c r="B36" s="141"/>
      <c r="C36" s="591">
        <v>5</v>
      </c>
      <c r="D36" s="583" t="str">
        <f>'様式Ⅲ－1(男子)'!E26</f>
        <v/>
      </c>
      <c r="E36" s="584"/>
      <c r="F36" s="585"/>
      <c r="G36" s="589">
        <f>'様式Ⅲ－1(男子)'!C26</f>
        <v>0</v>
      </c>
      <c r="H36" s="591" t="str">
        <f>'様式Ⅲ－1(男子)'!F26</f>
        <v/>
      </c>
      <c r="I36" s="591" t="str">
        <f>'様式Ⅲ－1(男子)'!F27</f>
        <v/>
      </c>
      <c r="J36" s="579" t="str">
        <f>IF('様式Ⅲ－1(男子)'!M26&gt;0,'様式Ⅲ－1(男子)'!M26,"")</f>
        <v/>
      </c>
      <c r="K36" s="580"/>
      <c r="L36" s="133"/>
      <c r="Q36" s="24">
        <v>19</v>
      </c>
      <c r="R36" t="s">
        <v>135</v>
      </c>
      <c r="S36"/>
    </row>
    <row r="37" spans="2:19" ht="18" customHeight="1">
      <c r="B37" s="141"/>
      <c r="C37" s="592"/>
      <c r="D37" s="586" t="str">
        <f>'様式Ⅲ－1(男子)'!D26</f>
        <v/>
      </c>
      <c r="E37" s="587"/>
      <c r="F37" s="588"/>
      <c r="G37" s="590"/>
      <c r="H37" s="592"/>
      <c r="I37" s="592"/>
      <c r="J37" s="581"/>
      <c r="K37" s="582"/>
      <c r="L37" s="133"/>
      <c r="Q37" s="24">
        <v>18</v>
      </c>
      <c r="R37" t="s">
        <v>136</v>
      </c>
      <c r="S37"/>
    </row>
    <row r="38" spans="2:19" ht="18" customHeight="1">
      <c r="B38" s="141"/>
      <c r="C38" s="591">
        <v>6</v>
      </c>
      <c r="D38" s="583" t="str">
        <f>'様式Ⅲ－1(男子)'!E29</f>
        <v/>
      </c>
      <c r="E38" s="584"/>
      <c r="F38" s="585"/>
      <c r="G38" s="589">
        <f>'様式Ⅲ－1(男子)'!C29</f>
        <v>0</v>
      </c>
      <c r="H38" s="591" t="str">
        <f>'様式Ⅲ－1(男子)'!F29</f>
        <v/>
      </c>
      <c r="I38" s="591" t="str">
        <f>'様式Ⅲ－1(男子)'!F30</f>
        <v/>
      </c>
      <c r="J38" s="579" t="str">
        <f>IF('様式Ⅲ－1(男子)'!M29&gt;0,'様式Ⅲ－1(男子)'!M29,"")</f>
        <v/>
      </c>
      <c r="K38" s="580"/>
      <c r="L38" s="133"/>
      <c r="Q38" s="24">
        <v>17</v>
      </c>
      <c r="R38" t="s">
        <v>137</v>
      </c>
      <c r="S38"/>
    </row>
    <row r="39" spans="2:19" ht="18" customHeight="1">
      <c r="B39" s="141"/>
      <c r="C39" s="592"/>
      <c r="D39" s="586" t="str">
        <f>'様式Ⅲ－1(男子)'!D29</f>
        <v/>
      </c>
      <c r="E39" s="587"/>
      <c r="F39" s="588"/>
      <c r="G39" s="590"/>
      <c r="H39" s="592"/>
      <c r="I39" s="592"/>
      <c r="J39" s="581"/>
      <c r="K39" s="582"/>
      <c r="L39" s="133"/>
      <c r="Q39" s="24">
        <v>16</v>
      </c>
      <c r="R39" t="s">
        <v>138</v>
      </c>
      <c r="S39"/>
    </row>
    <row r="40" spans="2:19" ht="18" customHeight="1">
      <c r="B40" s="141"/>
      <c r="C40" s="591">
        <v>7</v>
      </c>
      <c r="D40" s="583" t="str">
        <f>'様式Ⅲ－1(男子)'!E32</f>
        <v/>
      </c>
      <c r="E40" s="584"/>
      <c r="F40" s="585"/>
      <c r="G40" s="589">
        <f>'様式Ⅲ－1(男子)'!C32</f>
        <v>0</v>
      </c>
      <c r="H40" s="591" t="str">
        <f>'様式Ⅲ－1(男子)'!F32</f>
        <v/>
      </c>
      <c r="I40" s="591" t="str">
        <f>'様式Ⅲ－1(男子)'!F33</f>
        <v/>
      </c>
      <c r="J40" s="579" t="str">
        <f>IF('様式Ⅲ－1(男子)'!M32&gt;0,'様式Ⅲ－1(男子)'!M32,"")</f>
        <v/>
      </c>
      <c r="K40" s="580"/>
      <c r="L40" s="133"/>
      <c r="Q40" s="24">
        <v>15</v>
      </c>
      <c r="R40" t="s">
        <v>139</v>
      </c>
      <c r="S40"/>
    </row>
    <row r="41" spans="2:19" ht="18" customHeight="1">
      <c r="B41" s="141"/>
      <c r="C41" s="592"/>
      <c r="D41" s="586" t="str">
        <f>'様式Ⅲ－1(男子)'!D32</f>
        <v/>
      </c>
      <c r="E41" s="587"/>
      <c r="F41" s="588"/>
      <c r="G41" s="590"/>
      <c r="H41" s="592"/>
      <c r="I41" s="592"/>
      <c r="J41" s="581"/>
      <c r="K41" s="582"/>
      <c r="L41" s="133"/>
      <c r="Q41" s="24">
        <v>14</v>
      </c>
      <c r="R41" t="s">
        <v>140</v>
      </c>
      <c r="S41"/>
    </row>
    <row r="42" spans="2:19" ht="18" customHeight="1">
      <c r="B42" s="141"/>
      <c r="C42" s="591">
        <v>8</v>
      </c>
      <c r="D42" s="583" t="str">
        <f>'様式Ⅲ－1(男子)'!E35</f>
        <v/>
      </c>
      <c r="E42" s="584"/>
      <c r="F42" s="585"/>
      <c r="G42" s="589">
        <f>'様式Ⅲ－1(男子)'!C35</f>
        <v>0</v>
      </c>
      <c r="H42" s="591" t="str">
        <f>'様式Ⅲ－1(男子)'!F35</f>
        <v/>
      </c>
      <c r="I42" s="591" t="str">
        <f>'様式Ⅲ－1(男子)'!F36</f>
        <v/>
      </c>
      <c r="J42" s="579" t="str">
        <f>IF('様式Ⅲ－1(男子)'!M35&gt;0,'様式Ⅲ－1(男子)'!M35,"")</f>
        <v/>
      </c>
      <c r="K42" s="580"/>
      <c r="L42" s="133"/>
      <c r="Q42" s="24">
        <v>13</v>
      </c>
      <c r="R42" t="s">
        <v>141</v>
      </c>
      <c r="S42"/>
    </row>
    <row r="43" spans="2:19" ht="18" customHeight="1">
      <c r="B43" s="141"/>
      <c r="C43" s="592"/>
      <c r="D43" s="586" t="str">
        <f>'様式Ⅲ－1(男子)'!D35</f>
        <v/>
      </c>
      <c r="E43" s="587"/>
      <c r="F43" s="588"/>
      <c r="G43" s="590"/>
      <c r="H43" s="592"/>
      <c r="I43" s="592"/>
      <c r="J43" s="581"/>
      <c r="K43" s="582"/>
      <c r="L43" s="133"/>
      <c r="Q43" s="24">
        <v>12</v>
      </c>
      <c r="R43" t="s">
        <v>142</v>
      </c>
      <c r="S43"/>
    </row>
    <row r="44" spans="2:19" ht="18.399999999999999" customHeight="1">
      <c r="B44" s="141"/>
      <c r="C44" s="591">
        <v>9</v>
      </c>
      <c r="D44" s="583" t="str">
        <f>'様式Ⅲ－1(男子)'!E38</f>
        <v/>
      </c>
      <c r="E44" s="584"/>
      <c r="F44" s="585"/>
      <c r="G44" s="589">
        <f>'様式Ⅲ－1(男子)'!C38</f>
        <v>0</v>
      </c>
      <c r="H44" s="591" t="str">
        <f>'様式Ⅲ－1(男子)'!F38</f>
        <v/>
      </c>
      <c r="I44" s="591" t="str">
        <f>'様式Ⅲ－1(男子)'!F39</f>
        <v/>
      </c>
      <c r="J44" s="579" t="str">
        <f>IF('様式Ⅲ－1(男子)'!M38&gt;0,'様式Ⅲ－1(男子)'!M38,"")</f>
        <v/>
      </c>
      <c r="K44" s="580"/>
      <c r="L44" s="133"/>
      <c r="Q44" s="24">
        <v>11</v>
      </c>
      <c r="R44" t="s">
        <v>143</v>
      </c>
      <c r="S44"/>
    </row>
    <row r="45" spans="2:19" ht="18.399999999999999" customHeight="1">
      <c r="B45" s="141"/>
      <c r="C45" s="592"/>
      <c r="D45" s="586" t="str">
        <f>'様式Ⅲ－1(男子)'!D38</f>
        <v/>
      </c>
      <c r="E45" s="587"/>
      <c r="F45" s="588"/>
      <c r="G45" s="590"/>
      <c r="H45" s="592"/>
      <c r="I45" s="592"/>
      <c r="J45" s="581"/>
      <c r="K45" s="582"/>
      <c r="L45" s="133"/>
      <c r="Q45" s="24">
        <v>10</v>
      </c>
      <c r="R45" t="s">
        <v>144</v>
      </c>
      <c r="S45"/>
    </row>
    <row r="46" spans="2:19" ht="18.399999999999999" customHeight="1">
      <c r="B46" s="141"/>
      <c r="C46" s="594">
        <v>10</v>
      </c>
      <c r="D46" s="591" t="str">
        <f>'様式Ⅲ－1(男子)'!E41</f>
        <v/>
      </c>
      <c r="E46" s="591"/>
      <c r="F46" s="591"/>
      <c r="G46" s="595">
        <f>'様式Ⅲ－1(男子)'!C41</f>
        <v>0</v>
      </c>
      <c r="H46" s="594" t="str">
        <f>'様式Ⅲ－1(男子)'!F41</f>
        <v/>
      </c>
      <c r="I46" s="594" t="str">
        <f>'様式Ⅲ－1(男子)'!F42</f>
        <v/>
      </c>
      <c r="J46" s="593" t="str">
        <f>IF('様式Ⅲ－1(男子)'!M41&gt;0,'様式Ⅲ－1(男子)'!M41,"")</f>
        <v/>
      </c>
      <c r="K46" s="593"/>
      <c r="L46" s="133"/>
      <c r="Q46" s="24">
        <v>9</v>
      </c>
      <c r="R46" t="s">
        <v>145</v>
      </c>
      <c r="S46"/>
    </row>
    <row r="47" spans="2:19" ht="18.399999999999999" customHeight="1">
      <c r="B47" s="141"/>
      <c r="C47" s="594"/>
      <c r="D47" s="592" t="str">
        <f>'様式Ⅲ－1(男子)'!D41</f>
        <v/>
      </c>
      <c r="E47" s="592"/>
      <c r="F47" s="592"/>
      <c r="G47" s="595"/>
      <c r="H47" s="594"/>
      <c r="I47" s="594"/>
      <c r="J47" s="593"/>
      <c r="K47" s="593"/>
      <c r="L47" s="133"/>
      <c r="Q47" s="24">
        <v>8</v>
      </c>
      <c r="R47" t="s">
        <v>146</v>
      </c>
      <c r="S47"/>
    </row>
    <row r="48" spans="2:19" ht="18.399999999999999" customHeight="1">
      <c r="B48" s="141"/>
      <c r="C48" s="591">
        <v>11</v>
      </c>
      <c r="D48" s="583" t="str">
        <f>'様式Ⅲ－1(男子)'!E44</f>
        <v/>
      </c>
      <c r="E48" s="584"/>
      <c r="F48" s="585"/>
      <c r="G48" s="589">
        <f>'様式Ⅲ－1(男子)'!C44</f>
        <v>0</v>
      </c>
      <c r="H48" s="591" t="str">
        <f>'様式Ⅲ－1(男子)'!F44</f>
        <v/>
      </c>
      <c r="I48" s="591" t="str">
        <f>'様式Ⅲ－1(男子)'!F45</f>
        <v/>
      </c>
      <c r="J48" s="579" t="str">
        <f>IF('様式Ⅲ－1(男子)'!M44&gt;0,'様式Ⅲ－1(男子)'!M44,"")</f>
        <v/>
      </c>
      <c r="K48" s="580"/>
      <c r="L48" s="133"/>
      <c r="Q48" s="24">
        <v>7</v>
      </c>
      <c r="R48" t="s">
        <v>147</v>
      </c>
      <c r="S48"/>
    </row>
    <row r="49" spans="2:19" ht="18.399999999999999" customHeight="1">
      <c r="B49" s="141"/>
      <c r="C49" s="592"/>
      <c r="D49" s="586" t="str">
        <f>'様式Ⅲ－1(男子)'!D44</f>
        <v/>
      </c>
      <c r="E49" s="587"/>
      <c r="F49" s="588"/>
      <c r="G49" s="590"/>
      <c r="H49" s="592"/>
      <c r="I49" s="592"/>
      <c r="J49" s="581"/>
      <c r="K49" s="582"/>
      <c r="L49" s="133"/>
      <c r="Q49" s="24">
        <v>6</v>
      </c>
      <c r="R49" t="s">
        <v>150</v>
      </c>
      <c r="S49"/>
    </row>
    <row r="50" spans="2:19" ht="18.399999999999999" customHeight="1">
      <c r="B50" s="141"/>
      <c r="C50" s="591">
        <v>12</v>
      </c>
      <c r="D50" s="583" t="str">
        <f>'様式Ⅲ－1(男子)'!E47</f>
        <v/>
      </c>
      <c r="E50" s="584"/>
      <c r="F50" s="585"/>
      <c r="G50" s="589">
        <f>'様式Ⅲ－1(男子)'!C47</f>
        <v>0</v>
      </c>
      <c r="H50" s="591" t="str">
        <f>'様式Ⅲ－1(男子)'!F47</f>
        <v/>
      </c>
      <c r="I50" s="591" t="str">
        <f>'様式Ⅲ－1(男子)'!F48</f>
        <v/>
      </c>
      <c r="J50" s="579" t="str">
        <f>IF('様式Ⅲ－1(男子)'!M47&gt;0,'様式Ⅲ－1(男子)'!M47,"")</f>
        <v/>
      </c>
      <c r="K50" s="580"/>
      <c r="L50" s="133"/>
      <c r="Q50" s="24">
        <v>5</v>
      </c>
      <c r="R50" t="s">
        <v>151</v>
      </c>
      <c r="S50"/>
    </row>
    <row r="51" spans="2:19" ht="18.399999999999999" customHeight="1">
      <c r="B51" s="141"/>
      <c r="C51" s="592"/>
      <c r="D51" s="586" t="str">
        <f>'様式Ⅲ－1(男子)'!D47</f>
        <v/>
      </c>
      <c r="E51" s="587"/>
      <c r="F51" s="588"/>
      <c r="G51" s="590"/>
      <c r="H51" s="592"/>
      <c r="I51" s="592"/>
      <c r="J51" s="581"/>
      <c r="K51" s="582"/>
      <c r="L51" s="133"/>
      <c r="Q51" s="24">
        <v>4</v>
      </c>
      <c r="R51" t="s">
        <v>153</v>
      </c>
      <c r="S51"/>
    </row>
    <row r="52" spans="2:19" ht="18.399999999999999" customHeight="1">
      <c r="B52" s="141"/>
      <c r="C52" s="591">
        <v>13</v>
      </c>
      <c r="D52" s="583" t="str">
        <f>'様式Ⅲ－1(男子)'!E50</f>
        <v/>
      </c>
      <c r="E52" s="584"/>
      <c r="F52" s="585"/>
      <c r="G52" s="589">
        <f>'様式Ⅲ－1(男子)'!C50</f>
        <v>0</v>
      </c>
      <c r="H52" s="591" t="str">
        <f>'様式Ⅲ－1(男子)'!F50</f>
        <v/>
      </c>
      <c r="I52" s="591" t="str">
        <f>'様式Ⅲ－1(男子)'!F51</f>
        <v/>
      </c>
      <c r="J52" s="579" t="str">
        <f>IF('様式Ⅲ－1(男子)'!M50&gt;0,'様式Ⅲ－1(男子)'!M50,"")</f>
        <v/>
      </c>
      <c r="K52" s="580"/>
      <c r="L52" s="133"/>
      <c r="Q52" s="24">
        <v>3</v>
      </c>
      <c r="R52" t="s">
        <v>155</v>
      </c>
      <c r="S52"/>
    </row>
    <row r="53" spans="2:19" ht="18.399999999999999" customHeight="1">
      <c r="B53" s="141"/>
      <c r="C53" s="592"/>
      <c r="D53" s="586" t="str">
        <f>'様式Ⅲ－1(男子)'!D50</f>
        <v/>
      </c>
      <c r="E53" s="587"/>
      <c r="F53" s="588"/>
      <c r="G53" s="590"/>
      <c r="H53" s="592"/>
      <c r="I53" s="592"/>
      <c r="J53" s="581"/>
      <c r="K53" s="582"/>
      <c r="L53" s="133"/>
      <c r="Q53" s="24">
        <v>2</v>
      </c>
      <c r="R53" t="s">
        <v>156</v>
      </c>
      <c r="S53"/>
    </row>
    <row r="54" spans="2:19" ht="18.399999999999999" customHeight="1">
      <c r="B54" s="141"/>
      <c r="C54" s="591">
        <v>14</v>
      </c>
      <c r="D54" s="583" t="str">
        <f>'様式Ⅲ－1(男子)'!E53</f>
        <v/>
      </c>
      <c r="E54" s="584"/>
      <c r="F54" s="585"/>
      <c r="G54" s="589">
        <f>'様式Ⅲ－1(男子)'!C53</f>
        <v>0</v>
      </c>
      <c r="H54" s="591" t="str">
        <f>'様式Ⅲ－1(男子)'!F53</f>
        <v/>
      </c>
      <c r="I54" s="591" t="str">
        <f>'様式Ⅲ－1(男子)'!F54</f>
        <v/>
      </c>
      <c r="J54" s="579" t="str">
        <f>IF('様式Ⅲ－1(男子)'!M53&gt;0,'様式Ⅲ－1(男子)'!M53,"")</f>
        <v/>
      </c>
      <c r="K54" s="580"/>
      <c r="L54" s="134"/>
      <c r="Q54" s="24">
        <v>1</v>
      </c>
      <c r="R54" t="s">
        <v>157</v>
      </c>
      <c r="S54"/>
    </row>
    <row r="55" spans="2:19" ht="18.399999999999999" customHeight="1">
      <c r="B55" s="141"/>
      <c r="C55" s="592"/>
      <c r="D55" s="586" t="str">
        <f>'様式Ⅲ－1(男子)'!D53</f>
        <v/>
      </c>
      <c r="E55" s="587"/>
      <c r="F55" s="588"/>
      <c r="G55" s="590"/>
      <c r="H55" s="592"/>
      <c r="I55" s="592"/>
      <c r="J55" s="581"/>
      <c r="K55" s="582"/>
      <c r="L55" s="134"/>
      <c r="S55"/>
    </row>
    <row r="56" spans="2:19">
      <c r="B56" s="141"/>
      <c r="C56" s="141"/>
      <c r="D56" s="141"/>
      <c r="E56" s="141"/>
      <c r="F56" s="141"/>
      <c r="G56" s="141"/>
      <c r="H56" s="146"/>
      <c r="I56" s="141"/>
      <c r="J56" s="147"/>
      <c r="K56" s="141"/>
      <c r="L56" s="141"/>
      <c r="S56"/>
    </row>
    <row r="57" spans="2:19">
      <c r="B57" s="141"/>
      <c r="C57" s="148" t="s">
        <v>148</v>
      </c>
      <c r="D57" s="634" t="s">
        <v>149</v>
      </c>
      <c r="E57" s="634"/>
      <c r="F57" s="634"/>
      <c r="G57" s="141"/>
      <c r="H57" s="141"/>
      <c r="I57" s="141"/>
      <c r="J57" s="141"/>
      <c r="K57" s="141"/>
      <c r="L57" s="141"/>
      <c r="S57"/>
    </row>
    <row r="58" spans="2:19" ht="12.75" customHeight="1">
      <c r="B58" s="141"/>
      <c r="C58" s="148" t="s">
        <v>148</v>
      </c>
      <c r="D58" s="149" t="s">
        <v>6064</v>
      </c>
      <c r="E58" s="141"/>
      <c r="F58" s="141"/>
      <c r="G58" s="141"/>
      <c r="H58" s="141"/>
      <c r="I58" s="141"/>
      <c r="J58" s="141"/>
      <c r="K58" s="141"/>
      <c r="L58" s="141"/>
      <c r="S58"/>
    </row>
    <row r="59" spans="2:19" ht="12.75" customHeight="1">
      <c r="B59" s="141"/>
      <c r="C59" s="148" t="s">
        <v>148</v>
      </c>
      <c r="D59" s="149" t="s">
        <v>6055</v>
      </c>
      <c r="E59" s="141"/>
      <c r="F59" s="141"/>
      <c r="G59" s="141"/>
      <c r="H59" s="141"/>
      <c r="I59" s="150"/>
      <c r="J59" s="141"/>
      <c r="K59" s="141"/>
      <c r="L59" s="141"/>
      <c r="S59"/>
    </row>
    <row r="60" spans="2:19" ht="12.75" customHeight="1">
      <c r="B60" s="141"/>
      <c r="C60" s="141"/>
      <c r="D60" s="141"/>
      <c r="E60" s="141"/>
      <c r="F60" s="141"/>
      <c r="G60" s="141"/>
      <c r="H60" s="141"/>
      <c r="I60" s="141"/>
      <c r="J60" s="629" t="s">
        <v>154</v>
      </c>
      <c r="K60" s="629"/>
      <c r="L60" s="629"/>
      <c r="S60"/>
    </row>
    <row r="61" spans="2:19" ht="12.75" customHeight="1">
      <c r="B61" s="141"/>
      <c r="C61" s="141"/>
      <c r="D61" s="141"/>
      <c r="E61" s="141"/>
      <c r="F61" s="141"/>
      <c r="G61" s="141"/>
      <c r="H61" s="141"/>
      <c r="I61" s="141"/>
      <c r="J61" s="629"/>
      <c r="K61" s="629"/>
      <c r="L61" s="629"/>
      <c r="S61"/>
    </row>
    <row r="62" spans="2:19">
      <c r="S62"/>
    </row>
  </sheetData>
  <sheetProtection algorithmName="SHA-512" hashValue="J2j1g+99rKopsF9cUlnnHC34nPH5WT4HmEnkNcs6K0hxST7mvRot0hSc6V6nZV7Ei91bR3JdGBuW+v/wOhk+dQ==" saltValue="O2bwZjPdIdJKxdm5MypzDg==" spinCount="100000" sheet="1" objects="1" scenarios="1"/>
  <mergeCells count="124">
    <mergeCell ref="D10:L11"/>
    <mergeCell ref="D13:L14"/>
    <mergeCell ref="D16:L17"/>
    <mergeCell ref="J60:L61"/>
    <mergeCell ref="B2:L3"/>
    <mergeCell ref="B4:L5"/>
    <mergeCell ref="D7:L8"/>
    <mergeCell ref="D57:F57"/>
    <mergeCell ref="B7:C8"/>
    <mergeCell ref="B10:C11"/>
    <mergeCell ref="B13:C14"/>
    <mergeCell ref="C54:C55"/>
    <mergeCell ref="D54:F54"/>
    <mergeCell ref="G54:G55"/>
    <mergeCell ref="H54:H55"/>
    <mergeCell ref="I54:I55"/>
    <mergeCell ref="J54:K55"/>
    <mergeCell ref="D55:F55"/>
    <mergeCell ref="J44:K45"/>
    <mergeCell ref="D45:F45"/>
    <mergeCell ref="C42:C43"/>
    <mergeCell ref="D42:F42"/>
    <mergeCell ref="G42:G43"/>
    <mergeCell ref="H42:H43"/>
    <mergeCell ref="I42:I43"/>
    <mergeCell ref="J42:K43"/>
    <mergeCell ref="D43:F43"/>
    <mergeCell ref="C44:C45"/>
    <mergeCell ref="D44:F44"/>
    <mergeCell ref="G44:G45"/>
    <mergeCell ref="H44:H45"/>
    <mergeCell ref="I44:I45"/>
    <mergeCell ref="J40:K41"/>
    <mergeCell ref="D41:F41"/>
    <mergeCell ref="C38:C39"/>
    <mergeCell ref="D38:F38"/>
    <mergeCell ref="G38:G39"/>
    <mergeCell ref="H38:H39"/>
    <mergeCell ref="I38:I39"/>
    <mergeCell ref="J38:K39"/>
    <mergeCell ref="D39:F39"/>
    <mergeCell ref="C40:C41"/>
    <mergeCell ref="D40:F40"/>
    <mergeCell ref="G40:G41"/>
    <mergeCell ref="H40:H41"/>
    <mergeCell ref="I40:I41"/>
    <mergeCell ref="J36:K37"/>
    <mergeCell ref="D37:F37"/>
    <mergeCell ref="C34:C35"/>
    <mergeCell ref="D34:F34"/>
    <mergeCell ref="G34:G35"/>
    <mergeCell ref="H34:H35"/>
    <mergeCell ref="I34:I35"/>
    <mergeCell ref="J34:K35"/>
    <mergeCell ref="D35:F35"/>
    <mergeCell ref="C36:C37"/>
    <mergeCell ref="D36:F36"/>
    <mergeCell ref="G36:G37"/>
    <mergeCell ref="H36:H37"/>
    <mergeCell ref="I36:I37"/>
    <mergeCell ref="J32:K33"/>
    <mergeCell ref="D33:F33"/>
    <mergeCell ref="C30:C31"/>
    <mergeCell ref="D30:F30"/>
    <mergeCell ref="G30:G31"/>
    <mergeCell ref="H30:H31"/>
    <mergeCell ref="I30:I31"/>
    <mergeCell ref="J30:K31"/>
    <mergeCell ref="D31:F31"/>
    <mergeCell ref="C32:C33"/>
    <mergeCell ref="D32:F32"/>
    <mergeCell ref="G32:G33"/>
    <mergeCell ref="H32:H33"/>
    <mergeCell ref="I32:I33"/>
    <mergeCell ref="J28:K29"/>
    <mergeCell ref="D29:F29"/>
    <mergeCell ref="C26:C27"/>
    <mergeCell ref="D26:F27"/>
    <mergeCell ref="G26:G27"/>
    <mergeCell ref="H26:H27"/>
    <mergeCell ref="I26:I27"/>
    <mergeCell ref="J26:K27"/>
    <mergeCell ref="C28:C29"/>
    <mergeCell ref="D28:F28"/>
    <mergeCell ref="G28:G29"/>
    <mergeCell ref="H28:H29"/>
    <mergeCell ref="I28:I29"/>
    <mergeCell ref="B16:C17"/>
    <mergeCell ref="C24:C25"/>
    <mergeCell ref="D24:F25"/>
    <mergeCell ref="G24:G25"/>
    <mergeCell ref="H24:K25"/>
    <mergeCell ref="B20:C21"/>
    <mergeCell ref="G20:K20"/>
    <mergeCell ref="D21:L21"/>
    <mergeCell ref="D20:F20"/>
    <mergeCell ref="C48:C49"/>
    <mergeCell ref="C50:C51"/>
    <mergeCell ref="C52:C53"/>
    <mergeCell ref="H48:H49"/>
    <mergeCell ref="D46:F46"/>
    <mergeCell ref="D47:F47"/>
    <mergeCell ref="D48:F48"/>
    <mergeCell ref="D49:F49"/>
    <mergeCell ref="I48:I49"/>
    <mergeCell ref="D50:F50"/>
    <mergeCell ref="D51:F51"/>
    <mergeCell ref="G50:G51"/>
    <mergeCell ref="H50:H51"/>
    <mergeCell ref="C46:C47"/>
    <mergeCell ref="G46:G47"/>
    <mergeCell ref="H46:H47"/>
    <mergeCell ref="I46:I47"/>
    <mergeCell ref="G48:G49"/>
    <mergeCell ref="I50:I51"/>
    <mergeCell ref="J50:K51"/>
    <mergeCell ref="D52:F52"/>
    <mergeCell ref="D53:F53"/>
    <mergeCell ref="G52:G53"/>
    <mergeCell ref="H52:H53"/>
    <mergeCell ref="I52:I53"/>
    <mergeCell ref="J52:K53"/>
    <mergeCell ref="J46:K47"/>
    <mergeCell ref="J48:K49"/>
  </mergeCells>
  <phoneticPr fontId="1"/>
  <dataValidations count="1">
    <dataValidation type="list" allowBlank="1" showInputMessage="1" showErrorMessage="1" sqref="D20:F20">
      <formula1>$R$8:$R$54</formula1>
    </dataValidation>
  </dataValidations>
  <pageMargins left="0.7" right="0.7" top="0.63" bottom="0.75" header="0.3" footer="0.61"/>
  <pageSetup paperSize="9" scale="91" orientation="portrait" horizontalDpi="4294967292" r:id="rId1"/>
  <colBreaks count="1" manualBreakCount="1">
    <brk id="12" max="52"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sheetPr>
  <dimension ref="A1:S54"/>
  <sheetViews>
    <sheetView topLeftCell="B1" zoomScale="86" zoomScaleNormal="86" zoomScaleSheetLayoutView="96" workbookViewId="0">
      <selection activeCell="J28" sqref="J28:K29"/>
    </sheetView>
  </sheetViews>
  <sheetFormatPr defaultColWidth="9" defaultRowHeight="13.5"/>
  <cols>
    <col min="1" max="1" width="5" style="24" hidden="1" customWidth="1"/>
    <col min="2" max="2" width="7.25" style="24" customWidth="1"/>
    <col min="3" max="6" width="9" style="24"/>
    <col min="7" max="7" width="10" style="24" customWidth="1"/>
    <col min="8" max="10" width="9" style="24"/>
    <col min="11" max="11" width="9" style="24" customWidth="1"/>
    <col min="12" max="12" width="7.5" style="24" customWidth="1"/>
    <col min="13" max="13" width="9.125" style="24" customWidth="1"/>
    <col min="14" max="16" width="9.125" style="24" hidden="1" customWidth="1"/>
    <col min="17" max="18" width="9" style="24" hidden="1" customWidth="1"/>
    <col min="19" max="19" width="9" style="24" customWidth="1"/>
    <col min="20" max="16384" width="9" style="24"/>
  </cols>
  <sheetData>
    <row r="1" spans="2:19">
      <c r="B1" s="141"/>
      <c r="C1" s="141"/>
      <c r="D1" s="141"/>
      <c r="E1" s="141"/>
      <c r="F1" s="141"/>
      <c r="G1" s="141"/>
      <c r="H1" s="141"/>
      <c r="I1" s="141"/>
      <c r="J1" s="141"/>
      <c r="L1" s="142" t="s">
        <v>158</v>
      </c>
    </row>
    <row r="2" spans="2:19" ht="13.5" customHeight="1">
      <c r="B2" s="630" t="s">
        <v>4956</v>
      </c>
      <c r="C2" s="630"/>
      <c r="D2" s="630"/>
      <c r="E2" s="630"/>
      <c r="F2" s="630"/>
      <c r="G2" s="630"/>
      <c r="H2" s="630"/>
      <c r="I2" s="630"/>
      <c r="J2" s="630"/>
      <c r="K2" s="630"/>
      <c r="L2" s="630"/>
      <c r="M2" s="125"/>
      <c r="N2" s="125"/>
      <c r="O2" s="125"/>
      <c r="P2" s="125"/>
      <c r="Q2" s="125"/>
    </row>
    <row r="3" spans="2:19" ht="13.5" customHeight="1">
      <c r="B3" s="630"/>
      <c r="C3" s="630"/>
      <c r="D3" s="630"/>
      <c r="E3" s="630"/>
      <c r="F3" s="630"/>
      <c r="G3" s="630"/>
      <c r="H3" s="630"/>
      <c r="I3" s="630"/>
      <c r="J3" s="630"/>
      <c r="K3" s="630"/>
      <c r="L3" s="630"/>
      <c r="M3" s="125"/>
      <c r="N3" s="125"/>
      <c r="O3" s="125"/>
      <c r="P3" s="125"/>
      <c r="Q3" s="125"/>
    </row>
    <row r="4" spans="2:19" ht="13.5" customHeight="1">
      <c r="B4" s="631" t="s">
        <v>87</v>
      </c>
      <c r="C4" s="631"/>
      <c r="D4" s="631"/>
      <c r="E4" s="631"/>
      <c r="F4" s="631"/>
      <c r="G4" s="631"/>
      <c r="H4" s="631"/>
      <c r="I4" s="631"/>
      <c r="J4" s="631"/>
      <c r="K4" s="631"/>
      <c r="L4" s="631"/>
    </row>
    <row r="5" spans="2:19" ht="13.5" customHeight="1">
      <c r="B5" s="631"/>
      <c r="C5" s="631"/>
      <c r="D5" s="631"/>
      <c r="E5" s="631"/>
      <c r="F5" s="631"/>
      <c r="G5" s="631"/>
      <c r="H5" s="631"/>
      <c r="I5" s="631"/>
      <c r="J5" s="631"/>
      <c r="K5" s="631"/>
      <c r="L5" s="631"/>
    </row>
    <row r="6" spans="2:19">
      <c r="B6" s="141"/>
      <c r="C6" s="143"/>
      <c r="D6" s="143"/>
      <c r="E6" s="143"/>
      <c r="F6" s="143"/>
      <c r="G6" s="143"/>
      <c r="H6" s="143"/>
      <c r="I6" s="143"/>
      <c r="J6" s="143"/>
      <c r="K6" s="141"/>
      <c r="L6" s="141"/>
    </row>
    <row r="7" spans="2:19" ht="15" customHeight="1">
      <c r="B7" s="635" t="s">
        <v>88</v>
      </c>
      <c r="C7" s="635"/>
      <c r="D7" s="632" t="str">
        <f>基本情報登録!D8&amp;"B"</f>
        <v>B</v>
      </c>
      <c r="E7" s="632"/>
      <c r="F7" s="632"/>
      <c r="G7" s="632"/>
      <c r="H7" s="632"/>
      <c r="I7" s="632"/>
      <c r="J7" s="632"/>
      <c r="K7" s="632"/>
      <c r="L7" s="165"/>
    </row>
    <row r="8" spans="2:19" ht="15" customHeight="1">
      <c r="B8" s="636"/>
      <c r="C8" s="636"/>
      <c r="D8" s="633"/>
      <c r="E8" s="633"/>
      <c r="F8" s="633"/>
      <c r="G8" s="633"/>
      <c r="H8" s="633"/>
      <c r="I8" s="633"/>
      <c r="J8" s="633"/>
      <c r="K8" s="633"/>
      <c r="L8" s="166"/>
      <c r="O8" s="24">
        <f>基本情報登録!D8</f>
        <v>0</v>
      </c>
      <c r="Q8" s="24">
        <v>47</v>
      </c>
      <c r="R8" t="s">
        <v>89</v>
      </c>
      <c r="S8"/>
    </row>
    <row r="9" spans="2:19" ht="12" customHeight="1">
      <c r="B9" s="141"/>
      <c r="C9" s="144"/>
      <c r="D9" s="144"/>
      <c r="E9" s="141"/>
      <c r="F9" s="141"/>
      <c r="G9" s="141"/>
      <c r="H9" s="141"/>
      <c r="I9" s="141"/>
      <c r="J9" s="141"/>
      <c r="K9" s="141"/>
      <c r="L9" s="141"/>
      <c r="Q9" s="24">
        <v>46</v>
      </c>
      <c r="R9" t="s">
        <v>90</v>
      </c>
      <c r="S9"/>
    </row>
    <row r="10" spans="2:19" ht="15" customHeight="1">
      <c r="B10" s="596" t="s">
        <v>91</v>
      </c>
      <c r="C10" s="596"/>
      <c r="D10" s="623">
        <f>基本情報登録!D19</f>
        <v>0</v>
      </c>
      <c r="E10" s="623"/>
      <c r="F10" s="623"/>
      <c r="G10" s="623"/>
      <c r="H10" s="623"/>
      <c r="I10" s="623"/>
      <c r="J10" s="623"/>
      <c r="K10" s="623"/>
      <c r="L10" s="155"/>
      <c r="Q10" s="24">
        <v>45</v>
      </c>
      <c r="R10" t="s">
        <v>92</v>
      </c>
      <c r="S10"/>
    </row>
    <row r="11" spans="2:19" ht="15" customHeight="1">
      <c r="B11" s="597"/>
      <c r="C11" s="597"/>
      <c r="D11" s="624"/>
      <c r="E11" s="624"/>
      <c r="F11" s="624"/>
      <c r="G11" s="624"/>
      <c r="H11" s="624"/>
      <c r="I11" s="624"/>
      <c r="J11" s="624"/>
      <c r="K11" s="624"/>
      <c r="L11" s="205" t="s">
        <v>93</v>
      </c>
      <c r="Q11" s="24">
        <v>44</v>
      </c>
      <c r="R11" t="s">
        <v>94</v>
      </c>
      <c r="S11"/>
    </row>
    <row r="12" spans="2:19" ht="8.25" customHeight="1">
      <c r="B12" s="141"/>
      <c r="C12" s="144"/>
      <c r="D12" s="167"/>
      <c r="E12" s="139"/>
      <c r="F12" s="139"/>
      <c r="G12" s="139"/>
      <c r="H12" s="139"/>
      <c r="I12" s="139"/>
      <c r="J12" s="139"/>
      <c r="K12" s="139"/>
      <c r="L12" s="139"/>
      <c r="Q12" s="24">
        <v>43</v>
      </c>
      <c r="R12" t="s">
        <v>95</v>
      </c>
      <c r="S12"/>
    </row>
    <row r="13" spans="2:19" ht="15" customHeight="1">
      <c r="B13" s="596" t="s">
        <v>96</v>
      </c>
      <c r="C13" s="596"/>
      <c r="D13" s="625"/>
      <c r="E13" s="625"/>
      <c r="F13" s="625"/>
      <c r="G13" s="625"/>
      <c r="H13" s="625"/>
      <c r="I13" s="625"/>
      <c r="J13" s="625"/>
      <c r="K13" s="625"/>
      <c r="L13" s="155"/>
      <c r="Q13" s="24">
        <v>42</v>
      </c>
      <c r="R13" t="s">
        <v>97</v>
      </c>
      <c r="S13"/>
    </row>
    <row r="14" spans="2:19" ht="15" customHeight="1">
      <c r="B14" s="597"/>
      <c r="C14" s="597"/>
      <c r="D14" s="626"/>
      <c r="E14" s="626"/>
      <c r="F14" s="626"/>
      <c r="G14" s="626"/>
      <c r="H14" s="626"/>
      <c r="I14" s="626"/>
      <c r="J14" s="626"/>
      <c r="K14" s="626"/>
      <c r="L14" s="205" t="s">
        <v>93</v>
      </c>
      <c r="Q14" s="24">
        <v>41</v>
      </c>
      <c r="R14" t="s">
        <v>98</v>
      </c>
      <c r="S14"/>
    </row>
    <row r="15" spans="2:19" ht="14.25">
      <c r="B15" s="141"/>
      <c r="C15" s="144"/>
      <c r="D15" s="167"/>
      <c r="E15" s="139"/>
      <c r="F15" s="139"/>
      <c r="G15" s="139"/>
      <c r="H15" s="139"/>
      <c r="I15" s="139"/>
      <c r="J15" s="139"/>
      <c r="K15" s="139"/>
      <c r="L15" s="139"/>
      <c r="Q15" s="24">
        <v>40</v>
      </c>
      <c r="R15" t="s">
        <v>99</v>
      </c>
      <c r="S15"/>
    </row>
    <row r="16" spans="2:19" ht="15" customHeight="1">
      <c r="B16" s="596" t="s">
        <v>100</v>
      </c>
      <c r="C16" s="596"/>
      <c r="D16" s="627" t="str">
        <f>IF(基本情報登録!D24&gt;0,基本情報登録!D24,"")</f>
        <v/>
      </c>
      <c r="E16" s="627"/>
      <c r="F16" s="627"/>
      <c r="G16" s="627"/>
      <c r="H16" s="627"/>
      <c r="I16" s="627"/>
      <c r="J16" s="627"/>
      <c r="K16" s="627"/>
      <c r="L16" s="137"/>
      <c r="Q16" s="24">
        <v>39</v>
      </c>
      <c r="R16" t="s">
        <v>101</v>
      </c>
      <c r="S16"/>
    </row>
    <row r="17" spans="2:19" ht="15" customHeight="1">
      <c r="B17" s="597"/>
      <c r="C17" s="597"/>
      <c r="D17" s="628"/>
      <c r="E17" s="628"/>
      <c r="F17" s="628"/>
      <c r="G17" s="628"/>
      <c r="H17" s="628"/>
      <c r="I17" s="628"/>
      <c r="J17" s="628"/>
      <c r="K17" s="628"/>
      <c r="L17" s="137"/>
      <c r="Q17" s="24">
        <v>38</v>
      </c>
      <c r="R17" t="s">
        <v>102</v>
      </c>
      <c r="S17"/>
    </row>
    <row r="18" spans="2:19" ht="11.25" customHeight="1">
      <c r="B18" s="141"/>
      <c r="C18" s="141"/>
      <c r="D18" s="139"/>
      <c r="E18" s="139"/>
      <c r="F18" s="139"/>
      <c r="G18" s="139"/>
      <c r="H18" s="139"/>
      <c r="I18" s="139"/>
      <c r="J18" s="139"/>
      <c r="K18" s="139"/>
      <c r="L18" s="139"/>
      <c r="Q18" s="24">
        <v>37</v>
      </c>
      <c r="R18" t="s">
        <v>103</v>
      </c>
      <c r="S18"/>
    </row>
    <row r="19" spans="2:19" ht="15" customHeight="1">
      <c r="B19" s="141"/>
      <c r="C19" s="141"/>
      <c r="D19" s="140" t="s">
        <v>104</v>
      </c>
      <c r="E19" s="206"/>
      <c r="F19" s="207" t="s">
        <v>105</v>
      </c>
      <c r="G19" s="208"/>
      <c r="H19" s="209" t="s">
        <v>106</v>
      </c>
      <c r="I19" s="206" t="s">
        <v>107</v>
      </c>
      <c r="J19" s="206"/>
      <c r="K19" s="207" t="s">
        <v>105</v>
      </c>
      <c r="L19" s="210"/>
      <c r="Q19" s="24">
        <v>36</v>
      </c>
      <c r="R19" t="s">
        <v>108</v>
      </c>
      <c r="S19"/>
    </row>
    <row r="20" spans="2:19" ht="23.25" customHeight="1">
      <c r="B20" s="596" t="s">
        <v>109</v>
      </c>
      <c r="C20" s="596"/>
      <c r="D20" s="615"/>
      <c r="E20" s="615"/>
      <c r="F20" s="615"/>
      <c r="G20" s="613"/>
      <c r="H20" s="613"/>
      <c r="I20" s="613"/>
      <c r="J20" s="613"/>
      <c r="K20" s="613"/>
      <c r="L20" s="204" t="s">
        <v>110</v>
      </c>
      <c r="Q20" s="24">
        <v>35</v>
      </c>
      <c r="R20" t="s">
        <v>111</v>
      </c>
      <c r="S20"/>
    </row>
    <row r="21" spans="2:19" ht="23.25" customHeight="1">
      <c r="B21" s="597"/>
      <c r="C21" s="597"/>
      <c r="D21" s="614"/>
      <c r="E21" s="614"/>
      <c r="F21" s="614"/>
      <c r="G21" s="614"/>
      <c r="H21" s="614"/>
      <c r="I21" s="614"/>
      <c r="J21" s="614"/>
      <c r="K21" s="614"/>
      <c r="L21" s="614"/>
      <c r="Q21" s="24">
        <v>34</v>
      </c>
      <c r="R21" t="s">
        <v>112</v>
      </c>
      <c r="S21"/>
    </row>
    <row r="22" spans="2:19" ht="27" customHeight="1">
      <c r="B22" s="141"/>
      <c r="C22" s="141"/>
      <c r="D22" s="141"/>
      <c r="E22" s="141"/>
      <c r="F22" s="141"/>
      <c r="G22" s="141"/>
      <c r="H22" s="141"/>
      <c r="I22" s="141"/>
      <c r="J22" s="141"/>
      <c r="K22" s="141"/>
      <c r="L22" s="141"/>
      <c r="Q22" s="24">
        <v>33</v>
      </c>
      <c r="R22" t="s">
        <v>113</v>
      </c>
      <c r="S22"/>
    </row>
    <row r="23" spans="2:19">
      <c r="B23" s="141"/>
      <c r="C23" s="141"/>
      <c r="D23" s="141"/>
      <c r="E23" s="141"/>
      <c r="F23" s="141"/>
      <c r="G23" s="141"/>
      <c r="H23" s="141"/>
      <c r="I23" s="141"/>
      <c r="J23" s="141"/>
      <c r="K23" s="141"/>
      <c r="L23" s="141"/>
      <c r="Q23" s="24">
        <v>32</v>
      </c>
      <c r="R23" t="s">
        <v>114</v>
      </c>
      <c r="S23"/>
    </row>
    <row r="24" spans="2:19" ht="14.25">
      <c r="B24" s="141"/>
      <c r="C24" s="598" t="s">
        <v>115</v>
      </c>
      <c r="D24" s="599" t="s">
        <v>116</v>
      </c>
      <c r="E24" s="600"/>
      <c r="F24" s="601"/>
      <c r="G24" s="605" t="s">
        <v>117</v>
      </c>
      <c r="H24" s="607" t="str">
        <f>IF(O8&gt;0,VLOOKUP(O8,'加盟校情報&amp;大会設定'!A3:D50,4,0),"")&amp;"B"</f>
        <v>B</v>
      </c>
      <c r="I24" s="608"/>
      <c r="J24" s="608"/>
      <c r="K24" s="609"/>
      <c r="L24" s="132"/>
      <c r="Q24" s="24">
        <v>31</v>
      </c>
      <c r="R24" t="s">
        <v>118</v>
      </c>
      <c r="S24"/>
    </row>
    <row r="25" spans="2:19" ht="18.75" customHeight="1">
      <c r="B25" s="141"/>
      <c r="C25" s="598"/>
      <c r="D25" s="602"/>
      <c r="E25" s="603"/>
      <c r="F25" s="604"/>
      <c r="G25" s="606"/>
      <c r="H25" s="610"/>
      <c r="I25" s="611"/>
      <c r="J25" s="611"/>
      <c r="K25" s="612"/>
      <c r="L25" s="132"/>
      <c r="Q25" s="24">
        <v>30</v>
      </c>
      <c r="R25" t="s">
        <v>119</v>
      </c>
      <c r="S25"/>
    </row>
    <row r="26" spans="2:19">
      <c r="B26" s="141"/>
      <c r="C26" s="616"/>
      <c r="D26" s="618" t="s">
        <v>120</v>
      </c>
      <c r="E26" s="584"/>
      <c r="F26" s="585"/>
      <c r="G26" s="591" t="s">
        <v>121</v>
      </c>
      <c r="H26" s="591" t="s">
        <v>122</v>
      </c>
      <c r="I26" s="591" t="s">
        <v>123</v>
      </c>
      <c r="J26" s="619" t="s">
        <v>124</v>
      </c>
      <c r="K26" s="637"/>
      <c r="L26" s="145"/>
      <c r="Q26" s="24">
        <v>29</v>
      </c>
      <c r="R26" t="s">
        <v>125</v>
      </c>
      <c r="S26"/>
    </row>
    <row r="27" spans="2:19">
      <c r="B27" s="141"/>
      <c r="C27" s="617"/>
      <c r="D27" s="586"/>
      <c r="E27" s="587"/>
      <c r="F27" s="588"/>
      <c r="G27" s="592"/>
      <c r="H27" s="592"/>
      <c r="I27" s="592"/>
      <c r="J27" s="638"/>
      <c r="K27" s="639"/>
      <c r="L27" s="145"/>
      <c r="Q27" s="24">
        <v>28</v>
      </c>
      <c r="R27" t="s">
        <v>126</v>
      </c>
      <c r="S27"/>
    </row>
    <row r="28" spans="2:19" ht="18" customHeight="1">
      <c r="B28" s="141"/>
      <c r="C28" s="591">
        <v>1</v>
      </c>
      <c r="D28" s="583" t="str">
        <f>'様式Ⅲ－1(男子)'!E44</f>
        <v/>
      </c>
      <c r="E28" s="584"/>
      <c r="F28" s="585"/>
      <c r="G28" s="589">
        <f>'様式Ⅲ－1(男子)'!C44</f>
        <v>0</v>
      </c>
      <c r="H28" s="591" t="str">
        <f>'様式Ⅲ－1(男子)'!F44</f>
        <v/>
      </c>
      <c r="I28" s="591" t="str">
        <f>'様式Ⅲ－1(男子)'!$F45</f>
        <v/>
      </c>
      <c r="J28" s="579" t="str">
        <f>IF('様式Ⅲ－1(男子)'!M44&gt;0,'様式Ⅲ－1(男子)'!M44,"")</f>
        <v/>
      </c>
      <c r="K28" s="580"/>
      <c r="L28" s="133"/>
      <c r="Q28" s="24">
        <v>27</v>
      </c>
      <c r="R28" t="s">
        <v>127</v>
      </c>
      <c r="S28"/>
    </row>
    <row r="29" spans="2:19" ht="18" customHeight="1">
      <c r="B29" s="141"/>
      <c r="C29" s="592"/>
      <c r="D29" s="586" t="str">
        <f>'様式Ⅲ－1(男子)'!D44</f>
        <v/>
      </c>
      <c r="E29" s="587"/>
      <c r="F29" s="588"/>
      <c r="G29" s="590"/>
      <c r="H29" s="592"/>
      <c r="I29" s="592"/>
      <c r="J29" s="581"/>
      <c r="K29" s="582"/>
      <c r="L29" s="133"/>
      <c r="Q29" s="24">
        <v>26</v>
      </c>
      <c r="R29" t="s">
        <v>128</v>
      </c>
      <c r="S29"/>
    </row>
    <row r="30" spans="2:19" ht="18" customHeight="1">
      <c r="B30" s="141"/>
      <c r="C30" s="591">
        <v>2</v>
      </c>
      <c r="D30" s="583" t="str">
        <f>'様式Ⅲ－1(男子)'!E47</f>
        <v/>
      </c>
      <c r="E30" s="584"/>
      <c r="F30" s="585"/>
      <c r="G30" s="589">
        <f>'様式Ⅲ－1(男子)'!C47</f>
        <v>0</v>
      </c>
      <c r="H30" s="591" t="str">
        <f>'様式Ⅲ－1(男子)'!F47</f>
        <v/>
      </c>
      <c r="I30" s="591" t="str">
        <f>'様式Ⅲ－1(男子)'!$F48</f>
        <v/>
      </c>
      <c r="J30" s="579" t="str">
        <f>IF('様式Ⅲ－1(男子)'!M47&gt;0,'様式Ⅲ－1(男子)'!M47,"")</f>
        <v/>
      </c>
      <c r="K30" s="580"/>
      <c r="L30" s="133"/>
      <c r="Q30" s="24">
        <v>25</v>
      </c>
      <c r="R30" t="s">
        <v>129</v>
      </c>
      <c r="S30"/>
    </row>
    <row r="31" spans="2:19" ht="18" customHeight="1">
      <c r="B31" s="141"/>
      <c r="C31" s="592"/>
      <c r="D31" s="586" t="str">
        <f>'様式Ⅲ－1(男子)'!D47</f>
        <v/>
      </c>
      <c r="E31" s="587"/>
      <c r="F31" s="588"/>
      <c r="G31" s="590"/>
      <c r="H31" s="592"/>
      <c r="I31" s="592"/>
      <c r="J31" s="581"/>
      <c r="K31" s="582"/>
      <c r="L31" s="133"/>
      <c r="Q31" s="24">
        <v>24</v>
      </c>
      <c r="R31" t="s">
        <v>130</v>
      </c>
      <c r="S31"/>
    </row>
    <row r="32" spans="2:19" ht="18" customHeight="1">
      <c r="B32" s="141"/>
      <c r="C32" s="591">
        <v>3</v>
      </c>
      <c r="D32" s="583" t="str">
        <f>'様式Ⅲ－1(男子)'!E50</f>
        <v/>
      </c>
      <c r="E32" s="584"/>
      <c r="F32" s="585"/>
      <c r="G32" s="589">
        <f>'様式Ⅲ－1(男子)'!C50</f>
        <v>0</v>
      </c>
      <c r="H32" s="591" t="str">
        <f>'様式Ⅲ－1(男子)'!F50</f>
        <v/>
      </c>
      <c r="I32" s="591" t="str">
        <f>'様式Ⅲ－1(男子)'!F51</f>
        <v/>
      </c>
      <c r="J32" s="579" t="str">
        <f>IF('様式Ⅲ－1(男子)'!M50&gt;0,'様式Ⅲ－1(男子)'!M50,"")</f>
        <v/>
      </c>
      <c r="K32" s="580"/>
      <c r="L32" s="133"/>
      <c r="Q32" s="24">
        <v>23</v>
      </c>
      <c r="R32" t="s">
        <v>131</v>
      </c>
      <c r="S32"/>
    </row>
    <row r="33" spans="2:19" ht="18" customHeight="1">
      <c r="B33" s="141"/>
      <c r="C33" s="592"/>
      <c r="D33" s="586" t="str">
        <f>'様式Ⅲ－1(男子)'!D50</f>
        <v/>
      </c>
      <c r="E33" s="587"/>
      <c r="F33" s="588"/>
      <c r="G33" s="590"/>
      <c r="H33" s="592"/>
      <c r="I33" s="592"/>
      <c r="J33" s="581"/>
      <c r="K33" s="582"/>
      <c r="L33" s="133"/>
      <c r="Q33" s="24">
        <v>22</v>
      </c>
      <c r="R33" t="s">
        <v>132</v>
      </c>
      <c r="S33"/>
    </row>
    <row r="34" spans="2:19" ht="18" customHeight="1">
      <c r="B34" s="141"/>
      <c r="C34" s="591">
        <v>4</v>
      </c>
      <c r="D34" s="583" t="str">
        <f>'様式Ⅲ－1(男子)'!E53</f>
        <v/>
      </c>
      <c r="E34" s="584"/>
      <c r="F34" s="585"/>
      <c r="G34" s="589">
        <f>'様式Ⅲ－1(男子)'!C53</f>
        <v>0</v>
      </c>
      <c r="H34" s="591" t="str">
        <f>'様式Ⅲ－1(男子)'!F53</f>
        <v/>
      </c>
      <c r="I34" s="591" t="str">
        <f>'様式Ⅲ－1(男子)'!F54</f>
        <v/>
      </c>
      <c r="J34" s="579" t="str">
        <f>IF('様式Ⅲ－1(男子)'!M53&gt;0,'様式Ⅲ－1(男子)'!M53,"")</f>
        <v/>
      </c>
      <c r="K34" s="580"/>
      <c r="L34" s="133"/>
      <c r="Q34" s="24">
        <v>21</v>
      </c>
      <c r="R34" t="s">
        <v>133</v>
      </c>
      <c r="S34"/>
    </row>
    <row r="35" spans="2:19" ht="18" customHeight="1">
      <c r="B35" s="141"/>
      <c r="C35" s="592"/>
      <c r="D35" s="586" t="str">
        <f>'様式Ⅲ－1(男子)'!D53</f>
        <v/>
      </c>
      <c r="E35" s="587"/>
      <c r="F35" s="588"/>
      <c r="G35" s="590"/>
      <c r="H35" s="592"/>
      <c r="I35" s="592"/>
      <c r="J35" s="581"/>
      <c r="K35" s="582"/>
      <c r="L35" s="133"/>
      <c r="Q35" s="24">
        <v>20</v>
      </c>
      <c r="R35" t="s">
        <v>134</v>
      </c>
      <c r="S35"/>
    </row>
    <row r="36" spans="2:19" ht="18" customHeight="1">
      <c r="B36" s="141"/>
      <c r="C36" s="591">
        <v>5</v>
      </c>
      <c r="D36" s="583" t="str">
        <f>'様式Ⅲ－1(男子)'!E56</f>
        <v/>
      </c>
      <c r="E36" s="584"/>
      <c r="F36" s="585"/>
      <c r="G36" s="589">
        <f>'様式Ⅲ－1(男子)'!C56</f>
        <v>0</v>
      </c>
      <c r="H36" s="591" t="str">
        <f>'様式Ⅲ－1(男子)'!F56</f>
        <v/>
      </c>
      <c r="I36" s="591" t="str">
        <f>'様式Ⅲ－1(男子)'!F57</f>
        <v/>
      </c>
      <c r="J36" s="579" t="str">
        <f>IF('様式Ⅲ－1(男子)'!M56&gt;0,'様式Ⅲ－1(男子)'!M56,"")</f>
        <v/>
      </c>
      <c r="K36" s="580"/>
      <c r="L36" s="133"/>
      <c r="Q36" s="24">
        <v>19</v>
      </c>
      <c r="R36" t="s">
        <v>135</v>
      </c>
      <c r="S36"/>
    </row>
    <row r="37" spans="2:19" ht="18" customHeight="1">
      <c r="B37" s="141"/>
      <c r="C37" s="592"/>
      <c r="D37" s="586" t="str">
        <f>'様式Ⅲ－1(男子)'!D56</f>
        <v/>
      </c>
      <c r="E37" s="587"/>
      <c r="F37" s="588"/>
      <c r="G37" s="590"/>
      <c r="H37" s="592"/>
      <c r="I37" s="592"/>
      <c r="J37" s="581"/>
      <c r="K37" s="582"/>
      <c r="L37" s="133"/>
      <c r="Q37" s="24">
        <v>18</v>
      </c>
      <c r="R37" t="s">
        <v>136</v>
      </c>
      <c r="S37"/>
    </row>
    <row r="38" spans="2:19" ht="18" customHeight="1">
      <c r="B38" s="141"/>
      <c r="C38" s="591">
        <v>6</v>
      </c>
      <c r="D38" s="583" t="str">
        <f>'様式Ⅲ－1(男子)'!E59</f>
        <v/>
      </c>
      <c r="E38" s="584"/>
      <c r="F38" s="585"/>
      <c r="G38" s="589">
        <f>'様式Ⅲ－1(男子)'!C59</f>
        <v>0</v>
      </c>
      <c r="H38" s="591" t="str">
        <f>'様式Ⅲ－1(男子)'!F59</f>
        <v/>
      </c>
      <c r="I38" s="591" t="str">
        <f>'様式Ⅲ－1(男子)'!F60</f>
        <v/>
      </c>
      <c r="J38" s="579" t="str">
        <f>IF('様式Ⅲ－1(男子)'!M59&gt;0,'様式Ⅲ－1(男子)'!M59,"")</f>
        <v/>
      </c>
      <c r="K38" s="580"/>
      <c r="L38" s="133"/>
      <c r="Q38" s="24">
        <v>17</v>
      </c>
      <c r="R38" t="s">
        <v>137</v>
      </c>
      <c r="S38"/>
    </row>
    <row r="39" spans="2:19" ht="18" customHeight="1">
      <c r="B39" s="141"/>
      <c r="C39" s="592"/>
      <c r="D39" s="586" t="str">
        <f>'様式Ⅲ－1(男子)'!D59</f>
        <v/>
      </c>
      <c r="E39" s="587"/>
      <c r="F39" s="588"/>
      <c r="G39" s="590"/>
      <c r="H39" s="592"/>
      <c r="I39" s="592"/>
      <c r="J39" s="581"/>
      <c r="K39" s="582"/>
      <c r="L39" s="133"/>
      <c r="Q39" s="24">
        <v>16</v>
      </c>
      <c r="R39" t="s">
        <v>138</v>
      </c>
      <c r="S39"/>
    </row>
    <row r="40" spans="2:19" ht="18" customHeight="1">
      <c r="B40" s="141"/>
      <c r="C40" s="591">
        <v>7</v>
      </c>
      <c r="D40" s="583" t="str">
        <f>'様式Ⅲ－1(男子)'!E62</f>
        <v/>
      </c>
      <c r="E40" s="584"/>
      <c r="F40" s="585"/>
      <c r="G40" s="589">
        <f>'様式Ⅲ－1(男子)'!C62</f>
        <v>0</v>
      </c>
      <c r="H40" s="591" t="str">
        <f>'様式Ⅲ－1(男子)'!F62</f>
        <v/>
      </c>
      <c r="I40" s="591" t="str">
        <f>'様式Ⅲ－1(男子)'!F63</f>
        <v/>
      </c>
      <c r="J40" s="579" t="str">
        <f>IF('様式Ⅲ－1(男子)'!M62&gt;0,'様式Ⅲ－1(男子)'!M62,"")</f>
        <v/>
      </c>
      <c r="K40" s="580"/>
      <c r="L40" s="133"/>
      <c r="Q40" s="24">
        <v>15</v>
      </c>
      <c r="R40" t="s">
        <v>139</v>
      </c>
      <c r="S40"/>
    </row>
    <row r="41" spans="2:19" ht="18" customHeight="1">
      <c r="B41" s="141"/>
      <c r="C41" s="592"/>
      <c r="D41" s="586" t="str">
        <f>'様式Ⅲ－1(男子)'!D62</f>
        <v/>
      </c>
      <c r="E41" s="587"/>
      <c r="F41" s="588"/>
      <c r="G41" s="590"/>
      <c r="H41" s="592"/>
      <c r="I41" s="592"/>
      <c r="J41" s="581"/>
      <c r="K41" s="582"/>
      <c r="L41" s="133"/>
      <c r="Q41" s="24">
        <v>14</v>
      </c>
      <c r="R41" t="s">
        <v>140</v>
      </c>
      <c r="S41"/>
    </row>
    <row r="42" spans="2:19" ht="18" customHeight="1">
      <c r="B42" s="141"/>
      <c r="C42" s="591">
        <v>8</v>
      </c>
      <c r="D42" s="583" t="str">
        <f>'様式Ⅲ－1(男子)'!E65</f>
        <v/>
      </c>
      <c r="E42" s="584"/>
      <c r="F42" s="585"/>
      <c r="G42" s="589">
        <f>'様式Ⅲ－1(男子)'!C65</f>
        <v>0</v>
      </c>
      <c r="H42" s="591" t="str">
        <f>'様式Ⅲ－1(男子)'!F65</f>
        <v/>
      </c>
      <c r="I42" s="591" t="str">
        <f>'様式Ⅲ－1(男子)'!F66</f>
        <v/>
      </c>
      <c r="J42" s="579" t="str">
        <f>IF('様式Ⅲ－1(男子)'!M65&gt;0,'様式Ⅲ－1(男子)'!M65,"")</f>
        <v/>
      </c>
      <c r="K42" s="580"/>
      <c r="L42" s="133"/>
      <c r="Q42" s="24">
        <v>13</v>
      </c>
      <c r="R42" t="s">
        <v>141</v>
      </c>
      <c r="S42"/>
    </row>
    <row r="43" spans="2:19" ht="18" customHeight="1">
      <c r="B43" s="141"/>
      <c r="C43" s="592"/>
      <c r="D43" s="586" t="str">
        <f>'様式Ⅲ－1(男子)'!D65</f>
        <v/>
      </c>
      <c r="E43" s="587"/>
      <c r="F43" s="588"/>
      <c r="G43" s="590"/>
      <c r="H43" s="592"/>
      <c r="I43" s="592"/>
      <c r="J43" s="581"/>
      <c r="K43" s="582"/>
      <c r="L43" s="133"/>
      <c r="Q43" s="24">
        <v>12</v>
      </c>
      <c r="R43" t="s">
        <v>142</v>
      </c>
      <c r="S43"/>
    </row>
    <row r="44" spans="2:19" ht="18.399999999999999" customHeight="1">
      <c r="B44" s="141"/>
      <c r="C44" s="591">
        <v>9</v>
      </c>
      <c r="D44" s="583" t="str">
        <f>'様式Ⅲ－1(男子)'!E68</f>
        <v/>
      </c>
      <c r="E44" s="584"/>
      <c r="F44" s="585"/>
      <c r="G44" s="589">
        <f>'様式Ⅲ－1(男子)'!C68</f>
        <v>0</v>
      </c>
      <c r="H44" s="591" t="str">
        <f>'様式Ⅲ－1(男子)'!F68</f>
        <v/>
      </c>
      <c r="I44" s="591" t="str">
        <f>'様式Ⅲ－1(男子)'!F69</f>
        <v/>
      </c>
      <c r="J44" s="579" t="str">
        <f>IF('様式Ⅲ－1(男子)'!M68&gt;0,'様式Ⅲ－1(男子)'!M68,"")</f>
        <v/>
      </c>
      <c r="K44" s="580"/>
      <c r="L44" s="133"/>
      <c r="Q44" s="24">
        <v>11</v>
      </c>
      <c r="R44" t="s">
        <v>143</v>
      </c>
      <c r="S44"/>
    </row>
    <row r="45" spans="2:19" ht="18.399999999999999" customHeight="1">
      <c r="B45" s="141"/>
      <c r="C45" s="592"/>
      <c r="D45" s="586" t="str">
        <f>'様式Ⅲ－1(男子)'!D68</f>
        <v/>
      </c>
      <c r="E45" s="587"/>
      <c r="F45" s="588"/>
      <c r="G45" s="590"/>
      <c r="H45" s="592"/>
      <c r="I45" s="592"/>
      <c r="J45" s="581"/>
      <c r="K45" s="582"/>
      <c r="L45" s="133"/>
      <c r="Q45" s="24">
        <v>10</v>
      </c>
      <c r="R45" t="s">
        <v>144</v>
      </c>
      <c r="S45"/>
    </row>
    <row r="46" spans="2:19" ht="18.399999999999999" customHeight="1">
      <c r="B46" s="141"/>
      <c r="C46" s="591">
        <v>10</v>
      </c>
      <c r="D46" s="583" t="str">
        <f>'様式Ⅲ－1(男子)'!E71</f>
        <v/>
      </c>
      <c r="E46" s="584"/>
      <c r="F46" s="585"/>
      <c r="G46" s="589">
        <f>'様式Ⅲ－1(男子)'!C71</f>
        <v>0</v>
      </c>
      <c r="H46" s="591" t="str">
        <f>'様式Ⅲ－1(男子)'!F71</f>
        <v/>
      </c>
      <c r="I46" s="591" t="str">
        <f>'様式Ⅲ－1(男子)'!F72</f>
        <v/>
      </c>
      <c r="J46" s="579" t="str">
        <f>IF('様式Ⅲ－1(男子)'!M71&gt;0,'様式Ⅲ－1(男子)'!M71,"")</f>
        <v/>
      </c>
      <c r="K46" s="580"/>
      <c r="L46" s="134"/>
      <c r="Q46" s="24">
        <v>9</v>
      </c>
      <c r="R46" t="s">
        <v>145</v>
      </c>
      <c r="S46"/>
    </row>
    <row r="47" spans="2:19" ht="18.399999999999999" customHeight="1">
      <c r="B47" s="141"/>
      <c r="C47" s="592"/>
      <c r="D47" s="586" t="str">
        <f>'様式Ⅲ－1(男子)'!D71</f>
        <v/>
      </c>
      <c r="E47" s="587"/>
      <c r="F47" s="588"/>
      <c r="G47" s="590"/>
      <c r="H47" s="592"/>
      <c r="I47" s="592"/>
      <c r="J47" s="581"/>
      <c r="K47" s="582"/>
      <c r="L47" s="134"/>
      <c r="Q47" s="24">
        <v>8</v>
      </c>
      <c r="R47" t="s">
        <v>146</v>
      </c>
      <c r="S47"/>
    </row>
    <row r="48" spans="2:19">
      <c r="B48" s="141"/>
      <c r="C48" s="141"/>
      <c r="D48" s="141"/>
      <c r="E48" s="141"/>
      <c r="F48" s="141"/>
      <c r="G48" s="141"/>
      <c r="H48" s="146"/>
      <c r="I48" s="141"/>
      <c r="J48" s="147"/>
      <c r="K48" s="141"/>
      <c r="L48" s="141"/>
      <c r="Q48" s="24">
        <v>7</v>
      </c>
      <c r="R48" t="s">
        <v>147</v>
      </c>
      <c r="S48"/>
    </row>
    <row r="49" spans="2:19">
      <c r="B49" s="141"/>
      <c r="C49" s="148" t="s">
        <v>148</v>
      </c>
      <c r="D49" s="634" t="s">
        <v>149</v>
      </c>
      <c r="E49" s="634"/>
      <c r="F49" s="634"/>
      <c r="G49" s="141"/>
      <c r="H49" s="141"/>
      <c r="I49" s="141"/>
      <c r="J49" s="141"/>
      <c r="K49" s="141"/>
      <c r="L49" s="141"/>
      <c r="Q49" s="24">
        <v>6</v>
      </c>
      <c r="R49" t="s">
        <v>150</v>
      </c>
      <c r="S49"/>
    </row>
    <row r="50" spans="2:19" ht="12.75" customHeight="1">
      <c r="B50" s="141"/>
      <c r="C50" s="148" t="s">
        <v>148</v>
      </c>
      <c r="D50" s="149" t="s">
        <v>4962</v>
      </c>
      <c r="E50" s="141"/>
      <c r="F50" s="141"/>
      <c r="G50" s="141"/>
      <c r="H50" s="141"/>
      <c r="I50" s="141"/>
      <c r="J50" s="141"/>
      <c r="K50" s="141"/>
      <c r="L50" s="141"/>
      <c r="Q50" s="24">
        <v>5</v>
      </c>
      <c r="R50" t="s">
        <v>151</v>
      </c>
      <c r="S50"/>
    </row>
    <row r="51" spans="2:19" ht="12.75" customHeight="1">
      <c r="B51" s="141"/>
      <c r="C51" s="148" t="s">
        <v>148</v>
      </c>
      <c r="D51" s="149" t="s">
        <v>152</v>
      </c>
      <c r="E51" s="141"/>
      <c r="F51" s="141"/>
      <c r="G51" s="141"/>
      <c r="H51" s="141"/>
      <c r="I51" s="150"/>
      <c r="J51" s="141"/>
      <c r="K51" s="141"/>
      <c r="L51" s="141"/>
      <c r="Q51" s="24">
        <v>4</v>
      </c>
      <c r="R51" t="s">
        <v>153</v>
      </c>
      <c r="S51"/>
    </row>
    <row r="52" spans="2:19" ht="12.75" customHeight="1">
      <c r="B52" s="141"/>
      <c r="C52" s="141"/>
      <c r="D52" s="141"/>
      <c r="E52" s="141"/>
      <c r="F52" s="141"/>
      <c r="G52" s="141"/>
      <c r="H52" s="141"/>
      <c r="I52" s="141"/>
      <c r="J52" s="629" t="s">
        <v>154</v>
      </c>
      <c r="K52" s="629"/>
      <c r="L52" s="629"/>
      <c r="Q52" s="24">
        <v>3</v>
      </c>
      <c r="R52" t="s">
        <v>155</v>
      </c>
      <c r="S52"/>
    </row>
    <row r="53" spans="2:19" ht="12.75" customHeight="1">
      <c r="B53" s="141"/>
      <c r="C53" s="141"/>
      <c r="D53" s="141"/>
      <c r="E53" s="141"/>
      <c r="F53" s="141"/>
      <c r="G53" s="141"/>
      <c r="H53" s="141"/>
      <c r="I53" s="141"/>
      <c r="J53" s="629"/>
      <c r="K53" s="629"/>
      <c r="L53" s="629"/>
      <c r="Q53" s="24">
        <v>2</v>
      </c>
      <c r="R53" t="s">
        <v>156</v>
      </c>
      <c r="S53"/>
    </row>
    <row r="54" spans="2:19">
      <c r="Q54" s="24">
        <v>1</v>
      </c>
      <c r="R54" t="s">
        <v>157</v>
      </c>
      <c r="S54"/>
    </row>
  </sheetData>
  <sheetProtection password="E027" sheet="1" objects="1" scenarios="1"/>
  <mergeCells count="96">
    <mergeCell ref="B2:L3"/>
    <mergeCell ref="B4:L5"/>
    <mergeCell ref="B7:C8"/>
    <mergeCell ref="B10:C11"/>
    <mergeCell ref="D10:K11"/>
    <mergeCell ref="B13:C14"/>
    <mergeCell ref="D13:K14"/>
    <mergeCell ref="B16:C17"/>
    <mergeCell ref="D16:K17"/>
    <mergeCell ref="B20:C21"/>
    <mergeCell ref="D20:F20"/>
    <mergeCell ref="G20:K20"/>
    <mergeCell ref="D21:L21"/>
    <mergeCell ref="C24:C25"/>
    <mergeCell ref="D24:F25"/>
    <mergeCell ref="G24:G25"/>
    <mergeCell ref="H24:K25"/>
    <mergeCell ref="C26:C27"/>
    <mergeCell ref="D26:F27"/>
    <mergeCell ref="G26:G27"/>
    <mergeCell ref="H26:H27"/>
    <mergeCell ref="I26:I27"/>
    <mergeCell ref="J26:K27"/>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J38:K39"/>
    <mergeCell ref="D39:F39"/>
    <mergeCell ref="C36:C37"/>
    <mergeCell ref="D36:F36"/>
    <mergeCell ref="G36:G37"/>
    <mergeCell ref="H36:H37"/>
    <mergeCell ref="I36:I37"/>
    <mergeCell ref="J36:K37"/>
    <mergeCell ref="D37:F37"/>
    <mergeCell ref="C38:C39"/>
    <mergeCell ref="D38:F38"/>
    <mergeCell ref="G38:G39"/>
    <mergeCell ref="H38:H39"/>
    <mergeCell ref="I38:I39"/>
    <mergeCell ref="I42:I43"/>
    <mergeCell ref="J42:K43"/>
    <mergeCell ref="D43:F43"/>
    <mergeCell ref="C40:C41"/>
    <mergeCell ref="D40:F40"/>
    <mergeCell ref="G40:G41"/>
    <mergeCell ref="H40:H41"/>
    <mergeCell ref="I40:I41"/>
    <mergeCell ref="J40:K41"/>
    <mergeCell ref="D41:F41"/>
    <mergeCell ref="D45:F45"/>
    <mergeCell ref="C42:C43"/>
    <mergeCell ref="D42:F42"/>
    <mergeCell ref="G42:G43"/>
    <mergeCell ref="H42:H43"/>
    <mergeCell ref="D49:F49"/>
    <mergeCell ref="J52:L53"/>
    <mergeCell ref="D7:K8"/>
    <mergeCell ref="C46:C47"/>
    <mergeCell ref="D46:F46"/>
    <mergeCell ref="G46:G47"/>
    <mergeCell ref="H46:H47"/>
    <mergeCell ref="I46:I47"/>
    <mergeCell ref="J46:K47"/>
    <mergeCell ref="D47:F47"/>
    <mergeCell ref="C44:C45"/>
    <mergeCell ref="D44:F44"/>
    <mergeCell ref="G44:G45"/>
    <mergeCell ref="H44:H45"/>
    <mergeCell ref="I44:I45"/>
    <mergeCell ref="J44:K45"/>
  </mergeCells>
  <phoneticPr fontId="1"/>
  <dataValidations count="1">
    <dataValidation type="list" allowBlank="1" showInputMessage="1" showErrorMessage="1" sqref="D20:F20">
      <formula1>$R$8:$R$54</formula1>
    </dataValidation>
  </dataValidations>
  <pageMargins left="0.7" right="0.7" top="0.63" bottom="0.75" header="0.3" footer="0.61"/>
  <pageSetup paperSize="9" scale="91" orientation="portrait" horizontalDpi="4294967292" r:id="rId1"/>
  <colBreaks count="1" manualBreakCount="1">
    <brk id="12" max="52"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8" tint="0.59999389629810485"/>
  </sheetPr>
  <dimension ref="A1:G58"/>
  <sheetViews>
    <sheetView zoomScaleNormal="100" zoomScaleSheetLayoutView="115" workbookViewId="0">
      <selection activeCell="E7" sqref="E7:F7"/>
    </sheetView>
  </sheetViews>
  <sheetFormatPr defaultRowHeight="13.5"/>
  <cols>
    <col min="1" max="1" width="9" style="105"/>
    <col min="2" max="2" width="11" style="168" bestFit="1" customWidth="1"/>
    <col min="3" max="3" width="22.875" style="105" customWidth="1"/>
    <col min="4" max="4" width="16.375" style="105" bestFit="1" customWidth="1"/>
    <col min="5" max="5" width="10.25" style="105" customWidth="1"/>
    <col min="6" max="6" width="19.875" style="105" customWidth="1"/>
    <col min="7" max="257" width="9" style="105"/>
    <col min="258" max="258" width="11" style="105" bestFit="1" customWidth="1"/>
    <col min="259" max="259" width="22.875" style="105" customWidth="1"/>
    <col min="260" max="260" width="16.375" style="105" bestFit="1" customWidth="1"/>
    <col min="261" max="261" width="10.25" style="105" customWidth="1"/>
    <col min="262" max="262" width="19.875" style="105" customWidth="1"/>
    <col min="263" max="513" width="9" style="105"/>
    <col min="514" max="514" width="11" style="105" bestFit="1" customWidth="1"/>
    <col min="515" max="515" width="22.875" style="105" customWidth="1"/>
    <col min="516" max="516" width="16.375" style="105" bestFit="1" customWidth="1"/>
    <col min="517" max="517" width="10.25" style="105" customWidth="1"/>
    <col min="518" max="518" width="19.875" style="105" customWidth="1"/>
    <col min="519" max="769" width="9" style="105"/>
    <col min="770" max="770" width="11" style="105" bestFit="1" customWidth="1"/>
    <col min="771" max="771" width="22.875" style="105" customWidth="1"/>
    <col min="772" max="772" width="16.375" style="105" bestFit="1" customWidth="1"/>
    <col min="773" max="773" width="10.25" style="105" customWidth="1"/>
    <col min="774" max="774" width="19.875" style="105" customWidth="1"/>
    <col min="775" max="1025" width="9" style="105"/>
    <col min="1026" max="1026" width="11" style="105" bestFit="1" customWidth="1"/>
    <col min="1027" max="1027" width="22.875" style="105" customWidth="1"/>
    <col min="1028" max="1028" width="16.375" style="105" bestFit="1" customWidth="1"/>
    <col min="1029" max="1029" width="10.25" style="105" customWidth="1"/>
    <col min="1030" max="1030" width="19.875" style="105" customWidth="1"/>
    <col min="1031" max="1281" width="9" style="105"/>
    <col min="1282" max="1282" width="11" style="105" bestFit="1" customWidth="1"/>
    <col min="1283" max="1283" width="22.875" style="105" customWidth="1"/>
    <col min="1284" max="1284" width="16.375" style="105" bestFit="1" customWidth="1"/>
    <col min="1285" max="1285" width="10.25" style="105" customWidth="1"/>
    <col min="1286" max="1286" width="19.875" style="105" customWidth="1"/>
    <col min="1287" max="1537" width="9" style="105"/>
    <col min="1538" max="1538" width="11" style="105" bestFit="1" customWidth="1"/>
    <col min="1539" max="1539" width="22.875" style="105" customWidth="1"/>
    <col min="1540" max="1540" width="16.375" style="105" bestFit="1" customWidth="1"/>
    <col min="1541" max="1541" width="10.25" style="105" customWidth="1"/>
    <col min="1542" max="1542" width="19.875" style="105" customWidth="1"/>
    <col min="1543" max="1793" width="9" style="105"/>
    <col min="1794" max="1794" width="11" style="105" bestFit="1" customWidth="1"/>
    <col min="1795" max="1795" width="22.875" style="105" customWidth="1"/>
    <col min="1796" max="1796" width="16.375" style="105" bestFit="1" customWidth="1"/>
    <col min="1797" max="1797" width="10.25" style="105" customWidth="1"/>
    <col min="1798" max="1798" width="19.875" style="105" customWidth="1"/>
    <col min="1799" max="2049" width="9" style="105"/>
    <col min="2050" max="2050" width="11" style="105" bestFit="1" customWidth="1"/>
    <col min="2051" max="2051" width="22.875" style="105" customWidth="1"/>
    <col min="2052" max="2052" width="16.375" style="105" bestFit="1" customWidth="1"/>
    <col min="2053" max="2053" width="10.25" style="105" customWidth="1"/>
    <col min="2054" max="2054" width="19.875" style="105" customWidth="1"/>
    <col min="2055" max="2305" width="9" style="105"/>
    <col min="2306" max="2306" width="11" style="105" bestFit="1" customWidth="1"/>
    <col min="2307" max="2307" width="22.875" style="105" customWidth="1"/>
    <col min="2308" max="2308" width="16.375" style="105" bestFit="1" customWidth="1"/>
    <col min="2309" max="2309" width="10.25" style="105" customWidth="1"/>
    <col min="2310" max="2310" width="19.875" style="105" customWidth="1"/>
    <col min="2311" max="2561" width="9" style="105"/>
    <col min="2562" max="2562" width="11" style="105" bestFit="1" customWidth="1"/>
    <col min="2563" max="2563" width="22.875" style="105" customWidth="1"/>
    <col min="2564" max="2564" width="16.375" style="105" bestFit="1" customWidth="1"/>
    <col min="2565" max="2565" width="10.25" style="105" customWidth="1"/>
    <col min="2566" max="2566" width="19.875" style="105" customWidth="1"/>
    <col min="2567" max="2817" width="9" style="105"/>
    <col min="2818" max="2818" width="11" style="105" bestFit="1" customWidth="1"/>
    <col min="2819" max="2819" width="22.875" style="105" customWidth="1"/>
    <col min="2820" max="2820" width="16.375" style="105" bestFit="1" customWidth="1"/>
    <col min="2821" max="2821" width="10.25" style="105" customWidth="1"/>
    <col min="2822" max="2822" width="19.875" style="105" customWidth="1"/>
    <col min="2823" max="3073" width="9" style="105"/>
    <col min="3074" max="3074" width="11" style="105" bestFit="1" customWidth="1"/>
    <col min="3075" max="3075" width="22.875" style="105" customWidth="1"/>
    <col min="3076" max="3076" width="16.375" style="105" bestFit="1" customWidth="1"/>
    <col min="3077" max="3077" width="10.25" style="105" customWidth="1"/>
    <col min="3078" max="3078" width="19.875" style="105" customWidth="1"/>
    <col min="3079" max="3329" width="9" style="105"/>
    <col min="3330" max="3330" width="11" style="105" bestFit="1" customWidth="1"/>
    <col min="3331" max="3331" width="22.875" style="105" customWidth="1"/>
    <col min="3332" max="3332" width="16.375" style="105" bestFit="1" customWidth="1"/>
    <col min="3333" max="3333" width="10.25" style="105" customWidth="1"/>
    <col min="3334" max="3334" width="19.875" style="105" customWidth="1"/>
    <col min="3335" max="3585" width="9" style="105"/>
    <col min="3586" max="3586" width="11" style="105" bestFit="1" customWidth="1"/>
    <col min="3587" max="3587" width="22.875" style="105" customWidth="1"/>
    <col min="3588" max="3588" width="16.375" style="105" bestFit="1" customWidth="1"/>
    <col min="3589" max="3589" width="10.25" style="105" customWidth="1"/>
    <col min="3590" max="3590" width="19.875" style="105" customWidth="1"/>
    <col min="3591" max="3841" width="9" style="105"/>
    <col min="3842" max="3842" width="11" style="105" bestFit="1" customWidth="1"/>
    <col min="3843" max="3843" width="22.875" style="105" customWidth="1"/>
    <col min="3844" max="3844" width="16.375" style="105" bestFit="1" customWidth="1"/>
    <col min="3845" max="3845" width="10.25" style="105" customWidth="1"/>
    <col min="3846" max="3846" width="19.875" style="105" customWidth="1"/>
    <col min="3847" max="4097" width="9" style="105"/>
    <col min="4098" max="4098" width="11" style="105" bestFit="1" customWidth="1"/>
    <col min="4099" max="4099" width="22.875" style="105" customWidth="1"/>
    <col min="4100" max="4100" width="16.375" style="105" bestFit="1" customWidth="1"/>
    <col min="4101" max="4101" width="10.25" style="105" customWidth="1"/>
    <col min="4102" max="4102" width="19.875" style="105" customWidth="1"/>
    <col min="4103" max="4353" width="9" style="105"/>
    <col min="4354" max="4354" width="11" style="105" bestFit="1" customWidth="1"/>
    <col min="4355" max="4355" width="22.875" style="105" customWidth="1"/>
    <col min="4356" max="4356" width="16.375" style="105" bestFit="1" customWidth="1"/>
    <col min="4357" max="4357" width="10.25" style="105" customWidth="1"/>
    <col min="4358" max="4358" width="19.875" style="105" customWidth="1"/>
    <col min="4359" max="4609" width="9" style="105"/>
    <col min="4610" max="4610" width="11" style="105" bestFit="1" customWidth="1"/>
    <col min="4611" max="4611" width="22.875" style="105" customWidth="1"/>
    <col min="4612" max="4612" width="16.375" style="105" bestFit="1" customWidth="1"/>
    <col min="4613" max="4613" width="10.25" style="105" customWidth="1"/>
    <col min="4614" max="4614" width="19.875" style="105" customWidth="1"/>
    <col min="4615" max="4865" width="9" style="105"/>
    <col min="4866" max="4866" width="11" style="105" bestFit="1" customWidth="1"/>
    <col min="4867" max="4867" width="22.875" style="105" customWidth="1"/>
    <col min="4868" max="4868" width="16.375" style="105" bestFit="1" customWidth="1"/>
    <col min="4869" max="4869" width="10.25" style="105" customWidth="1"/>
    <col min="4870" max="4870" width="19.875" style="105" customWidth="1"/>
    <col min="4871" max="5121" width="9" style="105"/>
    <col min="5122" max="5122" width="11" style="105" bestFit="1" customWidth="1"/>
    <col min="5123" max="5123" width="22.875" style="105" customWidth="1"/>
    <col min="5124" max="5124" width="16.375" style="105" bestFit="1" customWidth="1"/>
    <col min="5125" max="5125" width="10.25" style="105" customWidth="1"/>
    <col min="5126" max="5126" width="19.875" style="105" customWidth="1"/>
    <col min="5127" max="5377" width="9" style="105"/>
    <col min="5378" max="5378" width="11" style="105" bestFit="1" customWidth="1"/>
    <col min="5379" max="5379" width="22.875" style="105" customWidth="1"/>
    <col min="5380" max="5380" width="16.375" style="105" bestFit="1" customWidth="1"/>
    <col min="5381" max="5381" width="10.25" style="105" customWidth="1"/>
    <col min="5382" max="5382" width="19.875" style="105" customWidth="1"/>
    <col min="5383" max="5633" width="9" style="105"/>
    <col min="5634" max="5634" width="11" style="105" bestFit="1" customWidth="1"/>
    <col min="5635" max="5635" width="22.875" style="105" customWidth="1"/>
    <col min="5636" max="5636" width="16.375" style="105" bestFit="1" customWidth="1"/>
    <col min="5637" max="5637" width="10.25" style="105" customWidth="1"/>
    <col min="5638" max="5638" width="19.875" style="105" customWidth="1"/>
    <col min="5639" max="5889" width="9" style="105"/>
    <col min="5890" max="5890" width="11" style="105" bestFit="1" customWidth="1"/>
    <col min="5891" max="5891" width="22.875" style="105" customWidth="1"/>
    <col min="5892" max="5892" width="16.375" style="105" bestFit="1" customWidth="1"/>
    <col min="5893" max="5893" width="10.25" style="105" customWidth="1"/>
    <col min="5894" max="5894" width="19.875" style="105" customWidth="1"/>
    <col min="5895" max="6145" width="9" style="105"/>
    <col min="6146" max="6146" width="11" style="105" bestFit="1" customWidth="1"/>
    <col min="6147" max="6147" width="22.875" style="105" customWidth="1"/>
    <col min="6148" max="6148" width="16.375" style="105" bestFit="1" customWidth="1"/>
    <col min="6149" max="6149" width="10.25" style="105" customWidth="1"/>
    <col min="6150" max="6150" width="19.875" style="105" customWidth="1"/>
    <col min="6151" max="6401" width="9" style="105"/>
    <col min="6402" max="6402" width="11" style="105" bestFit="1" customWidth="1"/>
    <col min="6403" max="6403" width="22.875" style="105" customWidth="1"/>
    <col min="6404" max="6404" width="16.375" style="105" bestFit="1" customWidth="1"/>
    <col min="6405" max="6405" width="10.25" style="105" customWidth="1"/>
    <col min="6406" max="6406" width="19.875" style="105" customWidth="1"/>
    <col min="6407" max="6657" width="9" style="105"/>
    <col min="6658" max="6658" width="11" style="105" bestFit="1" customWidth="1"/>
    <col min="6659" max="6659" width="22.875" style="105" customWidth="1"/>
    <col min="6660" max="6660" width="16.375" style="105" bestFit="1" customWidth="1"/>
    <col min="6661" max="6661" width="10.25" style="105" customWidth="1"/>
    <col min="6662" max="6662" width="19.875" style="105" customWidth="1"/>
    <col min="6663" max="6913" width="9" style="105"/>
    <col min="6914" max="6914" width="11" style="105" bestFit="1" customWidth="1"/>
    <col min="6915" max="6915" width="22.875" style="105" customWidth="1"/>
    <col min="6916" max="6916" width="16.375" style="105" bestFit="1" customWidth="1"/>
    <col min="6917" max="6917" width="10.25" style="105" customWidth="1"/>
    <col min="6918" max="6918" width="19.875" style="105" customWidth="1"/>
    <col min="6919" max="7169" width="9" style="105"/>
    <col min="7170" max="7170" width="11" style="105" bestFit="1" customWidth="1"/>
    <col min="7171" max="7171" width="22.875" style="105" customWidth="1"/>
    <col min="7172" max="7172" width="16.375" style="105" bestFit="1" customWidth="1"/>
    <col min="7173" max="7173" width="10.25" style="105" customWidth="1"/>
    <col min="7174" max="7174" width="19.875" style="105" customWidth="1"/>
    <col min="7175" max="7425" width="9" style="105"/>
    <col min="7426" max="7426" width="11" style="105" bestFit="1" customWidth="1"/>
    <col min="7427" max="7427" width="22.875" style="105" customWidth="1"/>
    <col min="7428" max="7428" width="16.375" style="105" bestFit="1" customWidth="1"/>
    <col min="7429" max="7429" width="10.25" style="105" customWidth="1"/>
    <col min="7430" max="7430" width="19.875" style="105" customWidth="1"/>
    <col min="7431" max="7681" width="9" style="105"/>
    <col min="7682" max="7682" width="11" style="105" bestFit="1" customWidth="1"/>
    <col min="7683" max="7683" width="22.875" style="105" customWidth="1"/>
    <col min="7684" max="7684" width="16.375" style="105" bestFit="1" customWidth="1"/>
    <col min="7685" max="7685" width="10.25" style="105" customWidth="1"/>
    <col min="7686" max="7686" width="19.875" style="105" customWidth="1"/>
    <col min="7687" max="7937" width="9" style="105"/>
    <col min="7938" max="7938" width="11" style="105" bestFit="1" customWidth="1"/>
    <col min="7939" max="7939" width="22.875" style="105" customWidth="1"/>
    <col min="7940" max="7940" width="16.375" style="105" bestFit="1" customWidth="1"/>
    <col min="7941" max="7941" width="10.25" style="105" customWidth="1"/>
    <col min="7942" max="7942" width="19.875" style="105" customWidth="1"/>
    <col min="7943" max="8193" width="9" style="105"/>
    <col min="8194" max="8194" width="11" style="105" bestFit="1" customWidth="1"/>
    <col min="8195" max="8195" width="22.875" style="105" customWidth="1"/>
    <col min="8196" max="8196" width="16.375" style="105" bestFit="1" customWidth="1"/>
    <col min="8197" max="8197" width="10.25" style="105" customWidth="1"/>
    <col min="8198" max="8198" width="19.875" style="105" customWidth="1"/>
    <col min="8199" max="8449" width="9" style="105"/>
    <col min="8450" max="8450" width="11" style="105" bestFit="1" customWidth="1"/>
    <col min="8451" max="8451" width="22.875" style="105" customWidth="1"/>
    <col min="8452" max="8452" width="16.375" style="105" bestFit="1" customWidth="1"/>
    <col min="8453" max="8453" width="10.25" style="105" customWidth="1"/>
    <col min="8454" max="8454" width="19.875" style="105" customWidth="1"/>
    <col min="8455" max="8705" width="9" style="105"/>
    <col min="8706" max="8706" width="11" style="105" bestFit="1" customWidth="1"/>
    <col min="8707" max="8707" width="22.875" style="105" customWidth="1"/>
    <col min="8708" max="8708" width="16.375" style="105" bestFit="1" customWidth="1"/>
    <col min="8709" max="8709" width="10.25" style="105" customWidth="1"/>
    <col min="8710" max="8710" width="19.875" style="105" customWidth="1"/>
    <col min="8711" max="8961" width="9" style="105"/>
    <col min="8962" max="8962" width="11" style="105" bestFit="1" customWidth="1"/>
    <col min="8963" max="8963" width="22.875" style="105" customWidth="1"/>
    <col min="8964" max="8964" width="16.375" style="105" bestFit="1" customWidth="1"/>
    <col min="8965" max="8965" width="10.25" style="105" customWidth="1"/>
    <col min="8966" max="8966" width="19.875" style="105" customWidth="1"/>
    <col min="8967" max="9217" width="9" style="105"/>
    <col min="9218" max="9218" width="11" style="105" bestFit="1" customWidth="1"/>
    <col min="9219" max="9219" width="22.875" style="105" customWidth="1"/>
    <col min="9220" max="9220" width="16.375" style="105" bestFit="1" customWidth="1"/>
    <col min="9221" max="9221" width="10.25" style="105" customWidth="1"/>
    <col min="9222" max="9222" width="19.875" style="105" customWidth="1"/>
    <col min="9223" max="9473" width="9" style="105"/>
    <col min="9474" max="9474" width="11" style="105" bestFit="1" customWidth="1"/>
    <col min="9475" max="9475" width="22.875" style="105" customWidth="1"/>
    <col min="9476" max="9476" width="16.375" style="105" bestFit="1" customWidth="1"/>
    <col min="9477" max="9477" width="10.25" style="105" customWidth="1"/>
    <col min="9478" max="9478" width="19.875" style="105" customWidth="1"/>
    <col min="9479" max="9729" width="9" style="105"/>
    <col min="9730" max="9730" width="11" style="105" bestFit="1" customWidth="1"/>
    <col min="9731" max="9731" width="22.875" style="105" customWidth="1"/>
    <col min="9732" max="9732" width="16.375" style="105" bestFit="1" customWidth="1"/>
    <col min="9733" max="9733" width="10.25" style="105" customWidth="1"/>
    <col min="9734" max="9734" width="19.875" style="105" customWidth="1"/>
    <col min="9735" max="9985" width="9" style="105"/>
    <col min="9986" max="9986" width="11" style="105" bestFit="1" customWidth="1"/>
    <col min="9987" max="9987" width="22.875" style="105" customWidth="1"/>
    <col min="9988" max="9988" width="16.375" style="105" bestFit="1" customWidth="1"/>
    <col min="9989" max="9989" width="10.25" style="105" customWidth="1"/>
    <col min="9990" max="9990" width="19.875" style="105" customWidth="1"/>
    <col min="9991" max="10241" width="9" style="105"/>
    <col min="10242" max="10242" width="11" style="105" bestFit="1" customWidth="1"/>
    <col min="10243" max="10243" width="22.875" style="105" customWidth="1"/>
    <col min="10244" max="10244" width="16.375" style="105" bestFit="1" customWidth="1"/>
    <col min="10245" max="10245" width="10.25" style="105" customWidth="1"/>
    <col min="10246" max="10246" width="19.875" style="105" customWidth="1"/>
    <col min="10247" max="10497" width="9" style="105"/>
    <col min="10498" max="10498" width="11" style="105" bestFit="1" customWidth="1"/>
    <col min="10499" max="10499" width="22.875" style="105" customWidth="1"/>
    <col min="10500" max="10500" width="16.375" style="105" bestFit="1" customWidth="1"/>
    <col min="10501" max="10501" width="10.25" style="105" customWidth="1"/>
    <col min="10502" max="10502" width="19.875" style="105" customWidth="1"/>
    <col min="10503" max="10753" width="9" style="105"/>
    <col min="10754" max="10754" width="11" style="105" bestFit="1" customWidth="1"/>
    <col min="10755" max="10755" width="22.875" style="105" customWidth="1"/>
    <col min="10756" max="10756" width="16.375" style="105" bestFit="1" customWidth="1"/>
    <col min="10757" max="10757" width="10.25" style="105" customWidth="1"/>
    <col min="10758" max="10758" width="19.875" style="105" customWidth="1"/>
    <col min="10759" max="11009" width="9" style="105"/>
    <col min="11010" max="11010" width="11" style="105" bestFit="1" customWidth="1"/>
    <col min="11011" max="11011" width="22.875" style="105" customWidth="1"/>
    <col min="11012" max="11012" width="16.375" style="105" bestFit="1" customWidth="1"/>
    <col min="11013" max="11013" width="10.25" style="105" customWidth="1"/>
    <col min="11014" max="11014" width="19.875" style="105" customWidth="1"/>
    <col min="11015" max="11265" width="9" style="105"/>
    <col min="11266" max="11266" width="11" style="105" bestFit="1" customWidth="1"/>
    <col min="11267" max="11267" width="22.875" style="105" customWidth="1"/>
    <col min="11268" max="11268" width="16.375" style="105" bestFit="1" customWidth="1"/>
    <col min="11269" max="11269" width="10.25" style="105" customWidth="1"/>
    <col min="11270" max="11270" width="19.875" style="105" customWidth="1"/>
    <col min="11271" max="11521" width="9" style="105"/>
    <col min="11522" max="11522" width="11" style="105" bestFit="1" customWidth="1"/>
    <col min="11523" max="11523" width="22.875" style="105" customWidth="1"/>
    <col min="11524" max="11524" width="16.375" style="105" bestFit="1" customWidth="1"/>
    <col min="11525" max="11525" width="10.25" style="105" customWidth="1"/>
    <col min="11526" max="11526" width="19.875" style="105" customWidth="1"/>
    <col min="11527" max="11777" width="9" style="105"/>
    <col min="11778" max="11778" width="11" style="105" bestFit="1" customWidth="1"/>
    <col min="11779" max="11779" width="22.875" style="105" customWidth="1"/>
    <col min="11780" max="11780" width="16.375" style="105" bestFit="1" customWidth="1"/>
    <col min="11781" max="11781" width="10.25" style="105" customWidth="1"/>
    <col min="11782" max="11782" width="19.875" style="105" customWidth="1"/>
    <col min="11783" max="12033" width="9" style="105"/>
    <col min="12034" max="12034" width="11" style="105" bestFit="1" customWidth="1"/>
    <col min="12035" max="12035" width="22.875" style="105" customWidth="1"/>
    <col min="12036" max="12036" width="16.375" style="105" bestFit="1" customWidth="1"/>
    <col min="12037" max="12037" width="10.25" style="105" customWidth="1"/>
    <col min="12038" max="12038" width="19.875" style="105" customWidth="1"/>
    <col min="12039" max="12289" width="9" style="105"/>
    <col min="12290" max="12290" width="11" style="105" bestFit="1" customWidth="1"/>
    <col min="12291" max="12291" width="22.875" style="105" customWidth="1"/>
    <col min="12292" max="12292" width="16.375" style="105" bestFit="1" customWidth="1"/>
    <col min="12293" max="12293" width="10.25" style="105" customWidth="1"/>
    <col min="12294" max="12294" width="19.875" style="105" customWidth="1"/>
    <col min="12295" max="12545" width="9" style="105"/>
    <col min="12546" max="12546" width="11" style="105" bestFit="1" customWidth="1"/>
    <col min="12547" max="12547" width="22.875" style="105" customWidth="1"/>
    <col min="12548" max="12548" width="16.375" style="105" bestFit="1" customWidth="1"/>
    <col min="12549" max="12549" width="10.25" style="105" customWidth="1"/>
    <col min="12550" max="12550" width="19.875" style="105" customWidth="1"/>
    <col min="12551" max="12801" width="9" style="105"/>
    <col min="12802" max="12802" width="11" style="105" bestFit="1" customWidth="1"/>
    <col min="12803" max="12803" width="22.875" style="105" customWidth="1"/>
    <col min="12804" max="12804" width="16.375" style="105" bestFit="1" customWidth="1"/>
    <col min="12805" max="12805" width="10.25" style="105" customWidth="1"/>
    <col min="12806" max="12806" width="19.875" style="105" customWidth="1"/>
    <col min="12807" max="13057" width="9" style="105"/>
    <col min="13058" max="13058" width="11" style="105" bestFit="1" customWidth="1"/>
    <col min="13059" max="13059" width="22.875" style="105" customWidth="1"/>
    <col min="13060" max="13060" width="16.375" style="105" bestFit="1" customWidth="1"/>
    <col min="13061" max="13061" width="10.25" style="105" customWidth="1"/>
    <col min="13062" max="13062" width="19.875" style="105" customWidth="1"/>
    <col min="13063" max="13313" width="9" style="105"/>
    <col min="13314" max="13314" width="11" style="105" bestFit="1" customWidth="1"/>
    <col min="13315" max="13315" width="22.875" style="105" customWidth="1"/>
    <col min="13316" max="13316" width="16.375" style="105" bestFit="1" customWidth="1"/>
    <col min="13317" max="13317" width="10.25" style="105" customWidth="1"/>
    <col min="13318" max="13318" width="19.875" style="105" customWidth="1"/>
    <col min="13319" max="13569" width="9" style="105"/>
    <col min="13570" max="13570" width="11" style="105" bestFit="1" customWidth="1"/>
    <col min="13571" max="13571" width="22.875" style="105" customWidth="1"/>
    <col min="13572" max="13572" width="16.375" style="105" bestFit="1" customWidth="1"/>
    <col min="13573" max="13573" width="10.25" style="105" customWidth="1"/>
    <col min="13574" max="13574" width="19.875" style="105" customWidth="1"/>
    <col min="13575" max="13825" width="9" style="105"/>
    <col min="13826" max="13826" width="11" style="105" bestFit="1" customWidth="1"/>
    <col min="13827" max="13827" width="22.875" style="105" customWidth="1"/>
    <col min="13828" max="13828" width="16.375" style="105" bestFit="1" customWidth="1"/>
    <col min="13829" max="13829" width="10.25" style="105" customWidth="1"/>
    <col min="13830" max="13830" width="19.875" style="105" customWidth="1"/>
    <col min="13831" max="14081" width="9" style="105"/>
    <col min="14082" max="14082" width="11" style="105" bestFit="1" customWidth="1"/>
    <col min="14083" max="14083" width="22.875" style="105" customWidth="1"/>
    <col min="14084" max="14084" width="16.375" style="105" bestFit="1" customWidth="1"/>
    <col min="14085" max="14085" width="10.25" style="105" customWidth="1"/>
    <col min="14086" max="14086" width="19.875" style="105" customWidth="1"/>
    <col min="14087" max="14337" width="9" style="105"/>
    <col min="14338" max="14338" width="11" style="105" bestFit="1" customWidth="1"/>
    <col min="14339" max="14339" width="22.875" style="105" customWidth="1"/>
    <col min="14340" max="14340" width="16.375" style="105" bestFit="1" customWidth="1"/>
    <col min="14341" max="14341" width="10.25" style="105" customWidth="1"/>
    <col min="14342" max="14342" width="19.875" style="105" customWidth="1"/>
    <col min="14343" max="14593" width="9" style="105"/>
    <col min="14594" max="14594" width="11" style="105" bestFit="1" customWidth="1"/>
    <col min="14595" max="14595" width="22.875" style="105" customWidth="1"/>
    <col min="14596" max="14596" width="16.375" style="105" bestFit="1" customWidth="1"/>
    <col min="14597" max="14597" width="10.25" style="105" customWidth="1"/>
    <col min="14598" max="14598" width="19.875" style="105" customWidth="1"/>
    <col min="14599" max="14849" width="9" style="105"/>
    <col min="14850" max="14850" width="11" style="105" bestFit="1" customWidth="1"/>
    <col min="14851" max="14851" width="22.875" style="105" customWidth="1"/>
    <col min="14852" max="14852" width="16.375" style="105" bestFit="1" customWidth="1"/>
    <col min="14853" max="14853" width="10.25" style="105" customWidth="1"/>
    <col min="14854" max="14854" width="19.875" style="105" customWidth="1"/>
    <col min="14855" max="15105" width="9" style="105"/>
    <col min="15106" max="15106" width="11" style="105" bestFit="1" customWidth="1"/>
    <col min="15107" max="15107" width="22.875" style="105" customWidth="1"/>
    <col min="15108" max="15108" width="16.375" style="105" bestFit="1" customWidth="1"/>
    <col min="15109" max="15109" width="10.25" style="105" customWidth="1"/>
    <col min="15110" max="15110" width="19.875" style="105" customWidth="1"/>
    <col min="15111" max="15361" width="9" style="105"/>
    <col min="15362" max="15362" width="11" style="105" bestFit="1" customWidth="1"/>
    <col min="15363" max="15363" width="22.875" style="105" customWidth="1"/>
    <col min="15364" max="15364" width="16.375" style="105" bestFit="1" customWidth="1"/>
    <col min="15365" max="15365" width="10.25" style="105" customWidth="1"/>
    <col min="15366" max="15366" width="19.875" style="105" customWidth="1"/>
    <col min="15367" max="15617" width="9" style="105"/>
    <col min="15618" max="15618" width="11" style="105" bestFit="1" customWidth="1"/>
    <col min="15619" max="15619" width="22.875" style="105" customWidth="1"/>
    <col min="15620" max="15620" width="16.375" style="105" bestFit="1" customWidth="1"/>
    <col min="15621" max="15621" width="10.25" style="105" customWidth="1"/>
    <col min="15622" max="15622" width="19.875" style="105" customWidth="1"/>
    <col min="15623" max="15873" width="9" style="105"/>
    <col min="15874" max="15874" width="11" style="105" bestFit="1" customWidth="1"/>
    <col min="15875" max="15875" width="22.875" style="105" customWidth="1"/>
    <col min="15876" max="15876" width="16.375" style="105" bestFit="1" customWidth="1"/>
    <col min="15877" max="15877" width="10.25" style="105" customWidth="1"/>
    <col min="15878" max="15878" width="19.875" style="105" customWidth="1"/>
    <col min="15879" max="16129" width="9" style="105"/>
    <col min="16130" max="16130" width="11" style="105" bestFit="1" customWidth="1"/>
    <col min="16131" max="16131" width="22.875" style="105" customWidth="1"/>
    <col min="16132" max="16132" width="16.375" style="105" bestFit="1" customWidth="1"/>
    <col min="16133" max="16133" width="10.25" style="105" customWidth="1"/>
    <col min="16134" max="16134" width="19.875" style="105" customWidth="1"/>
    <col min="16135" max="16384" width="9" style="105"/>
  </cols>
  <sheetData>
    <row r="1" spans="1:7" ht="45" customHeight="1" thickBot="1"/>
    <row r="2" spans="1:7" ht="45" customHeight="1" thickBot="1">
      <c r="B2" s="657" t="s">
        <v>5034</v>
      </c>
      <c r="C2" s="658"/>
      <c r="D2" s="658"/>
      <c r="E2" s="658"/>
      <c r="F2" s="659"/>
    </row>
    <row r="3" spans="1:7" ht="26.25" customHeight="1">
      <c r="B3" s="169" t="s">
        <v>121</v>
      </c>
      <c r="C3" s="177" t="str">
        <f>"5－"&amp;'様式Ⅲ－1(男子)'!C14</f>
        <v>5－</v>
      </c>
      <c r="D3" s="170" t="s">
        <v>159</v>
      </c>
      <c r="E3" s="660" t="str">
        <f>'様式Ⅲ－1(男子)'!D14&amp;"("&amp;'様式Ⅲ－1(男子)'!E14&amp;")"</f>
        <v>()</v>
      </c>
      <c r="F3" s="661"/>
    </row>
    <row r="4" spans="1:7" ht="26.25" customHeight="1">
      <c r="B4" s="171" t="s">
        <v>122</v>
      </c>
      <c r="C4" s="173" t="str">
        <f>'様式Ⅲ－1(男子)'!F14</f>
        <v/>
      </c>
      <c r="D4" s="172" t="s">
        <v>160</v>
      </c>
      <c r="E4" s="662" t="str">
        <f>'様式Ⅲ－1(男子)'!F15</f>
        <v/>
      </c>
      <c r="F4" s="663"/>
    </row>
    <row r="5" spans="1:7" ht="26.25" customHeight="1">
      <c r="B5" s="652" t="s">
        <v>161</v>
      </c>
      <c r="C5" s="653"/>
      <c r="D5" s="179"/>
      <c r="E5" s="180" t="s">
        <v>162</v>
      </c>
      <c r="F5" s="181">
        <f>基本情報登録!D8</f>
        <v>0</v>
      </c>
    </row>
    <row r="6" spans="1:7" ht="26.25" customHeight="1">
      <c r="B6" s="652" t="s">
        <v>163</v>
      </c>
      <c r="C6" s="653"/>
      <c r="D6" s="646"/>
      <c r="E6" s="646"/>
      <c r="F6" s="647"/>
    </row>
    <row r="7" spans="1:7" ht="26.25" customHeight="1">
      <c r="B7" s="654"/>
      <c r="C7" s="239" t="s">
        <v>3137</v>
      </c>
      <c r="D7" s="182" t="s">
        <v>5036</v>
      </c>
      <c r="E7" s="650" t="s">
        <v>164</v>
      </c>
      <c r="F7" s="651"/>
    </row>
    <row r="8" spans="1:7" ht="26.25" customHeight="1" thickBot="1">
      <c r="B8" s="655"/>
      <c r="C8" s="240" t="s">
        <v>5035</v>
      </c>
      <c r="D8" s="241" t="s">
        <v>5036</v>
      </c>
      <c r="E8" s="640" t="s">
        <v>164</v>
      </c>
      <c r="F8" s="641"/>
    </row>
    <row r="9" spans="1:7" ht="13.5" customHeight="1">
      <c r="B9" s="174"/>
      <c r="C9" s="642" t="s">
        <v>4959</v>
      </c>
      <c r="D9" s="642"/>
      <c r="E9" s="642"/>
      <c r="F9" s="642"/>
    </row>
    <row r="10" spans="1:7" ht="13.5" customHeight="1">
      <c r="B10" s="174"/>
      <c r="C10" s="175"/>
      <c r="D10" s="175"/>
      <c r="E10" s="175"/>
      <c r="F10" s="175"/>
    </row>
    <row r="11" spans="1:7" ht="39" customHeight="1" thickBot="1">
      <c r="A11" s="176"/>
      <c r="B11" s="656" t="s">
        <v>5033</v>
      </c>
      <c r="C11" s="656"/>
      <c r="D11" s="656"/>
      <c r="E11" s="656"/>
      <c r="F11" s="656"/>
      <c r="G11" s="176"/>
    </row>
    <row r="12" spans="1:7" ht="45" customHeight="1" thickBot="1">
      <c r="B12" s="657" t="s">
        <v>5038</v>
      </c>
      <c r="C12" s="658"/>
      <c r="D12" s="658"/>
      <c r="E12" s="658"/>
      <c r="F12" s="659"/>
    </row>
    <row r="13" spans="1:7" ht="26.25" customHeight="1">
      <c r="B13" s="169" t="s">
        <v>121</v>
      </c>
      <c r="C13" s="177" t="str">
        <f>"5－"&amp;'様式Ⅲ－1(男子)'!C17</f>
        <v>5－</v>
      </c>
      <c r="D13" s="170" t="s">
        <v>159</v>
      </c>
      <c r="E13" s="660" t="str">
        <f>'様式Ⅲ－1(男子)'!D17&amp;"("&amp;'様式Ⅲ－1(男子)'!E17&amp;")"</f>
        <v>()</v>
      </c>
      <c r="F13" s="661"/>
    </row>
    <row r="14" spans="1:7" ht="26.25" customHeight="1">
      <c r="B14" s="171" t="s">
        <v>122</v>
      </c>
      <c r="C14" s="173" t="str">
        <f>'様式Ⅲ－1(男子)'!F17</f>
        <v/>
      </c>
      <c r="D14" s="172" t="s">
        <v>160</v>
      </c>
      <c r="E14" s="662" t="str">
        <f>'様式Ⅲ－1(男子)'!F18</f>
        <v/>
      </c>
      <c r="F14" s="663"/>
    </row>
    <row r="15" spans="1:7" ht="26.25" customHeight="1">
      <c r="B15" s="652" t="s">
        <v>161</v>
      </c>
      <c r="C15" s="653"/>
      <c r="D15" s="179"/>
      <c r="E15" s="173" t="s">
        <v>162</v>
      </c>
      <c r="F15" s="178">
        <f>基本情報登録!D8</f>
        <v>0</v>
      </c>
    </row>
    <row r="16" spans="1:7" ht="26.25" customHeight="1">
      <c r="B16" s="643" t="s">
        <v>163</v>
      </c>
      <c r="C16" s="644"/>
      <c r="D16" s="645"/>
      <c r="E16" s="646"/>
      <c r="F16" s="647"/>
    </row>
    <row r="17" spans="2:6" ht="26.25" customHeight="1">
      <c r="B17" s="648"/>
      <c r="C17" s="239" t="s">
        <v>3137</v>
      </c>
      <c r="D17" s="182" t="s">
        <v>5036</v>
      </c>
      <c r="E17" s="650" t="s">
        <v>164</v>
      </c>
      <c r="F17" s="651"/>
    </row>
    <row r="18" spans="2:6" ht="26.25" customHeight="1" thickBot="1">
      <c r="B18" s="649"/>
      <c r="C18" s="240" t="s">
        <v>5035</v>
      </c>
      <c r="D18" s="241" t="s">
        <v>5036</v>
      </c>
      <c r="E18" s="640" t="s">
        <v>164</v>
      </c>
      <c r="F18" s="641"/>
    </row>
    <row r="19" spans="2:6">
      <c r="C19" s="642" t="s">
        <v>4960</v>
      </c>
      <c r="D19" s="642"/>
      <c r="E19" s="642"/>
      <c r="F19" s="642"/>
    </row>
    <row r="21" spans="2:6" ht="39.75" customHeight="1" thickBot="1">
      <c r="B21" s="656" t="s">
        <v>5033</v>
      </c>
      <c r="C21" s="656"/>
      <c r="D21" s="656"/>
      <c r="E21" s="656"/>
      <c r="F21" s="656"/>
    </row>
    <row r="22" spans="2:6" ht="45" customHeight="1" thickBot="1">
      <c r="B22" s="657" t="s">
        <v>5039</v>
      </c>
      <c r="C22" s="658"/>
      <c r="D22" s="658"/>
      <c r="E22" s="658"/>
      <c r="F22" s="659"/>
    </row>
    <row r="23" spans="2:6" ht="26.1" customHeight="1">
      <c r="B23" s="169" t="s">
        <v>121</v>
      </c>
      <c r="C23" s="177" t="str">
        <f>"5－"&amp;'様式Ⅲ－1(男子)'!C20</f>
        <v>5－</v>
      </c>
      <c r="D23" s="170" t="s">
        <v>159</v>
      </c>
      <c r="E23" s="660" t="str">
        <f>'様式Ⅲ－1(男子)'!D20&amp;"("&amp;'様式Ⅲ－1(男子)'!E20&amp;")"</f>
        <v>()</v>
      </c>
      <c r="F23" s="661"/>
    </row>
    <row r="24" spans="2:6" ht="26.1" customHeight="1">
      <c r="B24" s="171" t="s">
        <v>122</v>
      </c>
      <c r="C24" s="173" t="str">
        <f>'様式Ⅲ－1(男子)'!F20</f>
        <v/>
      </c>
      <c r="D24" s="172" t="s">
        <v>160</v>
      </c>
      <c r="E24" s="662" t="str">
        <f>'様式Ⅲ－1(男子)'!F21</f>
        <v/>
      </c>
      <c r="F24" s="663"/>
    </row>
    <row r="25" spans="2:6" ht="26.1" customHeight="1">
      <c r="B25" s="652" t="s">
        <v>161</v>
      </c>
      <c r="C25" s="653"/>
      <c r="D25" s="179"/>
      <c r="E25" s="173" t="s">
        <v>162</v>
      </c>
      <c r="F25" s="178">
        <f>基本情報登録!D8</f>
        <v>0</v>
      </c>
    </row>
    <row r="26" spans="2:6" ht="26.1" customHeight="1">
      <c r="B26" s="643" t="s">
        <v>163</v>
      </c>
      <c r="C26" s="644"/>
      <c r="D26" s="645"/>
      <c r="E26" s="646"/>
      <c r="F26" s="647"/>
    </row>
    <row r="27" spans="2:6" ht="26.1" customHeight="1">
      <c r="B27" s="648"/>
      <c r="C27" s="239" t="s">
        <v>3137</v>
      </c>
      <c r="D27" s="182" t="s">
        <v>5036</v>
      </c>
      <c r="E27" s="650" t="s">
        <v>164</v>
      </c>
      <c r="F27" s="651"/>
    </row>
    <row r="28" spans="2:6" ht="26.1" customHeight="1" thickBot="1">
      <c r="B28" s="649"/>
      <c r="C28" s="240" t="s">
        <v>5035</v>
      </c>
      <c r="D28" s="241" t="s">
        <v>5036</v>
      </c>
      <c r="E28" s="640" t="s">
        <v>164</v>
      </c>
      <c r="F28" s="641"/>
    </row>
    <row r="29" spans="2:6">
      <c r="C29" s="642" t="s">
        <v>4960</v>
      </c>
      <c r="D29" s="642"/>
      <c r="E29" s="642"/>
      <c r="F29" s="642"/>
    </row>
    <row r="31" spans="2:6" ht="39.75" customHeight="1" thickBot="1">
      <c r="B31" s="656" t="s">
        <v>5033</v>
      </c>
      <c r="C31" s="656"/>
      <c r="D31" s="656"/>
      <c r="E31" s="656"/>
      <c r="F31" s="656"/>
    </row>
    <row r="32" spans="2:6" ht="45" customHeight="1" thickBot="1">
      <c r="B32" s="657" t="s">
        <v>5040</v>
      </c>
      <c r="C32" s="658"/>
      <c r="D32" s="658"/>
      <c r="E32" s="658"/>
      <c r="F32" s="659"/>
    </row>
    <row r="33" spans="2:6" ht="26.1" customHeight="1">
      <c r="B33" s="169" t="s">
        <v>121</v>
      </c>
      <c r="C33" s="177" t="str">
        <f>"5－"&amp;'様式Ⅲ－1(男子)'!C23</f>
        <v>5－</v>
      </c>
      <c r="D33" s="170" t="s">
        <v>159</v>
      </c>
      <c r="E33" s="660" t="str">
        <f>'様式Ⅲ－1(男子)'!D23&amp;"("&amp;'様式Ⅲ－1(男子)'!E23&amp;")"</f>
        <v>()</v>
      </c>
      <c r="F33" s="661"/>
    </row>
    <row r="34" spans="2:6" ht="26.1" customHeight="1">
      <c r="B34" s="171" t="s">
        <v>122</v>
      </c>
      <c r="C34" s="173" t="str">
        <f>'様式Ⅲ－1(男子)'!F23</f>
        <v/>
      </c>
      <c r="D34" s="172" t="s">
        <v>160</v>
      </c>
      <c r="E34" s="662" t="str">
        <f>'様式Ⅲ－1(男子)'!F24</f>
        <v/>
      </c>
      <c r="F34" s="663"/>
    </row>
    <row r="35" spans="2:6" ht="26.1" customHeight="1">
      <c r="B35" s="652" t="s">
        <v>161</v>
      </c>
      <c r="C35" s="653"/>
      <c r="D35" s="179"/>
      <c r="E35" s="173" t="s">
        <v>162</v>
      </c>
      <c r="F35" s="178">
        <f>基本情報登録!D8</f>
        <v>0</v>
      </c>
    </row>
    <row r="36" spans="2:6" ht="26.1" customHeight="1">
      <c r="B36" s="643" t="s">
        <v>163</v>
      </c>
      <c r="C36" s="644"/>
      <c r="D36" s="645"/>
      <c r="E36" s="646"/>
      <c r="F36" s="647"/>
    </row>
    <row r="37" spans="2:6" ht="26.1" customHeight="1">
      <c r="B37" s="648"/>
      <c r="C37" s="239" t="s">
        <v>3137</v>
      </c>
      <c r="D37" s="182" t="s">
        <v>5036</v>
      </c>
      <c r="E37" s="650" t="s">
        <v>164</v>
      </c>
      <c r="F37" s="651"/>
    </row>
    <row r="38" spans="2:6" ht="26.1" customHeight="1" thickBot="1">
      <c r="B38" s="649"/>
      <c r="C38" s="240" t="s">
        <v>5035</v>
      </c>
      <c r="D38" s="241" t="s">
        <v>5036</v>
      </c>
      <c r="E38" s="640" t="s">
        <v>164</v>
      </c>
      <c r="F38" s="641"/>
    </row>
    <row r="39" spans="2:6">
      <c r="C39" s="642" t="s">
        <v>4960</v>
      </c>
      <c r="D39" s="642"/>
      <c r="E39" s="642"/>
      <c r="F39" s="642"/>
    </row>
    <row r="40" spans="2:6">
      <c r="C40" s="175"/>
      <c r="D40" s="175"/>
      <c r="E40" s="175"/>
      <c r="F40" s="175"/>
    </row>
    <row r="41" spans="2:6" ht="39" customHeight="1" thickBot="1">
      <c r="B41" s="656" t="s">
        <v>5033</v>
      </c>
      <c r="C41" s="656"/>
      <c r="D41" s="656"/>
      <c r="E41" s="656"/>
      <c r="F41" s="656"/>
    </row>
    <row r="42" spans="2:6" ht="45" customHeight="1" thickBot="1">
      <c r="B42" s="657" t="s">
        <v>5041</v>
      </c>
      <c r="C42" s="658"/>
      <c r="D42" s="658"/>
      <c r="E42" s="658"/>
      <c r="F42" s="659"/>
    </row>
    <row r="43" spans="2:6" ht="26.1" customHeight="1">
      <c r="B43" s="169" t="s">
        <v>121</v>
      </c>
      <c r="C43" s="177" t="str">
        <f>"5－"&amp;'様式Ⅲ－1(男子)'!C26</f>
        <v>5－</v>
      </c>
      <c r="D43" s="170" t="s">
        <v>159</v>
      </c>
      <c r="E43" s="660" t="str">
        <f>'様式Ⅲ－1(男子)'!D26&amp;"("&amp;'様式Ⅲ－1(男子)'!E26&amp;")"</f>
        <v>()</v>
      </c>
      <c r="F43" s="661"/>
    </row>
    <row r="44" spans="2:6" ht="26.1" customHeight="1">
      <c r="B44" s="171" t="s">
        <v>122</v>
      </c>
      <c r="C44" s="173" t="str">
        <f>'様式Ⅲ－1(男子)'!F26</f>
        <v/>
      </c>
      <c r="D44" s="172" t="s">
        <v>160</v>
      </c>
      <c r="E44" s="662" t="str">
        <f>'様式Ⅲ－1(男子)'!F27</f>
        <v/>
      </c>
      <c r="F44" s="663"/>
    </row>
    <row r="45" spans="2:6" ht="26.1" customHeight="1">
      <c r="B45" s="652" t="s">
        <v>161</v>
      </c>
      <c r="C45" s="653"/>
      <c r="D45" s="179"/>
      <c r="E45" s="173" t="s">
        <v>162</v>
      </c>
      <c r="F45" s="178">
        <f>基本情報登録!D8</f>
        <v>0</v>
      </c>
    </row>
    <row r="46" spans="2:6" ht="26.1" customHeight="1">
      <c r="B46" s="643" t="s">
        <v>163</v>
      </c>
      <c r="C46" s="644"/>
      <c r="D46" s="645"/>
      <c r="E46" s="646"/>
      <c r="F46" s="647"/>
    </row>
    <row r="47" spans="2:6" ht="26.1" customHeight="1">
      <c r="B47" s="648"/>
      <c r="C47" s="239" t="s">
        <v>3137</v>
      </c>
      <c r="D47" s="182" t="s">
        <v>5036</v>
      </c>
      <c r="E47" s="650" t="s">
        <v>164</v>
      </c>
      <c r="F47" s="651"/>
    </row>
    <row r="48" spans="2:6" ht="26.1" customHeight="1" thickBot="1">
      <c r="B48" s="649"/>
      <c r="C48" s="240" t="s">
        <v>5035</v>
      </c>
      <c r="D48" s="241" t="s">
        <v>5036</v>
      </c>
      <c r="E48" s="640" t="s">
        <v>164</v>
      </c>
      <c r="F48" s="641"/>
    </row>
    <row r="49" spans="2:6">
      <c r="C49" s="642" t="s">
        <v>4960</v>
      </c>
      <c r="D49" s="642"/>
      <c r="E49" s="642"/>
      <c r="F49" s="642"/>
    </row>
    <row r="50" spans="2:6" ht="39.75" customHeight="1" thickBot="1">
      <c r="B50" s="656" t="s">
        <v>5033</v>
      </c>
      <c r="C50" s="656"/>
      <c r="D50" s="656"/>
      <c r="E50" s="656"/>
      <c r="F50" s="656"/>
    </row>
    <row r="51" spans="2:6" ht="45" customHeight="1" thickBot="1">
      <c r="B51" s="657" t="s">
        <v>5042</v>
      </c>
      <c r="C51" s="658"/>
      <c r="D51" s="658"/>
      <c r="E51" s="658"/>
      <c r="F51" s="659"/>
    </row>
    <row r="52" spans="2:6" ht="26.1" customHeight="1">
      <c r="B52" s="169" t="s">
        <v>121</v>
      </c>
      <c r="C52" s="177" t="str">
        <f>"5－"&amp;'様式Ⅲ－1(男子)'!C29</f>
        <v>5－</v>
      </c>
      <c r="D52" s="170" t="s">
        <v>159</v>
      </c>
      <c r="E52" s="660" t="str">
        <f>'様式Ⅲ－1(男子)'!D29&amp;"("&amp;'様式Ⅲ－1(男子)'!E29&amp;")"</f>
        <v>()</v>
      </c>
      <c r="F52" s="661"/>
    </row>
    <row r="53" spans="2:6" ht="26.1" customHeight="1">
      <c r="B53" s="171" t="s">
        <v>122</v>
      </c>
      <c r="C53" s="173" t="str">
        <f>'様式Ⅲ－1(男子)'!F29</f>
        <v/>
      </c>
      <c r="D53" s="172" t="s">
        <v>160</v>
      </c>
      <c r="E53" s="662" t="str">
        <f>'様式Ⅲ－1(男子)'!F30</f>
        <v/>
      </c>
      <c r="F53" s="663"/>
    </row>
    <row r="54" spans="2:6" ht="26.1" customHeight="1">
      <c r="B54" s="652" t="s">
        <v>161</v>
      </c>
      <c r="C54" s="653"/>
      <c r="D54" s="179"/>
      <c r="E54" s="173" t="s">
        <v>162</v>
      </c>
      <c r="F54" s="178">
        <f>基本情報登録!D8</f>
        <v>0</v>
      </c>
    </row>
    <row r="55" spans="2:6" ht="26.1" customHeight="1">
      <c r="B55" s="643" t="s">
        <v>163</v>
      </c>
      <c r="C55" s="644"/>
      <c r="D55" s="645"/>
      <c r="E55" s="646"/>
      <c r="F55" s="647"/>
    </row>
    <row r="56" spans="2:6" ht="26.1" customHeight="1">
      <c r="B56" s="648"/>
      <c r="C56" s="239" t="s">
        <v>3137</v>
      </c>
      <c r="D56" s="182" t="s">
        <v>5036</v>
      </c>
      <c r="E56" s="650" t="s">
        <v>164</v>
      </c>
      <c r="F56" s="651"/>
    </row>
    <row r="57" spans="2:6" ht="26.1" customHeight="1" thickBot="1">
      <c r="B57" s="649"/>
      <c r="C57" s="240" t="s">
        <v>5035</v>
      </c>
      <c r="D57" s="241" t="s">
        <v>5036</v>
      </c>
      <c r="E57" s="640" t="s">
        <v>164</v>
      </c>
      <c r="F57" s="641"/>
    </row>
    <row r="58" spans="2:6">
      <c r="C58" s="642" t="s">
        <v>4960</v>
      </c>
      <c r="D58" s="642"/>
      <c r="E58" s="642"/>
      <c r="F58" s="642"/>
    </row>
  </sheetData>
  <sheetProtection password="E027" sheet="1" objects="1" scenarios="1"/>
  <mergeCells count="65">
    <mergeCell ref="C58:F58"/>
    <mergeCell ref="B54:C54"/>
    <mergeCell ref="B55:C55"/>
    <mergeCell ref="D55:F55"/>
    <mergeCell ref="B56:B57"/>
    <mergeCell ref="E56:F56"/>
    <mergeCell ref="E57:F57"/>
    <mergeCell ref="C49:F49"/>
    <mergeCell ref="B50:F50"/>
    <mergeCell ref="B51:F51"/>
    <mergeCell ref="E52:F52"/>
    <mergeCell ref="E53:F53"/>
    <mergeCell ref="B45:C45"/>
    <mergeCell ref="B46:C46"/>
    <mergeCell ref="D46:F46"/>
    <mergeCell ref="B47:B48"/>
    <mergeCell ref="E47:F47"/>
    <mergeCell ref="E48:F48"/>
    <mergeCell ref="C39:F39"/>
    <mergeCell ref="B41:F41"/>
    <mergeCell ref="B42:F42"/>
    <mergeCell ref="E43:F43"/>
    <mergeCell ref="E44:F44"/>
    <mergeCell ref="B35:C35"/>
    <mergeCell ref="B36:C36"/>
    <mergeCell ref="D36:F36"/>
    <mergeCell ref="B37:B38"/>
    <mergeCell ref="E37:F37"/>
    <mergeCell ref="E38:F38"/>
    <mergeCell ref="C29:F29"/>
    <mergeCell ref="B31:F31"/>
    <mergeCell ref="B32:F32"/>
    <mergeCell ref="E33:F33"/>
    <mergeCell ref="E34:F34"/>
    <mergeCell ref="B26:C26"/>
    <mergeCell ref="D26:F26"/>
    <mergeCell ref="B27:B28"/>
    <mergeCell ref="E27:F27"/>
    <mergeCell ref="E28:F28"/>
    <mergeCell ref="B21:F21"/>
    <mergeCell ref="B22:F22"/>
    <mergeCell ref="E23:F23"/>
    <mergeCell ref="E24:F24"/>
    <mergeCell ref="B25:C25"/>
    <mergeCell ref="B2:F2"/>
    <mergeCell ref="E3:F3"/>
    <mergeCell ref="E4:F4"/>
    <mergeCell ref="B5:C5"/>
    <mergeCell ref="B6:C6"/>
    <mergeCell ref="D6:F6"/>
    <mergeCell ref="B15:C15"/>
    <mergeCell ref="B7:B8"/>
    <mergeCell ref="E7:F7"/>
    <mergeCell ref="E8:F8"/>
    <mergeCell ref="C9:F9"/>
    <mergeCell ref="B11:F11"/>
    <mergeCell ref="B12:F12"/>
    <mergeCell ref="E13:F13"/>
    <mergeCell ref="E14:F14"/>
    <mergeCell ref="E18:F18"/>
    <mergeCell ref="C19:F19"/>
    <mergeCell ref="B16:C16"/>
    <mergeCell ref="D16:F16"/>
    <mergeCell ref="B17:B18"/>
    <mergeCell ref="E17:F1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33CC"/>
    <pageSetUpPr fitToPage="1"/>
  </sheetPr>
  <dimension ref="A1:AZ464"/>
  <sheetViews>
    <sheetView showRowColHeaders="0" zoomScale="80" zoomScaleNormal="80" zoomScaleSheetLayoutView="77" workbookViewId="0">
      <selection activeCell="S6" sqref="S6:S8"/>
    </sheetView>
  </sheetViews>
  <sheetFormatPr defaultRowHeight="13.5"/>
  <cols>
    <col min="1" max="1" width="9.125" customWidth="1"/>
    <col min="2" max="2" width="3.625" customWidth="1"/>
    <col min="3" max="3" width="12.75" customWidth="1"/>
    <col min="4" max="5" width="17.75" customWidth="1"/>
    <col min="6" max="6" width="13.75" customWidth="1"/>
    <col min="7" max="7" width="12.125" hidden="1" customWidth="1"/>
    <col min="8" max="9" width="17.375" hidden="1" customWidth="1"/>
    <col min="10" max="10" width="8.875" hidden="1" customWidth="1"/>
    <col min="11" max="11" width="11.5" hidden="1" customWidth="1"/>
    <col min="12" max="12" width="10.625" hidden="1" customWidth="1"/>
    <col min="13" max="13" width="10" hidden="1" customWidth="1"/>
    <col min="14" max="14" width="14.75" customWidth="1"/>
    <col min="15" max="15" width="10.625" hidden="1" customWidth="1"/>
    <col min="16" max="16" width="17.625" customWidth="1"/>
    <col min="17" max="17" width="10.875" customWidth="1"/>
    <col min="18" max="18" width="9.625" customWidth="1"/>
    <col min="19" max="20" width="15.875" customWidth="1"/>
    <col min="21" max="21" width="10.5" hidden="1" customWidth="1"/>
    <col min="22" max="22" width="8.875" hidden="1" customWidth="1"/>
    <col min="23" max="23" width="9" hidden="1" customWidth="1"/>
    <col min="24" max="46" width="8.875" hidden="1" customWidth="1"/>
    <col min="47" max="47" width="14.75" hidden="1" customWidth="1"/>
    <col min="48" max="52" width="8.875" hidden="1" customWidth="1"/>
  </cols>
  <sheetData>
    <row r="1" spans="1:52" s="61" customFormat="1" ht="18" customHeight="1">
      <c r="A1" s="706" t="str">
        <f>CONCATENATE('加盟校情報&amp;大会設定'!G5,'加盟校情報&amp;大会設定'!H5,'加盟校情報&amp;大会設定'!I5,'加盟校情報&amp;大会設定'!J5)&amp;"　女子様式Ⅲ－１"</f>
        <v>第82回東海学生駅伝 兼 第14回東海学生女子駅伝　女子様式Ⅲ－１</v>
      </c>
      <c r="B1" s="706"/>
      <c r="C1" s="706"/>
      <c r="D1" s="706"/>
      <c r="E1" s="706"/>
      <c r="F1" s="706"/>
      <c r="G1" s="706"/>
      <c r="H1" s="706"/>
      <c r="I1" s="706"/>
      <c r="J1" s="706"/>
      <c r="K1" s="706"/>
      <c r="L1" s="706"/>
      <c r="M1" s="706"/>
      <c r="N1" s="706"/>
      <c r="O1" s="706"/>
      <c r="P1" s="706"/>
      <c r="Q1" s="706"/>
      <c r="R1" s="706"/>
      <c r="S1" s="706"/>
      <c r="T1" s="706"/>
      <c r="U1" s="706"/>
    </row>
    <row r="2" spans="1:52" s="61" customFormat="1" ht="18" customHeight="1">
      <c r="A2" s="706"/>
      <c r="B2" s="706"/>
      <c r="C2" s="706"/>
      <c r="D2" s="706"/>
      <c r="E2" s="706"/>
      <c r="F2" s="706"/>
      <c r="G2" s="706"/>
      <c r="H2" s="706"/>
      <c r="I2" s="706"/>
      <c r="J2" s="706"/>
      <c r="K2" s="706"/>
      <c r="L2" s="706"/>
      <c r="M2" s="706"/>
      <c r="N2" s="706"/>
      <c r="O2" s="706"/>
      <c r="P2" s="706"/>
      <c r="Q2" s="706"/>
      <c r="R2" s="706"/>
      <c r="S2" s="706"/>
      <c r="T2" s="706"/>
      <c r="U2" s="706"/>
    </row>
    <row r="3" spans="1:52" s="61" customFormat="1" ht="18" customHeight="1">
      <c r="A3" s="706"/>
      <c r="B3" s="706"/>
      <c r="C3" s="706"/>
      <c r="D3" s="706"/>
      <c r="E3" s="706"/>
      <c r="F3" s="706"/>
      <c r="G3" s="706"/>
      <c r="H3" s="706"/>
      <c r="I3" s="706"/>
      <c r="J3" s="706"/>
      <c r="K3" s="706"/>
      <c r="L3" s="706"/>
      <c r="M3" s="706"/>
      <c r="N3" s="706"/>
      <c r="O3" s="706"/>
      <c r="P3" s="706"/>
      <c r="Q3" s="706"/>
      <c r="R3" s="706"/>
      <c r="S3" s="706"/>
      <c r="T3" s="706"/>
      <c r="U3" s="706"/>
    </row>
    <row r="4" spans="1:52" s="61" customFormat="1" ht="18" customHeight="1" thickBot="1">
      <c r="A4" s="63"/>
      <c r="B4" s="63"/>
      <c r="C4" s="63"/>
      <c r="D4" s="63"/>
      <c r="E4" s="63"/>
      <c r="F4" s="63"/>
      <c r="G4" s="64"/>
      <c r="H4" s="64"/>
      <c r="I4" s="64"/>
      <c r="J4" s="65"/>
      <c r="K4" s="63"/>
      <c r="L4" s="63"/>
      <c r="M4" s="63"/>
      <c r="N4" s="63"/>
      <c r="O4" s="63"/>
      <c r="P4" s="63"/>
      <c r="Q4" s="63"/>
      <c r="R4" s="63"/>
      <c r="S4" s="63"/>
      <c r="T4" s="63"/>
      <c r="U4" s="63"/>
    </row>
    <row r="5" spans="1:52" s="61" customFormat="1" ht="18" customHeight="1" thickBot="1">
      <c r="A5" s="710" t="s">
        <v>1</v>
      </c>
      <c r="B5" s="710"/>
      <c r="C5" s="711" t="str">
        <f>IF(基本情報登録!D8&gt;0,基本情報登録!D8,"")</f>
        <v/>
      </c>
      <c r="D5" s="711"/>
      <c r="E5" s="303" t="s">
        <v>22</v>
      </c>
      <c r="F5" s="711" t="str">
        <f>IF(基本情報登録!D24&gt;0,基本情報登録!D24,"")</f>
        <v/>
      </c>
      <c r="G5" s="711"/>
      <c r="H5" s="711"/>
      <c r="I5" s="711"/>
      <c r="J5" s="711"/>
      <c r="K5" s="711"/>
      <c r="L5" s="711"/>
      <c r="M5" s="711"/>
      <c r="N5" s="711"/>
      <c r="O5" s="302"/>
      <c r="P5" s="308" t="s">
        <v>6072</v>
      </c>
      <c r="Q5" s="307" t="s">
        <v>24</v>
      </c>
      <c r="R5" s="187"/>
      <c r="S5" s="304" t="s">
        <v>6069</v>
      </c>
      <c r="T5" s="305" t="s">
        <v>6070</v>
      </c>
      <c r="U5" s="247"/>
    </row>
    <row r="6" spans="1:52" s="61" customFormat="1" ht="18" customHeight="1" thickBot="1">
      <c r="A6" s="63"/>
      <c r="B6" s="63"/>
      <c r="C6" s="185"/>
      <c r="D6" s="186"/>
      <c r="E6" s="186"/>
      <c r="F6" s="186"/>
      <c r="G6" s="186"/>
      <c r="H6" s="186"/>
      <c r="I6" s="186"/>
      <c r="J6" s="186"/>
      <c r="K6" s="186"/>
      <c r="L6" s="186" t="s">
        <v>26</v>
      </c>
      <c r="M6" s="186"/>
      <c r="N6" s="186"/>
      <c r="O6" s="186"/>
      <c r="P6" s="718" t="s">
        <v>28</v>
      </c>
      <c r="Q6" s="712">
        <f>COUNTA(C14:C463)</f>
        <v>0</v>
      </c>
      <c r="R6" s="188"/>
      <c r="S6" s="714"/>
      <c r="T6" s="716"/>
      <c r="U6" s="248"/>
    </row>
    <row r="7" spans="1:52" s="61" customFormat="1" ht="18" customHeight="1" thickTop="1" thickBot="1">
      <c r="A7" s="710" t="s">
        <v>8</v>
      </c>
      <c r="B7" s="710"/>
      <c r="C7" s="711" t="str">
        <f>IF(基本情報登録!D19&gt;0,基本情報登録!D19,"")</f>
        <v/>
      </c>
      <c r="D7" s="711"/>
      <c r="E7" s="303" t="s">
        <v>27</v>
      </c>
      <c r="F7" s="711" t="str">
        <f>IF(基本情報登録!D26&gt;0,基本情報登録!D26,"")</f>
        <v/>
      </c>
      <c r="G7" s="711"/>
      <c r="H7" s="711"/>
      <c r="I7" s="711"/>
      <c r="J7" s="711"/>
      <c r="K7" s="711"/>
      <c r="L7" s="711"/>
      <c r="M7" s="711"/>
      <c r="N7" s="711"/>
      <c r="O7" s="302"/>
      <c r="P7" s="719"/>
      <c r="Q7" s="713"/>
      <c r="R7" s="188"/>
      <c r="S7" s="714"/>
      <c r="T7" s="716"/>
      <c r="U7" s="249"/>
    </row>
    <row r="8" spans="1:52" s="61" customFormat="1" ht="18" customHeight="1" thickBot="1">
      <c r="A8" s="63"/>
      <c r="B8" s="63"/>
      <c r="C8" s="256"/>
      <c r="D8" s="186"/>
      <c r="E8" s="186"/>
      <c r="F8" s="186"/>
      <c r="G8" s="186"/>
      <c r="H8" s="186"/>
      <c r="I8" s="186"/>
      <c r="J8" s="186"/>
      <c r="K8" s="186"/>
      <c r="L8" s="186" t="s">
        <v>26</v>
      </c>
      <c r="M8" s="186"/>
      <c r="N8" s="186"/>
      <c r="O8" s="186"/>
      <c r="P8" s="186"/>
      <c r="Q8" s="186"/>
      <c r="R8" s="188"/>
      <c r="S8" s="715"/>
      <c r="T8" s="717"/>
      <c r="U8" s="250"/>
    </row>
    <row r="9" spans="1:52" s="61" customFormat="1" ht="150" customHeight="1" thickBot="1">
      <c r="A9" s="709" t="s">
        <v>6066</v>
      </c>
      <c r="B9" s="709"/>
      <c r="C9" s="709"/>
      <c r="D9" s="709"/>
      <c r="E9" s="709"/>
      <c r="F9" s="709"/>
      <c r="G9" s="709"/>
      <c r="H9" s="709"/>
      <c r="I9" s="709"/>
      <c r="J9" s="709"/>
      <c r="K9" s="709"/>
      <c r="L9" s="709"/>
      <c r="M9" s="709"/>
      <c r="N9" s="709"/>
      <c r="O9" s="709"/>
      <c r="P9" s="709"/>
      <c r="Q9" s="709"/>
      <c r="R9" s="709"/>
      <c r="S9" s="301"/>
      <c r="T9" s="301"/>
      <c r="U9" s="63"/>
    </row>
    <row r="10" spans="1:52" s="61" customFormat="1" ht="36" customHeight="1" thickBot="1">
      <c r="A10" s="489" t="s">
        <v>6053</v>
      </c>
      <c r="B10" s="490"/>
      <c r="C10" s="491"/>
      <c r="D10" s="401" t="s">
        <v>6068</v>
      </c>
      <c r="E10" s="722"/>
      <c r="F10" s="722"/>
      <c r="G10" s="722"/>
      <c r="H10" s="722"/>
      <c r="I10" s="722"/>
      <c r="J10" s="722"/>
      <c r="K10" s="722"/>
      <c r="L10" s="722"/>
      <c r="M10" s="722"/>
      <c r="N10" s="722"/>
      <c r="O10" s="722"/>
      <c r="P10" s="722"/>
      <c r="Q10" s="722"/>
      <c r="R10" s="722"/>
      <c r="S10" s="722"/>
      <c r="T10" s="723"/>
      <c r="U10" s="63"/>
      <c r="X10" s="261">
        <f>IF(SUM(X14:X463)&lt;&gt;0,1,0)</f>
        <v>0</v>
      </c>
      <c r="Y10" s="20"/>
      <c r="Z10" s="261">
        <f>IF(OR(MOD(SUM(AD14:AD522),10)=5,MOD(SUM(AD14:AD252),10)=0),0,1)</f>
        <v>0</v>
      </c>
      <c r="AA10" s="261"/>
      <c r="AB10" s="261"/>
      <c r="AC10" s="261"/>
      <c r="AD10" s="264"/>
      <c r="AG10" s="270" t="str">
        <f>IF(AG12&gt;0,1,"")</f>
        <v/>
      </c>
      <c r="AI10" s="61">
        <f>IF(SUM(AI14:AI463)&lt;&gt;0,1,0)</f>
        <v>0</v>
      </c>
      <c r="AJ10" s="261">
        <f>IF(SUM(AJ14)&lt;&gt;0,1,0)</f>
        <v>0</v>
      </c>
      <c r="AK10" s="261">
        <f>IF(SUM(AK14:AK463)&lt;&gt;0,1,0)</f>
        <v>0</v>
      </c>
      <c r="AL10" s="261"/>
      <c r="AM10" s="272"/>
      <c r="AN10" s="277"/>
      <c r="AO10" s="277"/>
      <c r="AP10" s="277"/>
      <c r="AQ10" s="277"/>
      <c r="AR10" s="277"/>
      <c r="AS10" s="20"/>
      <c r="AU10" s="261">
        <f>IF(SUM(AU14:AU463)=0,0,1)</f>
        <v>0</v>
      </c>
      <c r="AV10" s="261">
        <f>IF(SUM(AV14:AV463)=0,0,1)</f>
        <v>0</v>
      </c>
      <c r="AW10" s="261">
        <f>IF(SUM(AW14:AW463)=0,0,1)</f>
        <v>0</v>
      </c>
      <c r="AY10" s="61">
        <f>IF(AY14=0,0,1)</f>
        <v>1</v>
      </c>
      <c r="AZ10" s="61">
        <f>IF(AZ14=0,0,1)</f>
        <v>1</v>
      </c>
    </row>
    <row r="11" spans="1:52" s="61" customFormat="1" ht="36" customHeight="1" thickBot="1">
      <c r="A11" s="489" t="s">
        <v>6054</v>
      </c>
      <c r="B11" s="490"/>
      <c r="C11" s="491"/>
      <c r="D11" s="720" t="str">
        <f>IF(COUNTIF($Z$10:$BX$10,1)&gt;0,HLOOKUP(1,$Z$10:$BX$11,2,FALSE),"")</f>
        <v>チームで出場か学連混成で出場か選択してください。</v>
      </c>
      <c r="E11" s="402"/>
      <c r="F11" s="402"/>
      <c r="G11" s="402"/>
      <c r="H11" s="402"/>
      <c r="I11" s="402"/>
      <c r="J11" s="402"/>
      <c r="K11" s="402"/>
      <c r="L11" s="402"/>
      <c r="M11" s="402"/>
      <c r="N11" s="402"/>
      <c r="O11" s="402"/>
      <c r="P11" s="402"/>
      <c r="Q11" s="402"/>
      <c r="R11" s="402"/>
      <c r="S11" s="402"/>
      <c r="T11" s="403"/>
      <c r="U11" s="63"/>
      <c r="X11" s="262" t="s">
        <v>6050</v>
      </c>
      <c r="Y11" s="20"/>
      <c r="Z11" s="289" t="s">
        <v>6024</v>
      </c>
      <c r="AA11" s="289" t="s">
        <v>6024</v>
      </c>
      <c r="AB11" s="289" t="s">
        <v>6024</v>
      </c>
      <c r="AC11" s="289" t="s">
        <v>6024</v>
      </c>
      <c r="AD11" s="289" t="s">
        <v>6024</v>
      </c>
      <c r="AG11" s="291" t="s">
        <v>6029</v>
      </c>
      <c r="AI11" s="306" t="s">
        <v>6074</v>
      </c>
      <c r="AJ11" s="274" t="s">
        <v>6030</v>
      </c>
      <c r="AK11" s="261" t="s">
        <v>6031</v>
      </c>
      <c r="AL11" s="261"/>
      <c r="AM11" s="275"/>
      <c r="AN11" s="276"/>
      <c r="AO11" s="276"/>
      <c r="AP11" s="276"/>
      <c r="AQ11" s="276"/>
      <c r="AR11" s="276"/>
      <c r="AS11" s="20"/>
      <c r="AU11" s="261" t="s">
        <v>6043</v>
      </c>
      <c r="AV11" s="261" t="s">
        <v>6044</v>
      </c>
      <c r="AW11" s="261" t="s">
        <v>6045</v>
      </c>
      <c r="AY11" s="306" t="s">
        <v>6071</v>
      </c>
      <c r="AZ11" s="306" t="s">
        <v>6071</v>
      </c>
    </row>
    <row r="12" spans="1:52" s="61" customFormat="1" ht="18" customHeight="1" thickBot="1">
      <c r="A12" s="474" t="s">
        <v>29</v>
      </c>
      <c r="B12" s="707" t="s">
        <v>6011</v>
      </c>
      <c r="C12" s="708"/>
      <c r="D12" s="438" t="s">
        <v>31</v>
      </c>
      <c r="E12" s="438" t="s">
        <v>32</v>
      </c>
      <c r="F12" s="438" t="s">
        <v>33</v>
      </c>
      <c r="G12" s="190" t="s">
        <v>4</v>
      </c>
      <c r="H12" s="190" t="s">
        <v>34</v>
      </c>
      <c r="I12" s="438" t="s">
        <v>6051</v>
      </c>
      <c r="J12" s="421" t="s">
        <v>35</v>
      </c>
      <c r="K12" s="422"/>
      <c r="L12" s="438" t="s">
        <v>36</v>
      </c>
      <c r="M12" s="295" t="s">
        <v>6018</v>
      </c>
      <c r="N12" s="414" t="s">
        <v>6018</v>
      </c>
      <c r="O12" s="415"/>
      <c r="P12" s="415"/>
      <c r="Q12" s="415"/>
      <c r="R12" s="415"/>
      <c r="S12" s="415"/>
      <c r="T12" s="399" t="s">
        <v>6052</v>
      </c>
      <c r="U12" s="251"/>
      <c r="W12" s="61">
        <f>COUNTA(C14,C17,C20,C23,C26,C29,C32,C35,C38,C41,C44,C47,C50,C53,C56,C59,C62,C65,C68,C71,C74,C77,C80,C83,C86,C89,C92,C95,C98,C101,C104,C107,C110,C113,C116,C119,C122,C125,C128,C131,C134,C137,C140,C143,C146,C149,C152,C155,C158,C161,C164,C167,C170,C173,C176,C179,C182,C185,C188,C191,C194,C197,C200,C203,C206,C209,C212,C215,C218,C221,C224,C227,C230,C233,C236,C239,C242,C245,C248,C251,C254,C257,C260,C263,C266,C269,C272,C275,C278,C281,C284,C287,C290,C293,C296,C299,C302,C305,C308,C311,C314,C317,C320,C323,C326,C329,C332,C335,C338,C341,C344,C347,C350,C353,C356,C359,C362,C365,C368,C371,C374,C377,C380,C383,C386,C389,C392,C395,C398,C401,C404,C407,C410,C413,C416,C419,C422,C425,C428,C431,C434,C437,C440,C443,C446,C449,C452,C455,C458,C461)</f>
        <v>0</v>
      </c>
      <c r="X12" s="263" t="s">
        <v>6025</v>
      </c>
      <c r="Y12" s="419" t="s">
        <v>6026</v>
      </c>
      <c r="Z12" s="420"/>
      <c r="AA12" s="420"/>
      <c r="AB12" s="420"/>
      <c r="AC12" s="420"/>
      <c r="AD12" s="420"/>
      <c r="AG12" s="270">
        <f>MAX(AG14:AG463)</f>
        <v>0</v>
      </c>
      <c r="AJ12" s="274" t="s">
        <v>6032</v>
      </c>
      <c r="AK12" s="261"/>
      <c r="AL12" s="396" t="s">
        <v>6033</v>
      </c>
      <c r="AM12" s="397"/>
      <c r="AN12" s="397"/>
      <c r="AO12" s="397"/>
      <c r="AP12" s="397"/>
      <c r="AQ12" s="397"/>
      <c r="AR12" s="398"/>
      <c r="AS12" s="20"/>
      <c r="AU12" s="279">
        <f>DATE(2019,1,1)</f>
        <v>43466</v>
      </c>
      <c r="AV12" s="265" t="s">
        <v>6046</v>
      </c>
      <c r="AW12" s="265" t="s">
        <v>6047</v>
      </c>
    </row>
    <row r="13" spans="1:52" s="61" customFormat="1" ht="18" customHeight="1" thickBot="1">
      <c r="A13" s="461"/>
      <c r="B13" s="436" t="s">
        <v>6012</v>
      </c>
      <c r="C13" s="437"/>
      <c r="D13" s="439"/>
      <c r="E13" s="439"/>
      <c r="F13" s="439"/>
      <c r="G13" s="191"/>
      <c r="H13" s="191"/>
      <c r="I13" s="439"/>
      <c r="J13" s="436"/>
      <c r="K13" s="437"/>
      <c r="L13" s="439"/>
      <c r="M13" s="294" t="s">
        <v>6013</v>
      </c>
      <c r="N13" s="259" t="s">
        <v>6013</v>
      </c>
      <c r="O13" s="192" t="s">
        <v>38</v>
      </c>
      <c r="P13" s="192" t="s">
        <v>39</v>
      </c>
      <c r="Q13" s="480" t="s">
        <v>40</v>
      </c>
      <c r="R13" s="481"/>
      <c r="S13" s="481"/>
      <c r="T13" s="400"/>
      <c r="U13" s="62"/>
      <c r="X13" s="290"/>
      <c r="Y13" s="261" t="s">
        <v>30</v>
      </c>
      <c r="Z13" s="261" t="s">
        <v>31</v>
      </c>
      <c r="AA13" s="261" t="s">
        <v>57</v>
      </c>
      <c r="AB13" s="261" t="s">
        <v>64</v>
      </c>
      <c r="AC13" s="261" t="s">
        <v>6027</v>
      </c>
      <c r="AD13" s="261" t="s">
        <v>183</v>
      </c>
      <c r="AE13" s="261" t="s">
        <v>6028</v>
      </c>
      <c r="AG13" s="20"/>
      <c r="AI13" s="61" t="s">
        <v>6073</v>
      </c>
      <c r="AJ13" s="261"/>
      <c r="AK13" s="261" t="s">
        <v>6034</v>
      </c>
      <c r="AL13" s="261" t="s">
        <v>6035</v>
      </c>
      <c r="AM13" s="275" t="s">
        <v>6036</v>
      </c>
      <c r="AN13" s="276" t="s">
        <v>6037</v>
      </c>
      <c r="AO13" s="276" t="s">
        <v>6038</v>
      </c>
      <c r="AP13" s="276" t="s">
        <v>6039</v>
      </c>
      <c r="AQ13" s="276" t="s">
        <v>6040</v>
      </c>
      <c r="AR13" s="276" t="s">
        <v>6041</v>
      </c>
      <c r="AS13" s="20" t="s">
        <v>6042</v>
      </c>
      <c r="AU13" s="279">
        <f>DATE(2020,11,22)</f>
        <v>44157</v>
      </c>
      <c r="AV13" s="279"/>
      <c r="AW13" s="279"/>
    </row>
    <row r="14" spans="1:52" s="20" customFormat="1" ht="18" customHeight="1" thickTop="1" thickBot="1">
      <c r="A14" s="459">
        <v>1</v>
      </c>
      <c r="B14" s="678" t="s">
        <v>41</v>
      </c>
      <c r="C14" s="680"/>
      <c r="D14" s="680" t="str">
        <f>IF(C14&gt;0,VLOOKUP(C14,女子登録情報!$A$1:$H$2000,3,0),"")</f>
        <v/>
      </c>
      <c r="E14" s="680" t="str">
        <f>IF(C14&gt;0,VLOOKUP(C14,女子登録情報!$A$1:$H$2000,4,0),"")</f>
        <v/>
      </c>
      <c r="F14" s="91" t="str">
        <f>IF(C14&gt;0,VLOOKUP(C14,女子登録情報!$A$1:$H$2000,8,0),"")</f>
        <v/>
      </c>
      <c r="G14" s="416" t="e">
        <f>IF(F15&gt;0,VLOOKUP(F15,女子登録情報!$O$2:$P$48,2,0),"")</f>
        <v>#N/A</v>
      </c>
      <c r="H14" s="416" t="str">
        <f>IF(C14&gt;0,TEXT(C14,"100000000"),"")</f>
        <v/>
      </c>
      <c r="I14" s="416">
        <f>IFERROR(VLOOKUP(D14,女子登録情報!$A$2:$H$2001,7,0),基本情報登録!$D$8)</f>
        <v>0</v>
      </c>
      <c r="J14" s="5" t="s">
        <v>42</v>
      </c>
      <c r="K14" s="93"/>
      <c r="L14" s="7" t="str">
        <f>IF(K14&gt;0,VLOOKUP(K14,女子登録情報!$J$1:$K$21,2,0),"")</f>
        <v/>
      </c>
      <c r="M14" s="5" t="s">
        <v>43</v>
      </c>
      <c r="N14" s="694"/>
      <c r="O14" s="96" t="str">
        <f t="shared" ref="O14:O77" si="0">IF(L14="","",LEFT(L14,5)&amp;" "&amp;IF(OR(LEFT(L14,3)*1&lt;70,LEFT(L14,3)*1&gt;100),REPT(0,7-LEN(N14)),REPT(0,5-LEN(N14)))&amp;N14)</f>
        <v/>
      </c>
      <c r="P14" s="721"/>
      <c r="Q14" s="697"/>
      <c r="R14" s="698"/>
      <c r="S14" s="698"/>
      <c r="T14" s="704"/>
      <c r="U14" s="667"/>
      <c r="X14" s="267">
        <f>IF(AND(C14&lt;2001,C14&gt;0),1,0)</f>
        <v>0</v>
      </c>
      <c r="Y14" s="392" t="str">
        <f>IF(C14="","",C14)</f>
        <v/>
      </c>
      <c r="Z14" s="266" t="str">
        <f t="shared" ref="Z14:Z43" si="1">IF($C14="","",IF(D14="",1,0))</f>
        <v/>
      </c>
      <c r="AA14" s="266" t="str">
        <f t="shared" ref="AA14:AA77" si="2">IF($C14="","",IF(E14="",1,0))</f>
        <v/>
      </c>
      <c r="AB14" s="266" t="str">
        <f t="shared" ref="AB14:AB43" si="3">IF($C14="","",IF(F14="",1,0))</f>
        <v/>
      </c>
      <c r="AC14" s="266" t="str">
        <f t="shared" ref="AC14:AC43" si="4">IF($C14="","",IF(G14="",1,0))</f>
        <v/>
      </c>
      <c r="AD14" s="269">
        <f>IF(ISNA(OR(Z14:AC14)),1,SUM(Z14:AC14))</f>
        <v>0</v>
      </c>
      <c r="AE14" s="269" t="str">
        <f>IF(D14="","",D14)</f>
        <v/>
      </c>
      <c r="AG14" s="266" t="str">
        <f>IF(AND(COUNTA(K14,N14,P14,Q14,T14,U14)&gt;0,BN14=1),1,"")</f>
        <v/>
      </c>
      <c r="AI14" s="20">
        <f>IFERROR(IF(D14="",0,IF(COUNTIF($D$14:D14,D14)&gt;1,1,0)),0)</f>
        <v>0</v>
      </c>
      <c r="AJ14" s="278" t="str">
        <f>IF(COUNTIF($N$14:$N$463,"*,*")&gt;0,1,IF(COUNTIF($N$14:$N$463,"*分*")&gt;0,1,IF(COUNTIF($N$14:$N$463,"*秒*")&gt;0,1,IF(COUNTIF($N$14:$N$463,"*cm*")&gt;0,1,IF(COUNTIF($N$14:$N$463,"*m*")&gt;0,1,IF(COUNTIF($N$14:$N$463,"*.*")&gt;0,1,""))))))</f>
        <v/>
      </c>
      <c r="AK14" s="261">
        <f>IF(COUNTIF(K14,"*m*")&gt;0,IF(VALUE(AO14)&gt;59,1,0),0)</f>
        <v>0</v>
      </c>
      <c r="AL14" s="261" t="str">
        <f>IF(COUNTIF(K14,"*m*")&gt;0,RIGHT(10000000+AS14,7),RIGHT(100000+AS14,5))</f>
        <v>00000</v>
      </c>
      <c r="AM14" s="275" t="str">
        <f>IF(AN14=0,AO14&amp;"秒"&amp;AP14,AN14&amp;"分"&amp;AO14&amp;"秒"&amp;AP14)</f>
        <v>0秒0</v>
      </c>
      <c r="AN14" s="276">
        <f>INT(N14/10000)</f>
        <v>0</v>
      </c>
      <c r="AO14" s="276" t="str">
        <f>RIGHT(INT(N14/100),2)</f>
        <v>0</v>
      </c>
      <c r="AP14" s="276" t="str">
        <f>RIGHT(INT(N14/1),2)</f>
        <v>0</v>
      </c>
      <c r="AQ14" s="276" t="str">
        <f>INT(N14/100)&amp;"m"&amp;RIGHT(N14,2)</f>
        <v>0m</v>
      </c>
      <c r="AR14" s="276" t="str">
        <f>N14&amp;"点"</f>
        <v>点</v>
      </c>
      <c r="AS14" s="261">
        <f>VALUE(N14)</f>
        <v>0</v>
      </c>
      <c r="AU14" s="261">
        <f>IF(P14="",0,IF(OR(P14&lt;$AU$12,P14&gt;$AU$13),1,0))</f>
        <v>0</v>
      </c>
      <c r="AV14" s="261">
        <f>IF($N14="",0,IF($P14="",1,0))</f>
        <v>0</v>
      </c>
      <c r="AW14" s="261">
        <f>IF($N14="",0,IF($Q14="",1,0))</f>
        <v>0</v>
      </c>
      <c r="AY14" s="61">
        <f>IF(COUNTIF(S6:T8,男子登録情報!L2)=1,0,1)</f>
        <v>1</v>
      </c>
      <c r="AZ14" s="61">
        <f>IF(COUNTIF(S6:T8,男子登録情報!L2)=1,0,1)</f>
        <v>1</v>
      </c>
    </row>
    <row r="15" spans="1:52" s="20" customFormat="1" ht="18" customHeight="1" thickBot="1">
      <c r="A15" s="460"/>
      <c r="B15" s="679"/>
      <c r="C15" s="681"/>
      <c r="D15" s="681"/>
      <c r="E15" s="681"/>
      <c r="F15" s="92" t="str">
        <f>IF(C14&gt;0,VLOOKUP(C14,女子登録情報!$A$1:$H$2000,5,0),"")</f>
        <v/>
      </c>
      <c r="G15" s="417"/>
      <c r="H15" s="417"/>
      <c r="I15" s="417"/>
      <c r="J15" s="10" t="s">
        <v>44</v>
      </c>
      <c r="K15" s="93"/>
      <c r="L15" s="7" t="str">
        <f>IF(K15&gt;0,VLOOKUP(K15,女子登録情報!$J$2:$K$21,2,0),"")</f>
        <v/>
      </c>
      <c r="M15" s="10"/>
      <c r="N15" s="695"/>
      <c r="O15" s="296" t="str">
        <f t="shared" si="0"/>
        <v/>
      </c>
      <c r="P15" s="696"/>
      <c r="Q15" s="700"/>
      <c r="R15" s="701"/>
      <c r="S15" s="701"/>
      <c r="T15" s="704"/>
      <c r="U15" s="668"/>
      <c r="X15" s="267">
        <f t="shared" ref="X15:X43" si="5">IF(AND(C15&lt;2001,C15&gt;0),1,0)</f>
        <v>0</v>
      </c>
      <c r="Y15" s="392"/>
      <c r="Z15" s="266" t="str">
        <f t="shared" si="1"/>
        <v/>
      </c>
      <c r="AA15" s="266" t="str">
        <f t="shared" si="2"/>
        <v/>
      </c>
      <c r="AB15" s="266" t="str">
        <f t="shared" si="3"/>
        <v/>
      </c>
      <c r="AC15" s="266" t="str">
        <f t="shared" si="4"/>
        <v/>
      </c>
      <c r="AD15" s="269">
        <f t="shared" ref="AD15:AD43" si="6">IF(ISNA(OR(Z15:AC15)),1,SUM(Z15:AC15))</f>
        <v>0</v>
      </c>
      <c r="AE15" s="269" t="str">
        <f>AE14</f>
        <v/>
      </c>
      <c r="AG15" s="266" t="str">
        <f t="shared" ref="AG15:AG43" si="7">IF(AND(COUNTA(K15,N15,P15,Q15,T15,U15)&gt;0,BN15=1),1,"")</f>
        <v/>
      </c>
      <c r="AI15" s="20">
        <f>IFERROR(IF(D15="",0,IF(COUNTIF($D$14:D15,D15)&gt;1,1,0)),0)</f>
        <v>0</v>
      </c>
      <c r="AK15" s="261">
        <f t="shared" ref="AK15:AK43" si="8">IF(COUNTIF(K15,"*m*")&gt;0,IF(VALUE(AO15)&gt;59,1,0),0)</f>
        <v>0</v>
      </c>
      <c r="AL15" s="261" t="str">
        <f t="shared" ref="AL15:AL43" si="9">IF(COUNTIF(L15,"*m*")&gt;0,RIGHT(10000000+AS15,7),RIGHT(100000+AS15,5))</f>
        <v>00000</v>
      </c>
      <c r="AM15" s="275" t="str">
        <f t="shared" ref="AM15:AM43" si="10">IF(AN15=0,AO15&amp;"秒"&amp;AP15,AN15&amp;"分"&amp;AO15&amp;"秒"&amp;AP15)</f>
        <v>0秒0</v>
      </c>
      <c r="AN15" s="276">
        <f t="shared" ref="AN15:AN43" si="11">INT(N15/10000)</f>
        <v>0</v>
      </c>
      <c r="AO15" s="276" t="str">
        <f t="shared" ref="AO15:AO43" si="12">RIGHT(INT(N15/100),2)</f>
        <v>0</v>
      </c>
      <c r="AP15" s="276" t="str">
        <f t="shared" ref="AP15:AP43" si="13">RIGHT(INT(N15/1),2)</f>
        <v>0</v>
      </c>
      <c r="AQ15" s="276" t="str">
        <f t="shared" ref="AQ15:AQ43" si="14">INT(N15/100)&amp;"m"&amp;RIGHT(N15,2)</f>
        <v>0m</v>
      </c>
      <c r="AR15" s="276" t="str">
        <f t="shared" ref="AR15:AR43" si="15">N15&amp;"点"</f>
        <v>点</v>
      </c>
      <c r="AS15" s="261">
        <f t="shared" ref="AS15:AS43" si="16">VALUE(N15)</f>
        <v>0</v>
      </c>
      <c r="AU15" s="261">
        <f t="shared" ref="AU15:AU43" si="17">IF(P15="",0,IF(OR(P15&lt;$AU$12,P15&gt;$AU$13),1,0))</f>
        <v>0</v>
      </c>
      <c r="AV15" s="261">
        <f t="shared" ref="AV15:AV43" si="18">IF($N15="",0,IF($P15="",1,0))</f>
        <v>0</v>
      </c>
      <c r="AW15" s="261">
        <f t="shared" ref="AW15:AW43" si="19">IF($N15="",0,IF($Q15="",1,0))</f>
        <v>0</v>
      </c>
    </row>
    <row r="16" spans="1:52" s="20" customFormat="1" ht="18" customHeight="1" thickBot="1">
      <c r="A16" s="461"/>
      <c r="B16" s="673" t="s">
        <v>45</v>
      </c>
      <c r="C16" s="674"/>
      <c r="D16" s="674"/>
      <c r="E16" s="674"/>
      <c r="F16" s="690"/>
      <c r="G16" s="418"/>
      <c r="H16" s="418"/>
      <c r="I16" s="418"/>
      <c r="J16" s="11" t="s">
        <v>46</v>
      </c>
      <c r="K16" s="94"/>
      <c r="L16" s="13" t="str">
        <f>IF(K16&gt;0,VLOOKUP(K16,女子登録情報!$J$2:$K$21,2,0),"")</f>
        <v/>
      </c>
      <c r="M16" s="14"/>
      <c r="N16" s="297"/>
      <c r="O16" s="298" t="str">
        <f t="shared" si="0"/>
        <v/>
      </c>
      <c r="P16" s="299"/>
      <c r="Q16" s="691"/>
      <c r="R16" s="692"/>
      <c r="S16" s="692"/>
      <c r="T16" s="705"/>
      <c r="U16" s="669"/>
      <c r="X16" s="267">
        <f t="shared" si="5"/>
        <v>0</v>
      </c>
      <c r="Y16" s="392"/>
      <c r="Z16" s="266" t="str">
        <f t="shared" si="1"/>
        <v/>
      </c>
      <c r="AA16" s="266" t="str">
        <f t="shared" si="2"/>
        <v/>
      </c>
      <c r="AB16" s="266" t="str">
        <f t="shared" si="3"/>
        <v/>
      </c>
      <c r="AC16" s="266" t="str">
        <f t="shared" si="4"/>
        <v/>
      </c>
      <c r="AD16" s="269">
        <f t="shared" si="6"/>
        <v>0</v>
      </c>
      <c r="AE16" s="269" t="str">
        <f>AE15</f>
        <v/>
      </c>
      <c r="AG16" s="266" t="str">
        <f t="shared" si="7"/>
        <v/>
      </c>
      <c r="AI16" s="20">
        <f>IFERROR(IF(D16="",0,IF(COUNTIF($D$14:D16,D16)&gt;1,1,0)),0)</f>
        <v>0</v>
      </c>
      <c r="AK16" s="261">
        <f t="shared" si="8"/>
        <v>0</v>
      </c>
      <c r="AL16" s="261" t="str">
        <f t="shared" si="9"/>
        <v>00000</v>
      </c>
      <c r="AM16" s="275" t="str">
        <f t="shared" si="10"/>
        <v>0秒0</v>
      </c>
      <c r="AN16" s="276">
        <f t="shared" si="11"/>
        <v>0</v>
      </c>
      <c r="AO16" s="276" t="str">
        <f t="shared" si="12"/>
        <v>0</v>
      </c>
      <c r="AP16" s="276" t="str">
        <f t="shared" si="13"/>
        <v>0</v>
      </c>
      <c r="AQ16" s="276" t="str">
        <f t="shared" si="14"/>
        <v>0m</v>
      </c>
      <c r="AR16" s="276" t="str">
        <f t="shared" si="15"/>
        <v>点</v>
      </c>
      <c r="AS16" s="261">
        <f t="shared" si="16"/>
        <v>0</v>
      </c>
      <c r="AU16" s="261">
        <f t="shared" si="17"/>
        <v>0</v>
      </c>
      <c r="AV16" s="261">
        <f t="shared" si="18"/>
        <v>0</v>
      </c>
      <c r="AW16" s="261">
        <f t="shared" si="19"/>
        <v>0</v>
      </c>
    </row>
    <row r="17" spans="1:49" s="20" customFormat="1" ht="18" customHeight="1" thickTop="1" thickBot="1">
      <c r="A17" s="459">
        <v>2</v>
      </c>
      <c r="B17" s="678" t="s">
        <v>47</v>
      </c>
      <c r="C17" s="680"/>
      <c r="D17" s="680" t="str">
        <f>IF(C17&gt;0,VLOOKUP(C17,女子登録情報!$A$1:$H$2000,3,0),"")</f>
        <v/>
      </c>
      <c r="E17" s="680" t="str">
        <f>IF(C17&gt;0,VLOOKUP(C17,女子登録情報!$A$1:$H$2000,4,0),"")</f>
        <v/>
      </c>
      <c r="F17" s="91" t="str">
        <f>IF(C17&gt;0,VLOOKUP(C17,女子登録情報!$A$1:$H$2000,8,0),"")</f>
        <v/>
      </c>
      <c r="G17" s="416" t="e">
        <f>IF(F18&gt;0,VLOOKUP(F18,女子登録情報!$O$2:$P$48,2,0),"")</f>
        <v>#N/A</v>
      </c>
      <c r="H17" s="416" t="str">
        <f t="shared" ref="H17" si="20">IF(C17&gt;0,TEXT(C17,"100000000"),"")</f>
        <v/>
      </c>
      <c r="I17" s="416">
        <f>IFERROR(VLOOKUP(D17,女子登録情報!$A$2:$H$2001,7,0),基本情報登録!$D$8)</f>
        <v>0</v>
      </c>
      <c r="J17" s="5" t="s">
        <v>42</v>
      </c>
      <c r="K17" s="93"/>
      <c r="L17" s="7" t="str">
        <f>IF(K17&gt;0,VLOOKUP(K17,女子登録情報!$J$1:$K$21,2,0),"")</f>
        <v/>
      </c>
      <c r="M17" s="5" t="s">
        <v>43</v>
      </c>
      <c r="N17" s="695"/>
      <c r="O17" s="96" t="str">
        <f t="shared" si="0"/>
        <v/>
      </c>
      <c r="P17" s="696"/>
      <c r="Q17" s="700"/>
      <c r="R17" s="701"/>
      <c r="S17" s="701"/>
      <c r="T17" s="703"/>
      <c r="U17" s="667"/>
      <c r="X17" s="267">
        <f t="shared" si="5"/>
        <v>0</v>
      </c>
      <c r="Y17" s="392" t="str">
        <f t="shared" ref="Y17" si="21">IF(C17="","",C17)</f>
        <v/>
      </c>
      <c r="Z17" s="266" t="str">
        <f t="shared" si="1"/>
        <v/>
      </c>
      <c r="AA17" s="266" t="str">
        <f t="shared" si="2"/>
        <v/>
      </c>
      <c r="AB17" s="266" t="str">
        <f t="shared" si="3"/>
        <v/>
      </c>
      <c r="AC17" s="266" t="str">
        <f t="shared" si="4"/>
        <v/>
      </c>
      <c r="AD17" s="269">
        <f t="shared" si="6"/>
        <v>0</v>
      </c>
      <c r="AE17" s="269" t="str">
        <f t="shared" ref="AE17" si="22">IF(D17="","",D17)</f>
        <v/>
      </c>
      <c r="AG17" s="266" t="str">
        <f t="shared" si="7"/>
        <v/>
      </c>
      <c r="AI17" s="20">
        <f>IFERROR(IF(D17="",0,IF(COUNTIF($D$14:D17,D17)&gt;1,1,0)),0)</f>
        <v>0</v>
      </c>
      <c r="AK17" s="261">
        <f t="shared" si="8"/>
        <v>0</v>
      </c>
      <c r="AL17" s="261" t="str">
        <f t="shared" si="9"/>
        <v>00000</v>
      </c>
      <c r="AM17" s="275" t="str">
        <f t="shared" si="10"/>
        <v>0秒0</v>
      </c>
      <c r="AN17" s="276">
        <f t="shared" si="11"/>
        <v>0</v>
      </c>
      <c r="AO17" s="276" t="str">
        <f t="shared" si="12"/>
        <v>0</v>
      </c>
      <c r="AP17" s="276" t="str">
        <f t="shared" si="13"/>
        <v>0</v>
      </c>
      <c r="AQ17" s="276" t="str">
        <f t="shared" si="14"/>
        <v>0m</v>
      </c>
      <c r="AR17" s="276" t="str">
        <f t="shared" si="15"/>
        <v>点</v>
      </c>
      <c r="AS17" s="261">
        <f t="shared" si="16"/>
        <v>0</v>
      </c>
      <c r="AU17" s="261">
        <f t="shared" si="17"/>
        <v>0</v>
      </c>
      <c r="AV17" s="261">
        <f t="shared" si="18"/>
        <v>0</v>
      </c>
      <c r="AW17" s="261">
        <f t="shared" si="19"/>
        <v>0</v>
      </c>
    </row>
    <row r="18" spans="1:49" s="20" customFormat="1" ht="18" customHeight="1" thickBot="1">
      <c r="A18" s="460"/>
      <c r="B18" s="679"/>
      <c r="C18" s="681"/>
      <c r="D18" s="681"/>
      <c r="E18" s="681"/>
      <c r="F18" s="92" t="str">
        <f>IF(C17&gt;0,VLOOKUP(C17,女子登録情報!$A$1:$H$2000,5,0),"")</f>
        <v/>
      </c>
      <c r="G18" s="417"/>
      <c r="H18" s="417"/>
      <c r="I18" s="417"/>
      <c r="J18" s="10" t="s">
        <v>44</v>
      </c>
      <c r="K18" s="93"/>
      <c r="L18" s="7" t="str">
        <f>IF(K18&gt;0,VLOOKUP(K18,女子登録情報!$J$2:$K$21,2,0),"")</f>
        <v/>
      </c>
      <c r="M18" s="10"/>
      <c r="N18" s="695"/>
      <c r="O18" s="296" t="str">
        <f t="shared" si="0"/>
        <v/>
      </c>
      <c r="P18" s="696"/>
      <c r="Q18" s="700"/>
      <c r="R18" s="701"/>
      <c r="S18" s="701"/>
      <c r="T18" s="704"/>
      <c r="U18" s="668"/>
      <c r="X18" s="267">
        <f t="shared" si="5"/>
        <v>0</v>
      </c>
      <c r="Y18" s="392"/>
      <c r="Z18" s="266" t="str">
        <f t="shared" si="1"/>
        <v/>
      </c>
      <c r="AA18" s="266" t="str">
        <f t="shared" si="2"/>
        <v/>
      </c>
      <c r="AB18" s="266" t="str">
        <f t="shared" si="3"/>
        <v/>
      </c>
      <c r="AC18" s="266" t="str">
        <f t="shared" si="4"/>
        <v/>
      </c>
      <c r="AD18" s="269">
        <f t="shared" si="6"/>
        <v>0</v>
      </c>
      <c r="AE18" s="269" t="str">
        <f t="shared" ref="AE18:AE19" si="23">AE17</f>
        <v/>
      </c>
      <c r="AG18" s="266" t="str">
        <f t="shared" si="7"/>
        <v/>
      </c>
      <c r="AI18" s="20">
        <f>IFERROR(IF(D18="",0,IF(COUNTIF($D$14:D18,D18)&gt;1,1,0)),0)</f>
        <v>0</v>
      </c>
      <c r="AK18" s="261">
        <f t="shared" si="8"/>
        <v>0</v>
      </c>
      <c r="AL18" s="261" t="str">
        <f t="shared" si="9"/>
        <v>00000</v>
      </c>
      <c r="AM18" s="275" t="str">
        <f t="shared" si="10"/>
        <v>0秒0</v>
      </c>
      <c r="AN18" s="276">
        <f t="shared" si="11"/>
        <v>0</v>
      </c>
      <c r="AO18" s="276" t="str">
        <f t="shared" si="12"/>
        <v>0</v>
      </c>
      <c r="AP18" s="276" t="str">
        <f t="shared" si="13"/>
        <v>0</v>
      </c>
      <c r="AQ18" s="276" t="str">
        <f t="shared" si="14"/>
        <v>0m</v>
      </c>
      <c r="AR18" s="276" t="str">
        <f t="shared" si="15"/>
        <v>点</v>
      </c>
      <c r="AS18" s="261">
        <f t="shared" si="16"/>
        <v>0</v>
      </c>
      <c r="AU18" s="261">
        <f t="shared" si="17"/>
        <v>0</v>
      </c>
      <c r="AV18" s="261">
        <f t="shared" si="18"/>
        <v>0</v>
      </c>
      <c r="AW18" s="261">
        <f t="shared" si="19"/>
        <v>0</v>
      </c>
    </row>
    <row r="19" spans="1:49" s="20" customFormat="1" ht="18" customHeight="1" thickBot="1">
      <c r="A19" s="461"/>
      <c r="B19" s="688" t="s">
        <v>45</v>
      </c>
      <c r="C19" s="689"/>
      <c r="D19" s="674"/>
      <c r="E19" s="674"/>
      <c r="F19" s="690"/>
      <c r="G19" s="418"/>
      <c r="H19" s="418"/>
      <c r="I19" s="418"/>
      <c r="J19" s="11" t="s">
        <v>46</v>
      </c>
      <c r="K19" s="94"/>
      <c r="L19" s="13" t="str">
        <f>IF(K19&gt;0,VLOOKUP(K19,女子登録情報!$J$2:$K$21,2,0),"")</f>
        <v/>
      </c>
      <c r="M19" s="14"/>
      <c r="N19" s="297"/>
      <c r="O19" s="298" t="str">
        <f t="shared" si="0"/>
        <v/>
      </c>
      <c r="P19" s="299"/>
      <c r="Q19" s="691"/>
      <c r="R19" s="692"/>
      <c r="S19" s="692"/>
      <c r="T19" s="705"/>
      <c r="U19" s="669"/>
      <c r="X19" s="267">
        <f t="shared" si="5"/>
        <v>0</v>
      </c>
      <c r="Y19" s="392"/>
      <c r="Z19" s="266" t="str">
        <f t="shared" si="1"/>
        <v/>
      </c>
      <c r="AA19" s="266" t="str">
        <f t="shared" si="2"/>
        <v/>
      </c>
      <c r="AB19" s="266" t="str">
        <f t="shared" si="3"/>
        <v/>
      </c>
      <c r="AC19" s="266" t="str">
        <f t="shared" si="4"/>
        <v/>
      </c>
      <c r="AD19" s="269">
        <f t="shared" si="6"/>
        <v>0</v>
      </c>
      <c r="AE19" s="269" t="str">
        <f t="shared" si="23"/>
        <v/>
      </c>
      <c r="AG19" s="266" t="str">
        <f t="shared" si="7"/>
        <v/>
      </c>
      <c r="AI19" s="20">
        <f>IFERROR(IF(D19="",0,IF(COUNTIF($D$14:D19,D19)&gt;1,1,0)),0)</f>
        <v>0</v>
      </c>
      <c r="AK19" s="261">
        <f t="shared" si="8"/>
        <v>0</v>
      </c>
      <c r="AL19" s="261" t="str">
        <f t="shared" si="9"/>
        <v>00000</v>
      </c>
      <c r="AM19" s="275" t="str">
        <f t="shared" si="10"/>
        <v>0秒0</v>
      </c>
      <c r="AN19" s="276">
        <f t="shared" si="11"/>
        <v>0</v>
      </c>
      <c r="AO19" s="276" t="str">
        <f t="shared" si="12"/>
        <v>0</v>
      </c>
      <c r="AP19" s="276" t="str">
        <f t="shared" si="13"/>
        <v>0</v>
      </c>
      <c r="AQ19" s="276" t="str">
        <f t="shared" si="14"/>
        <v>0m</v>
      </c>
      <c r="AR19" s="276" t="str">
        <f t="shared" si="15"/>
        <v>点</v>
      </c>
      <c r="AS19" s="261">
        <f t="shared" si="16"/>
        <v>0</v>
      </c>
      <c r="AU19" s="261">
        <f t="shared" si="17"/>
        <v>0</v>
      </c>
      <c r="AV19" s="261">
        <f t="shared" si="18"/>
        <v>0</v>
      </c>
      <c r="AW19" s="261">
        <f t="shared" si="19"/>
        <v>0</v>
      </c>
    </row>
    <row r="20" spans="1:49" s="20" customFormat="1" ht="18" customHeight="1" thickTop="1" thickBot="1">
      <c r="A20" s="459">
        <v>3</v>
      </c>
      <c r="B20" s="678" t="s">
        <v>41</v>
      </c>
      <c r="C20" s="680"/>
      <c r="D20" s="680" t="str">
        <f>IF(C20&gt;0,VLOOKUP(C20,女子登録情報!$A$1:$H$2000,3,0),"")</f>
        <v/>
      </c>
      <c r="E20" s="680" t="str">
        <f>IF(C20&gt;0,VLOOKUP(C20,女子登録情報!$A$1:$H$2000,4,0),"")</f>
        <v/>
      </c>
      <c r="F20" s="91" t="str">
        <f>IF(C20&gt;0,VLOOKUP(C20,女子登録情報!$A$1:$H$2000,8,0),"")</f>
        <v/>
      </c>
      <c r="G20" s="416" t="e">
        <f>IF(F21&gt;0,VLOOKUP(F21,女子登録情報!$O$2:$P$48,2,0),"")</f>
        <v>#N/A</v>
      </c>
      <c r="H20" s="416" t="str">
        <f t="shared" ref="H20" si="24">IF(C20&gt;0,TEXT(C20,"100000000"),"")</f>
        <v/>
      </c>
      <c r="I20" s="416">
        <f>IFERROR(VLOOKUP(D20,女子登録情報!$A$2:$H$2001,7,0),基本情報登録!$D$8)</f>
        <v>0</v>
      </c>
      <c r="J20" s="5" t="s">
        <v>42</v>
      </c>
      <c r="K20" s="93"/>
      <c r="L20" s="7" t="str">
        <f>IF(K20&gt;0,VLOOKUP(K20,女子登録情報!$J$1:$K$21,2,0),"")</f>
        <v/>
      </c>
      <c r="M20" s="5" t="s">
        <v>43</v>
      </c>
      <c r="N20" s="695"/>
      <c r="O20" s="96" t="str">
        <f t="shared" si="0"/>
        <v/>
      </c>
      <c r="P20" s="696"/>
      <c r="Q20" s="700"/>
      <c r="R20" s="701"/>
      <c r="S20" s="701"/>
      <c r="T20" s="703"/>
      <c r="U20" s="667"/>
      <c r="X20" s="267">
        <f t="shared" si="5"/>
        <v>0</v>
      </c>
      <c r="Y20" s="392" t="str">
        <f t="shared" ref="Y20" si="25">IF(C20="","",C20)</f>
        <v/>
      </c>
      <c r="Z20" s="266" t="str">
        <f t="shared" si="1"/>
        <v/>
      </c>
      <c r="AA20" s="266" t="str">
        <f t="shared" si="2"/>
        <v/>
      </c>
      <c r="AB20" s="266" t="str">
        <f t="shared" si="3"/>
        <v/>
      </c>
      <c r="AC20" s="266" t="str">
        <f t="shared" si="4"/>
        <v/>
      </c>
      <c r="AD20" s="269">
        <f t="shared" si="6"/>
        <v>0</v>
      </c>
      <c r="AE20" s="269" t="str">
        <f t="shared" ref="AE20" si="26">IF(D20="","",D20)</f>
        <v/>
      </c>
      <c r="AG20" s="266" t="str">
        <f t="shared" si="7"/>
        <v/>
      </c>
      <c r="AI20" s="20">
        <f>IFERROR(IF(D20="",0,IF(COUNTIF($D$14:D20,D20)&gt;1,1,0)),0)</f>
        <v>0</v>
      </c>
      <c r="AK20" s="261">
        <f t="shared" si="8"/>
        <v>0</v>
      </c>
      <c r="AL20" s="261" t="str">
        <f t="shared" si="9"/>
        <v>00000</v>
      </c>
      <c r="AM20" s="275" t="str">
        <f t="shared" si="10"/>
        <v>0秒0</v>
      </c>
      <c r="AN20" s="276">
        <f t="shared" si="11"/>
        <v>0</v>
      </c>
      <c r="AO20" s="276" t="str">
        <f t="shared" si="12"/>
        <v>0</v>
      </c>
      <c r="AP20" s="276" t="str">
        <f t="shared" si="13"/>
        <v>0</v>
      </c>
      <c r="AQ20" s="276" t="str">
        <f t="shared" si="14"/>
        <v>0m</v>
      </c>
      <c r="AR20" s="276" t="str">
        <f t="shared" si="15"/>
        <v>点</v>
      </c>
      <c r="AS20" s="261">
        <f t="shared" si="16"/>
        <v>0</v>
      </c>
      <c r="AU20" s="261">
        <f t="shared" si="17"/>
        <v>0</v>
      </c>
      <c r="AV20" s="261">
        <f t="shared" si="18"/>
        <v>0</v>
      </c>
      <c r="AW20" s="261">
        <f t="shared" si="19"/>
        <v>0</v>
      </c>
    </row>
    <row r="21" spans="1:49" s="20" customFormat="1" ht="18" customHeight="1" thickBot="1">
      <c r="A21" s="460"/>
      <c r="B21" s="679"/>
      <c r="C21" s="681"/>
      <c r="D21" s="681"/>
      <c r="E21" s="681"/>
      <c r="F21" s="92" t="str">
        <f>IF(C20&gt;0,VLOOKUP(C20,女子登録情報!$A$1:$H$2000,5,0),"")</f>
        <v/>
      </c>
      <c r="G21" s="417"/>
      <c r="H21" s="417"/>
      <c r="I21" s="417"/>
      <c r="J21" s="10" t="s">
        <v>44</v>
      </c>
      <c r="K21" s="93"/>
      <c r="L21" s="7" t="str">
        <f>IF(K21&gt;0,VLOOKUP(K21,女子登録情報!$J$2:$K$21,2,0),"")</f>
        <v/>
      </c>
      <c r="M21" s="10"/>
      <c r="N21" s="695"/>
      <c r="O21" s="296" t="str">
        <f t="shared" si="0"/>
        <v/>
      </c>
      <c r="P21" s="696"/>
      <c r="Q21" s="700"/>
      <c r="R21" s="701"/>
      <c r="S21" s="701"/>
      <c r="T21" s="704"/>
      <c r="U21" s="668"/>
      <c r="X21" s="267">
        <f t="shared" si="5"/>
        <v>0</v>
      </c>
      <c r="Y21" s="392"/>
      <c r="Z21" s="266" t="str">
        <f t="shared" si="1"/>
        <v/>
      </c>
      <c r="AA21" s="266" t="str">
        <f t="shared" si="2"/>
        <v/>
      </c>
      <c r="AB21" s="266" t="str">
        <f t="shared" si="3"/>
        <v/>
      </c>
      <c r="AC21" s="266" t="str">
        <f t="shared" si="4"/>
        <v/>
      </c>
      <c r="AD21" s="269">
        <f t="shared" si="6"/>
        <v>0</v>
      </c>
      <c r="AE21" s="269" t="str">
        <f t="shared" ref="AE21:AE22" si="27">AE20</f>
        <v/>
      </c>
      <c r="AG21" s="266" t="str">
        <f t="shared" si="7"/>
        <v/>
      </c>
      <c r="AI21" s="20">
        <f>IFERROR(IF(D21="",0,IF(COUNTIF($D$14:D21,D21)&gt;1,1,0)),0)</f>
        <v>0</v>
      </c>
      <c r="AK21" s="261">
        <f t="shared" si="8"/>
        <v>0</v>
      </c>
      <c r="AL21" s="261" t="str">
        <f t="shared" si="9"/>
        <v>00000</v>
      </c>
      <c r="AM21" s="275" t="str">
        <f t="shared" si="10"/>
        <v>0秒0</v>
      </c>
      <c r="AN21" s="276">
        <f t="shared" si="11"/>
        <v>0</v>
      </c>
      <c r="AO21" s="276" t="str">
        <f t="shared" si="12"/>
        <v>0</v>
      </c>
      <c r="AP21" s="276" t="str">
        <f t="shared" si="13"/>
        <v>0</v>
      </c>
      <c r="AQ21" s="276" t="str">
        <f t="shared" si="14"/>
        <v>0m</v>
      </c>
      <c r="AR21" s="276" t="str">
        <f t="shared" si="15"/>
        <v>点</v>
      </c>
      <c r="AS21" s="261">
        <f t="shared" si="16"/>
        <v>0</v>
      </c>
      <c r="AU21" s="261">
        <f t="shared" si="17"/>
        <v>0</v>
      </c>
      <c r="AV21" s="261">
        <f t="shared" si="18"/>
        <v>0</v>
      </c>
      <c r="AW21" s="261">
        <f t="shared" si="19"/>
        <v>0</v>
      </c>
    </row>
    <row r="22" spans="1:49" s="20" customFormat="1" ht="18" customHeight="1" thickBot="1">
      <c r="A22" s="461"/>
      <c r="B22" s="688" t="s">
        <v>45</v>
      </c>
      <c r="C22" s="689"/>
      <c r="D22" s="674"/>
      <c r="E22" s="674"/>
      <c r="F22" s="690"/>
      <c r="G22" s="418"/>
      <c r="H22" s="418"/>
      <c r="I22" s="418"/>
      <c r="J22" s="11" t="s">
        <v>46</v>
      </c>
      <c r="K22" s="94"/>
      <c r="L22" s="13" t="str">
        <f>IF(K22&gt;0,VLOOKUP(K22,女子登録情報!$J$2:$K$21,2,0),"")</f>
        <v/>
      </c>
      <c r="M22" s="14"/>
      <c r="N22" s="297"/>
      <c r="O22" s="298" t="str">
        <f t="shared" si="0"/>
        <v/>
      </c>
      <c r="P22" s="299"/>
      <c r="Q22" s="691"/>
      <c r="R22" s="692"/>
      <c r="S22" s="692"/>
      <c r="T22" s="705"/>
      <c r="U22" s="669"/>
      <c r="X22" s="267">
        <f t="shared" si="5"/>
        <v>0</v>
      </c>
      <c r="Y22" s="392"/>
      <c r="Z22" s="266" t="str">
        <f t="shared" si="1"/>
        <v/>
      </c>
      <c r="AA22" s="266" t="str">
        <f t="shared" si="2"/>
        <v/>
      </c>
      <c r="AB22" s="266" t="str">
        <f t="shared" si="3"/>
        <v/>
      </c>
      <c r="AC22" s="266" t="str">
        <f t="shared" si="4"/>
        <v/>
      </c>
      <c r="AD22" s="269">
        <f t="shared" si="6"/>
        <v>0</v>
      </c>
      <c r="AE22" s="269" t="str">
        <f t="shared" si="27"/>
        <v/>
      </c>
      <c r="AG22" s="266" t="str">
        <f t="shared" si="7"/>
        <v/>
      </c>
      <c r="AI22" s="20">
        <f>IFERROR(IF(D22="",0,IF(COUNTIF($D$14:D22,D22)&gt;1,1,0)),0)</f>
        <v>0</v>
      </c>
      <c r="AK22" s="261">
        <f t="shared" si="8"/>
        <v>0</v>
      </c>
      <c r="AL22" s="261" t="str">
        <f t="shared" si="9"/>
        <v>00000</v>
      </c>
      <c r="AM22" s="275" t="str">
        <f t="shared" si="10"/>
        <v>0秒0</v>
      </c>
      <c r="AN22" s="276">
        <f t="shared" si="11"/>
        <v>0</v>
      </c>
      <c r="AO22" s="276" t="str">
        <f t="shared" si="12"/>
        <v>0</v>
      </c>
      <c r="AP22" s="276" t="str">
        <f t="shared" si="13"/>
        <v>0</v>
      </c>
      <c r="AQ22" s="276" t="str">
        <f t="shared" si="14"/>
        <v>0m</v>
      </c>
      <c r="AR22" s="276" t="str">
        <f t="shared" si="15"/>
        <v>点</v>
      </c>
      <c r="AS22" s="261">
        <f t="shared" si="16"/>
        <v>0</v>
      </c>
      <c r="AU22" s="261">
        <f t="shared" si="17"/>
        <v>0</v>
      </c>
      <c r="AV22" s="261">
        <f t="shared" si="18"/>
        <v>0</v>
      </c>
      <c r="AW22" s="261">
        <f t="shared" si="19"/>
        <v>0</v>
      </c>
    </row>
    <row r="23" spans="1:49" s="20" customFormat="1" ht="18" customHeight="1" thickTop="1" thickBot="1">
      <c r="A23" s="459">
        <v>4</v>
      </c>
      <c r="B23" s="678" t="s">
        <v>47</v>
      </c>
      <c r="C23" s="680"/>
      <c r="D23" s="680" t="str">
        <f>IF(C23&gt;0,VLOOKUP(C23,女子登録情報!$A$1:$H$2000,3,0),"")</f>
        <v/>
      </c>
      <c r="E23" s="680" t="str">
        <f>IF(C23&gt;0,VLOOKUP(C23,女子登録情報!$A$1:$H$2000,4,0),"")</f>
        <v/>
      </c>
      <c r="F23" s="91" t="str">
        <f>IF(C23&gt;0,VLOOKUP(C23,女子登録情報!$A$1:$H$2000,8,0),"")</f>
        <v/>
      </c>
      <c r="G23" s="416" t="e">
        <f>IF(F24&gt;0,VLOOKUP(F24,女子登録情報!$O$2:$P$48,2,0),"")</f>
        <v>#N/A</v>
      </c>
      <c r="H23" s="416" t="str">
        <f t="shared" ref="H23" si="28">IF(C23&gt;0,TEXT(C23,"100000000"),"")</f>
        <v/>
      </c>
      <c r="I23" s="416">
        <f>IFERROR(VLOOKUP(D23,女子登録情報!$A$2:$H$2001,7,0),基本情報登録!$D$8)</f>
        <v>0</v>
      </c>
      <c r="J23" s="5" t="s">
        <v>42</v>
      </c>
      <c r="K23" s="93"/>
      <c r="L23" s="7" t="str">
        <f>IF(K23&gt;0,VLOOKUP(K23,女子登録情報!$J$1:$K$21,2,0),"")</f>
        <v/>
      </c>
      <c r="M23" s="5" t="s">
        <v>43</v>
      </c>
      <c r="N23" s="695"/>
      <c r="O23" s="96" t="str">
        <f t="shared" si="0"/>
        <v/>
      </c>
      <c r="P23" s="696"/>
      <c r="Q23" s="700"/>
      <c r="R23" s="701"/>
      <c r="S23" s="701"/>
      <c r="T23" s="703"/>
      <c r="U23" s="667"/>
      <c r="X23" s="267">
        <f t="shared" si="5"/>
        <v>0</v>
      </c>
      <c r="Y23" s="392" t="str">
        <f t="shared" ref="Y23" si="29">IF(C23="","",C23)</f>
        <v/>
      </c>
      <c r="Z23" s="266" t="str">
        <f t="shared" si="1"/>
        <v/>
      </c>
      <c r="AA23" s="266" t="str">
        <f t="shared" si="2"/>
        <v/>
      </c>
      <c r="AB23" s="266" t="str">
        <f t="shared" si="3"/>
        <v/>
      </c>
      <c r="AC23" s="266" t="str">
        <f t="shared" si="4"/>
        <v/>
      </c>
      <c r="AD23" s="269">
        <f t="shared" si="6"/>
        <v>0</v>
      </c>
      <c r="AE23" s="269" t="str">
        <f t="shared" ref="AE23" si="30">IF(D23="","",D23)</f>
        <v/>
      </c>
      <c r="AG23" s="266" t="str">
        <f t="shared" si="7"/>
        <v/>
      </c>
      <c r="AI23" s="20">
        <f>IFERROR(IF(D23="",0,IF(COUNTIF($D$14:D23,D23)&gt;1,1,0)),0)</f>
        <v>0</v>
      </c>
      <c r="AK23" s="261">
        <f t="shared" si="8"/>
        <v>0</v>
      </c>
      <c r="AL23" s="261" t="str">
        <f t="shared" si="9"/>
        <v>00000</v>
      </c>
      <c r="AM23" s="275" t="str">
        <f t="shared" si="10"/>
        <v>0秒0</v>
      </c>
      <c r="AN23" s="276">
        <f t="shared" si="11"/>
        <v>0</v>
      </c>
      <c r="AO23" s="276" t="str">
        <f t="shared" si="12"/>
        <v>0</v>
      </c>
      <c r="AP23" s="276" t="str">
        <f t="shared" si="13"/>
        <v>0</v>
      </c>
      <c r="AQ23" s="276" t="str">
        <f t="shared" si="14"/>
        <v>0m</v>
      </c>
      <c r="AR23" s="276" t="str">
        <f t="shared" si="15"/>
        <v>点</v>
      </c>
      <c r="AS23" s="261">
        <f t="shared" si="16"/>
        <v>0</v>
      </c>
      <c r="AU23" s="261">
        <f t="shared" si="17"/>
        <v>0</v>
      </c>
      <c r="AV23" s="261">
        <f t="shared" si="18"/>
        <v>0</v>
      </c>
      <c r="AW23" s="261">
        <f t="shared" si="19"/>
        <v>0</v>
      </c>
    </row>
    <row r="24" spans="1:49" s="20" customFormat="1" ht="18" customHeight="1" thickBot="1">
      <c r="A24" s="460"/>
      <c r="B24" s="679"/>
      <c r="C24" s="681"/>
      <c r="D24" s="681"/>
      <c r="E24" s="681"/>
      <c r="F24" s="92" t="str">
        <f>IF(C23&gt;0,VLOOKUP(C23,女子登録情報!$A$1:$H$2000,5,0),"")</f>
        <v/>
      </c>
      <c r="G24" s="417"/>
      <c r="H24" s="417"/>
      <c r="I24" s="417"/>
      <c r="J24" s="10" t="s">
        <v>44</v>
      </c>
      <c r="K24" s="93"/>
      <c r="L24" s="7" t="str">
        <f>IF(K24&gt;0,VLOOKUP(K24,女子登録情報!$J$2:$K$21,2,0),"")</f>
        <v/>
      </c>
      <c r="M24" s="10"/>
      <c r="N24" s="695"/>
      <c r="O24" s="296" t="str">
        <f t="shared" si="0"/>
        <v/>
      </c>
      <c r="P24" s="696"/>
      <c r="Q24" s="700"/>
      <c r="R24" s="701"/>
      <c r="S24" s="701"/>
      <c r="T24" s="704"/>
      <c r="U24" s="668"/>
      <c r="X24" s="267">
        <f t="shared" si="5"/>
        <v>0</v>
      </c>
      <c r="Y24" s="392"/>
      <c r="Z24" s="266" t="str">
        <f t="shared" si="1"/>
        <v/>
      </c>
      <c r="AA24" s="266" t="str">
        <f t="shared" si="2"/>
        <v/>
      </c>
      <c r="AB24" s="266" t="str">
        <f t="shared" si="3"/>
        <v/>
      </c>
      <c r="AC24" s="266" t="str">
        <f t="shared" si="4"/>
        <v/>
      </c>
      <c r="AD24" s="269">
        <f t="shared" si="6"/>
        <v>0</v>
      </c>
      <c r="AE24" s="269" t="str">
        <f t="shared" ref="AE24:AE25" si="31">AE23</f>
        <v/>
      </c>
      <c r="AG24" s="266" t="str">
        <f t="shared" si="7"/>
        <v/>
      </c>
      <c r="AI24" s="20">
        <f>IFERROR(IF(D24="",0,IF(COUNTIF($D$14:D24,D24)&gt;1,1,0)),0)</f>
        <v>0</v>
      </c>
      <c r="AK24" s="261">
        <f t="shared" si="8"/>
        <v>0</v>
      </c>
      <c r="AL24" s="261" t="str">
        <f t="shared" si="9"/>
        <v>00000</v>
      </c>
      <c r="AM24" s="275" t="str">
        <f t="shared" si="10"/>
        <v>0秒0</v>
      </c>
      <c r="AN24" s="276">
        <f t="shared" si="11"/>
        <v>0</v>
      </c>
      <c r="AO24" s="276" t="str">
        <f t="shared" si="12"/>
        <v>0</v>
      </c>
      <c r="AP24" s="276" t="str">
        <f t="shared" si="13"/>
        <v>0</v>
      </c>
      <c r="AQ24" s="276" t="str">
        <f t="shared" si="14"/>
        <v>0m</v>
      </c>
      <c r="AR24" s="276" t="str">
        <f t="shared" si="15"/>
        <v>点</v>
      </c>
      <c r="AS24" s="261">
        <f t="shared" si="16"/>
        <v>0</v>
      </c>
      <c r="AU24" s="261">
        <f t="shared" si="17"/>
        <v>0</v>
      </c>
      <c r="AV24" s="261">
        <f t="shared" si="18"/>
        <v>0</v>
      </c>
      <c r="AW24" s="261">
        <f t="shared" si="19"/>
        <v>0</v>
      </c>
    </row>
    <row r="25" spans="1:49" s="20" customFormat="1" ht="18" customHeight="1" thickBot="1">
      <c r="A25" s="461"/>
      <c r="B25" s="688" t="s">
        <v>45</v>
      </c>
      <c r="C25" s="689"/>
      <c r="D25" s="674"/>
      <c r="E25" s="674"/>
      <c r="F25" s="690"/>
      <c r="G25" s="418"/>
      <c r="H25" s="418"/>
      <c r="I25" s="418"/>
      <c r="J25" s="11" t="s">
        <v>46</v>
      </c>
      <c r="K25" s="94"/>
      <c r="L25" s="13" t="str">
        <f>IF(K25&gt;0,VLOOKUP(K25,女子登録情報!$J$2:$K$21,2,0),"")</f>
        <v/>
      </c>
      <c r="M25" s="14"/>
      <c r="N25" s="297"/>
      <c r="O25" s="298" t="str">
        <f t="shared" si="0"/>
        <v/>
      </c>
      <c r="P25" s="299"/>
      <c r="Q25" s="691"/>
      <c r="R25" s="692"/>
      <c r="S25" s="692"/>
      <c r="T25" s="705"/>
      <c r="U25" s="669"/>
      <c r="X25" s="267">
        <f t="shared" si="5"/>
        <v>0</v>
      </c>
      <c r="Y25" s="392"/>
      <c r="Z25" s="266" t="str">
        <f t="shared" si="1"/>
        <v/>
      </c>
      <c r="AA25" s="266" t="str">
        <f t="shared" si="2"/>
        <v/>
      </c>
      <c r="AB25" s="266" t="str">
        <f t="shared" si="3"/>
        <v/>
      </c>
      <c r="AC25" s="266" t="str">
        <f t="shared" si="4"/>
        <v/>
      </c>
      <c r="AD25" s="269">
        <f t="shared" si="6"/>
        <v>0</v>
      </c>
      <c r="AE25" s="269" t="str">
        <f t="shared" si="31"/>
        <v/>
      </c>
      <c r="AG25" s="266" t="str">
        <f t="shared" si="7"/>
        <v/>
      </c>
      <c r="AI25" s="20">
        <f>IFERROR(IF(D25="",0,IF(COUNTIF($D$14:D25,D25)&gt;1,1,0)),0)</f>
        <v>0</v>
      </c>
      <c r="AK25" s="261">
        <f t="shared" si="8"/>
        <v>0</v>
      </c>
      <c r="AL25" s="261" t="str">
        <f t="shared" si="9"/>
        <v>00000</v>
      </c>
      <c r="AM25" s="275" t="str">
        <f t="shared" si="10"/>
        <v>0秒0</v>
      </c>
      <c r="AN25" s="276">
        <f t="shared" si="11"/>
        <v>0</v>
      </c>
      <c r="AO25" s="276" t="str">
        <f t="shared" si="12"/>
        <v>0</v>
      </c>
      <c r="AP25" s="276" t="str">
        <f t="shared" si="13"/>
        <v>0</v>
      </c>
      <c r="AQ25" s="276" t="str">
        <f t="shared" si="14"/>
        <v>0m</v>
      </c>
      <c r="AR25" s="276" t="str">
        <f t="shared" si="15"/>
        <v>点</v>
      </c>
      <c r="AS25" s="261">
        <f t="shared" si="16"/>
        <v>0</v>
      </c>
      <c r="AU25" s="261">
        <f t="shared" si="17"/>
        <v>0</v>
      </c>
      <c r="AV25" s="261">
        <f t="shared" si="18"/>
        <v>0</v>
      </c>
      <c r="AW25" s="261">
        <f t="shared" si="19"/>
        <v>0</v>
      </c>
    </row>
    <row r="26" spans="1:49" s="20" customFormat="1" ht="18" customHeight="1" thickTop="1" thickBot="1">
      <c r="A26" s="459">
        <v>5</v>
      </c>
      <c r="B26" s="678" t="s">
        <v>47</v>
      </c>
      <c r="C26" s="680"/>
      <c r="D26" s="680" t="str">
        <f>IF(C26&gt;0,VLOOKUP(C26,女子登録情報!$A$1:$H$2000,3,0),"")</f>
        <v/>
      </c>
      <c r="E26" s="680" t="str">
        <f>IF(C26&gt;0,VLOOKUP(C26,女子登録情報!$A$1:$H$2000,4,0),"")</f>
        <v/>
      </c>
      <c r="F26" s="91" t="str">
        <f>IF(C26&gt;0,VLOOKUP(C26,女子登録情報!$A$1:$H$2000,8,0),"")</f>
        <v/>
      </c>
      <c r="G26" s="416" t="e">
        <f>IF(F27&gt;0,VLOOKUP(F27,女子登録情報!$O$2:$P$48,2,0),"")</f>
        <v>#N/A</v>
      </c>
      <c r="H26" s="416" t="str">
        <f t="shared" ref="H26" si="32">IF(C26&gt;0,TEXT(C26,"100000000"),"")</f>
        <v/>
      </c>
      <c r="I26" s="416">
        <f>IFERROR(VLOOKUP(D26,女子登録情報!$A$2:$H$2001,7,0),基本情報登録!$D$8)</f>
        <v>0</v>
      </c>
      <c r="J26" s="5" t="s">
        <v>42</v>
      </c>
      <c r="K26" s="93"/>
      <c r="L26" s="7" t="str">
        <f>IF(K26&gt;0,VLOOKUP(K26,女子登録情報!$J$1:$K$21,2,0),"")</f>
        <v/>
      </c>
      <c r="M26" s="5" t="s">
        <v>43</v>
      </c>
      <c r="N26" s="695"/>
      <c r="O26" s="96" t="str">
        <f t="shared" si="0"/>
        <v/>
      </c>
      <c r="P26" s="696"/>
      <c r="Q26" s="700"/>
      <c r="R26" s="701"/>
      <c r="S26" s="701"/>
      <c r="T26" s="703"/>
      <c r="U26" s="667"/>
      <c r="X26" s="267">
        <f t="shared" si="5"/>
        <v>0</v>
      </c>
      <c r="Y26" s="392" t="str">
        <f t="shared" ref="Y26" si="33">IF(C26="","",C26)</f>
        <v/>
      </c>
      <c r="Z26" s="266" t="str">
        <f t="shared" si="1"/>
        <v/>
      </c>
      <c r="AA26" s="266" t="str">
        <f t="shared" si="2"/>
        <v/>
      </c>
      <c r="AB26" s="266" t="str">
        <f t="shared" si="3"/>
        <v/>
      </c>
      <c r="AC26" s="266" t="str">
        <f t="shared" si="4"/>
        <v/>
      </c>
      <c r="AD26" s="269">
        <f t="shared" si="6"/>
        <v>0</v>
      </c>
      <c r="AE26" s="269" t="str">
        <f t="shared" ref="AE26" si="34">IF(D26="","",D26)</f>
        <v/>
      </c>
      <c r="AG26" s="266" t="str">
        <f t="shared" si="7"/>
        <v/>
      </c>
      <c r="AI26" s="20">
        <f>IFERROR(IF(D26="",0,IF(COUNTIF($D$14:D26,D26)&gt;1,1,0)),0)</f>
        <v>0</v>
      </c>
      <c r="AK26" s="261">
        <f t="shared" si="8"/>
        <v>0</v>
      </c>
      <c r="AL26" s="261" t="str">
        <f t="shared" si="9"/>
        <v>00000</v>
      </c>
      <c r="AM26" s="275" t="str">
        <f t="shared" si="10"/>
        <v>0秒0</v>
      </c>
      <c r="AN26" s="276">
        <f t="shared" si="11"/>
        <v>0</v>
      </c>
      <c r="AO26" s="276" t="str">
        <f t="shared" si="12"/>
        <v>0</v>
      </c>
      <c r="AP26" s="276" t="str">
        <f t="shared" si="13"/>
        <v>0</v>
      </c>
      <c r="AQ26" s="276" t="str">
        <f t="shared" si="14"/>
        <v>0m</v>
      </c>
      <c r="AR26" s="276" t="str">
        <f t="shared" si="15"/>
        <v>点</v>
      </c>
      <c r="AS26" s="261">
        <f t="shared" si="16"/>
        <v>0</v>
      </c>
      <c r="AU26" s="261">
        <f t="shared" si="17"/>
        <v>0</v>
      </c>
      <c r="AV26" s="261">
        <f t="shared" si="18"/>
        <v>0</v>
      </c>
      <c r="AW26" s="261">
        <f t="shared" si="19"/>
        <v>0</v>
      </c>
    </row>
    <row r="27" spans="1:49" s="20" customFormat="1" ht="18" customHeight="1" thickBot="1">
      <c r="A27" s="460"/>
      <c r="B27" s="679"/>
      <c r="C27" s="681"/>
      <c r="D27" s="681"/>
      <c r="E27" s="681"/>
      <c r="F27" s="92" t="str">
        <f>IF(C26&gt;0,VLOOKUP(C26,女子登録情報!$A$1:$H$2000,5,0),"")</f>
        <v/>
      </c>
      <c r="G27" s="417"/>
      <c r="H27" s="417"/>
      <c r="I27" s="417"/>
      <c r="J27" s="10" t="s">
        <v>44</v>
      </c>
      <c r="K27" s="93"/>
      <c r="L27" s="7" t="str">
        <f>IF(K27&gt;0,VLOOKUP(K27,女子登録情報!$J$2:$K$21,2,0),"")</f>
        <v/>
      </c>
      <c r="M27" s="10"/>
      <c r="N27" s="695"/>
      <c r="O27" s="296" t="str">
        <f t="shared" si="0"/>
        <v/>
      </c>
      <c r="P27" s="696"/>
      <c r="Q27" s="700"/>
      <c r="R27" s="701"/>
      <c r="S27" s="701"/>
      <c r="T27" s="704"/>
      <c r="U27" s="668"/>
      <c r="X27" s="267">
        <f t="shared" si="5"/>
        <v>0</v>
      </c>
      <c r="Y27" s="392"/>
      <c r="Z27" s="266" t="str">
        <f t="shared" si="1"/>
        <v/>
      </c>
      <c r="AA27" s="266" t="str">
        <f t="shared" si="2"/>
        <v/>
      </c>
      <c r="AB27" s="266" t="str">
        <f t="shared" si="3"/>
        <v/>
      </c>
      <c r="AC27" s="266" t="str">
        <f t="shared" si="4"/>
        <v/>
      </c>
      <c r="AD27" s="269">
        <f t="shared" si="6"/>
        <v>0</v>
      </c>
      <c r="AE27" s="269" t="str">
        <f t="shared" ref="AE27:AE28" si="35">AE26</f>
        <v/>
      </c>
      <c r="AG27" s="266" t="str">
        <f t="shared" si="7"/>
        <v/>
      </c>
      <c r="AI27" s="20">
        <f>IFERROR(IF(D27="",0,IF(COUNTIF($D$14:D27,D27)&gt;1,1,0)),0)</f>
        <v>0</v>
      </c>
      <c r="AK27" s="261">
        <f t="shared" si="8"/>
        <v>0</v>
      </c>
      <c r="AL27" s="261" t="str">
        <f t="shared" si="9"/>
        <v>00000</v>
      </c>
      <c r="AM27" s="275" t="str">
        <f t="shared" si="10"/>
        <v>0秒0</v>
      </c>
      <c r="AN27" s="276">
        <f t="shared" si="11"/>
        <v>0</v>
      </c>
      <c r="AO27" s="276" t="str">
        <f t="shared" si="12"/>
        <v>0</v>
      </c>
      <c r="AP27" s="276" t="str">
        <f t="shared" si="13"/>
        <v>0</v>
      </c>
      <c r="AQ27" s="276" t="str">
        <f t="shared" si="14"/>
        <v>0m</v>
      </c>
      <c r="AR27" s="276" t="str">
        <f t="shared" si="15"/>
        <v>点</v>
      </c>
      <c r="AS27" s="261">
        <f t="shared" si="16"/>
        <v>0</v>
      </c>
      <c r="AU27" s="261">
        <f t="shared" si="17"/>
        <v>0</v>
      </c>
      <c r="AV27" s="261">
        <f t="shared" si="18"/>
        <v>0</v>
      </c>
      <c r="AW27" s="261">
        <f t="shared" si="19"/>
        <v>0</v>
      </c>
    </row>
    <row r="28" spans="1:49" s="20" customFormat="1" ht="18" customHeight="1" thickBot="1">
      <c r="A28" s="461"/>
      <c r="B28" s="688" t="s">
        <v>45</v>
      </c>
      <c r="C28" s="689"/>
      <c r="D28" s="674"/>
      <c r="E28" s="674"/>
      <c r="F28" s="690"/>
      <c r="G28" s="418"/>
      <c r="H28" s="418"/>
      <c r="I28" s="418"/>
      <c r="J28" s="11" t="s">
        <v>46</v>
      </c>
      <c r="K28" s="94"/>
      <c r="L28" s="13" t="str">
        <f>IF(K28&gt;0,VLOOKUP(K28,女子登録情報!$J$2:$K$21,2,0),"")</f>
        <v/>
      </c>
      <c r="M28" s="14"/>
      <c r="N28" s="297"/>
      <c r="O28" s="298" t="str">
        <f t="shared" si="0"/>
        <v/>
      </c>
      <c r="P28" s="299"/>
      <c r="Q28" s="691"/>
      <c r="R28" s="692"/>
      <c r="S28" s="692"/>
      <c r="T28" s="705"/>
      <c r="U28" s="669"/>
      <c r="X28" s="267">
        <f t="shared" si="5"/>
        <v>0</v>
      </c>
      <c r="Y28" s="392"/>
      <c r="Z28" s="266" t="str">
        <f t="shared" si="1"/>
        <v/>
      </c>
      <c r="AA28" s="266" t="str">
        <f t="shared" si="2"/>
        <v/>
      </c>
      <c r="AB28" s="266" t="str">
        <f t="shared" si="3"/>
        <v/>
      </c>
      <c r="AC28" s="266" t="str">
        <f t="shared" si="4"/>
        <v/>
      </c>
      <c r="AD28" s="269">
        <f t="shared" si="6"/>
        <v>0</v>
      </c>
      <c r="AE28" s="269" t="str">
        <f t="shared" si="35"/>
        <v/>
      </c>
      <c r="AG28" s="266" t="str">
        <f t="shared" si="7"/>
        <v/>
      </c>
      <c r="AI28" s="20">
        <f>IFERROR(IF(D28="",0,IF(COUNTIF($D$14:D28,D28)&gt;1,1,0)),0)</f>
        <v>0</v>
      </c>
      <c r="AK28" s="261">
        <f t="shared" si="8"/>
        <v>0</v>
      </c>
      <c r="AL28" s="261" t="str">
        <f t="shared" si="9"/>
        <v>00000</v>
      </c>
      <c r="AM28" s="275" t="str">
        <f t="shared" si="10"/>
        <v>0秒0</v>
      </c>
      <c r="AN28" s="276">
        <f t="shared" si="11"/>
        <v>0</v>
      </c>
      <c r="AO28" s="276" t="str">
        <f t="shared" si="12"/>
        <v>0</v>
      </c>
      <c r="AP28" s="276" t="str">
        <f t="shared" si="13"/>
        <v>0</v>
      </c>
      <c r="AQ28" s="276" t="str">
        <f t="shared" si="14"/>
        <v>0m</v>
      </c>
      <c r="AR28" s="276" t="str">
        <f t="shared" si="15"/>
        <v>点</v>
      </c>
      <c r="AS28" s="261">
        <f t="shared" si="16"/>
        <v>0</v>
      </c>
      <c r="AU28" s="261">
        <f t="shared" si="17"/>
        <v>0</v>
      </c>
      <c r="AV28" s="261">
        <f t="shared" si="18"/>
        <v>0</v>
      </c>
      <c r="AW28" s="261">
        <f t="shared" si="19"/>
        <v>0</v>
      </c>
    </row>
    <row r="29" spans="1:49" s="20" customFormat="1" ht="18" customHeight="1" thickTop="1" thickBot="1">
      <c r="A29" s="459">
        <v>6</v>
      </c>
      <c r="B29" s="678" t="s">
        <v>47</v>
      </c>
      <c r="C29" s="680"/>
      <c r="D29" s="680" t="str">
        <f>IF(C29&gt;0,VLOOKUP(C29,女子登録情報!$A$1:$H$2000,3,0),"")</f>
        <v/>
      </c>
      <c r="E29" s="680" t="str">
        <f>IF(C29&gt;0,VLOOKUP(C29,女子登録情報!$A$1:$H$2000,4,0),"")</f>
        <v/>
      </c>
      <c r="F29" s="91" t="str">
        <f>IF(C29&gt;0,VLOOKUP(C29,女子登録情報!$A$1:$H$2000,8,0),"")</f>
        <v/>
      </c>
      <c r="G29" s="416" t="e">
        <f>IF(F30&gt;0,VLOOKUP(F30,女子登録情報!$O$2:$P$48,2,0),"")</f>
        <v>#N/A</v>
      </c>
      <c r="H29" s="416" t="str">
        <f t="shared" ref="H29" si="36">IF(C29&gt;0,TEXT(C29,"100000000"),"")</f>
        <v/>
      </c>
      <c r="I29" s="416">
        <f>IFERROR(VLOOKUP(D29,女子登録情報!$A$2:$H$2001,7,0),基本情報登録!$D$8)</f>
        <v>0</v>
      </c>
      <c r="J29" s="5" t="s">
        <v>42</v>
      </c>
      <c r="K29" s="93"/>
      <c r="L29" s="7" t="str">
        <f>IF(K29&gt;0,VLOOKUP(K29,女子登録情報!$J$1:$K$21,2,0),"")</f>
        <v/>
      </c>
      <c r="M29" s="5" t="s">
        <v>43</v>
      </c>
      <c r="N29" s="695"/>
      <c r="O29" s="96" t="str">
        <f t="shared" si="0"/>
        <v/>
      </c>
      <c r="P29" s="696"/>
      <c r="Q29" s="700"/>
      <c r="R29" s="701"/>
      <c r="S29" s="701"/>
      <c r="T29" s="703"/>
      <c r="U29" s="667"/>
      <c r="X29" s="267">
        <f t="shared" si="5"/>
        <v>0</v>
      </c>
      <c r="Y29" s="392" t="str">
        <f t="shared" ref="Y29" si="37">IF(C29="","",C29)</f>
        <v/>
      </c>
      <c r="Z29" s="266" t="str">
        <f t="shared" si="1"/>
        <v/>
      </c>
      <c r="AA29" s="266" t="str">
        <f t="shared" si="2"/>
        <v/>
      </c>
      <c r="AB29" s="266" t="str">
        <f t="shared" si="3"/>
        <v/>
      </c>
      <c r="AC29" s="266" t="str">
        <f t="shared" si="4"/>
        <v/>
      </c>
      <c r="AD29" s="269">
        <f t="shared" si="6"/>
        <v>0</v>
      </c>
      <c r="AE29" s="269" t="str">
        <f t="shared" ref="AE29" si="38">IF(D29="","",D29)</f>
        <v/>
      </c>
      <c r="AG29" s="266" t="str">
        <f t="shared" si="7"/>
        <v/>
      </c>
      <c r="AI29" s="20">
        <f>IFERROR(IF(D29="",0,IF(COUNTIF($D$14:D29,D29)&gt;1,1,0)),0)</f>
        <v>0</v>
      </c>
      <c r="AK29" s="261">
        <f t="shared" si="8"/>
        <v>0</v>
      </c>
      <c r="AL29" s="261" t="str">
        <f t="shared" si="9"/>
        <v>00000</v>
      </c>
      <c r="AM29" s="275" t="str">
        <f t="shared" si="10"/>
        <v>0秒0</v>
      </c>
      <c r="AN29" s="276">
        <f t="shared" si="11"/>
        <v>0</v>
      </c>
      <c r="AO29" s="276" t="str">
        <f t="shared" si="12"/>
        <v>0</v>
      </c>
      <c r="AP29" s="276" t="str">
        <f t="shared" si="13"/>
        <v>0</v>
      </c>
      <c r="AQ29" s="276" t="str">
        <f t="shared" si="14"/>
        <v>0m</v>
      </c>
      <c r="AR29" s="276" t="str">
        <f t="shared" si="15"/>
        <v>点</v>
      </c>
      <c r="AS29" s="261">
        <f t="shared" si="16"/>
        <v>0</v>
      </c>
      <c r="AU29" s="261">
        <f t="shared" si="17"/>
        <v>0</v>
      </c>
      <c r="AV29" s="261">
        <f t="shared" si="18"/>
        <v>0</v>
      </c>
      <c r="AW29" s="261">
        <f t="shared" si="19"/>
        <v>0</v>
      </c>
    </row>
    <row r="30" spans="1:49" s="20" customFormat="1" ht="18" customHeight="1" thickBot="1">
      <c r="A30" s="460"/>
      <c r="B30" s="679"/>
      <c r="C30" s="681"/>
      <c r="D30" s="681"/>
      <c r="E30" s="681"/>
      <c r="F30" s="92" t="str">
        <f>IF(C29&gt;0,VLOOKUP(C29,女子登録情報!$A$1:$H$2000,5,0),"")</f>
        <v/>
      </c>
      <c r="G30" s="417"/>
      <c r="H30" s="417"/>
      <c r="I30" s="417"/>
      <c r="J30" s="10" t="s">
        <v>44</v>
      </c>
      <c r="K30" s="93"/>
      <c r="L30" s="7" t="str">
        <f>IF(K30&gt;0,VLOOKUP(K30,女子登録情報!$J$2:$K$21,2,0),"")</f>
        <v/>
      </c>
      <c r="M30" s="10"/>
      <c r="N30" s="695"/>
      <c r="O30" s="296" t="str">
        <f t="shared" si="0"/>
        <v/>
      </c>
      <c r="P30" s="696"/>
      <c r="Q30" s="700"/>
      <c r="R30" s="701"/>
      <c r="S30" s="701"/>
      <c r="T30" s="704"/>
      <c r="U30" s="668"/>
      <c r="X30" s="267">
        <f t="shared" si="5"/>
        <v>0</v>
      </c>
      <c r="Y30" s="392"/>
      <c r="Z30" s="266" t="str">
        <f t="shared" si="1"/>
        <v/>
      </c>
      <c r="AA30" s="266" t="str">
        <f t="shared" si="2"/>
        <v/>
      </c>
      <c r="AB30" s="266" t="str">
        <f t="shared" si="3"/>
        <v/>
      </c>
      <c r="AC30" s="266" t="str">
        <f t="shared" si="4"/>
        <v/>
      </c>
      <c r="AD30" s="269">
        <f t="shared" si="6"/>
        <v>0</v>
      </c>
      <c r="AE30" s="269" t="str">
        <f t="shared" ref="AE30:AE31" si="39">AE29</f>
        <v/>
      </c>
      <c r="AG30" s="266" t="str">
        <f t="shared" si="7"/>
        <v/>
      </c>
      <c r="AI30" s="20">
        <f>IFERROR(IF(D30="",0,IF(COUNTIF($D$14:D30,D30)&gt;1,1,0)),0)</f>
        <v>0</v>
      </c>
      <c r="AK30" s="261">
        <f t="shared" si="8"/>
        <v>0</v>
      </c>
      <c r="AL30" s="261" t="str">
        <f t="shared" si="9"/>
        <v>00000</v>
      </c>
      <c r="AM30" s="275" t="str">
        <f t="shared" si="10"/>
        <v>0秒0</v>
      </c>
      <c r="AN30" s="276">
        <f t="shared" si="11"/>
        <v>0</v>
      </c>
      <c r="AO30" s="276" t="str">
        <f t="shared" si="12"/>
        <v>0</v>
      </c>
      <c r="AP30" s="276" t="str">
        <f t="shared" si="13"/>
        <v>0</v>
      </c>
      <c r="AQ30" s="276" t="str">
        <f t="shared" si="14"/>
        <v>0m</v>
      </c>
      <c r="AR30" s="276" t="str">
        <f t="shared" si="15"/>
        <v>点</v>
      </c>
      <c r="AS30" s="261">
        <f t="shared" si="16"/>
        <v>0</v>
      </c>
      <c r="AU30" s="261">
        <f t="shared" si="17"/>
        <v>0</v>
      </c>
      <c r="AV30" s="261">
        <f t="shared" si="18"/>
        <v>0</v>
      </c>
      <c r="AW30" s="261">
        <f t="shared" si="19"/>
        <v>0</v>
      </c>
    </row>
    <row r="31" spans="1:49" s="20" customFormat="1" ht="18" customHeight="1" thickBot="1">
      <c r="A31" s="461"/>
      <c r="B31" s="688" t="s">
        <v>45</v>
      </c>
      <c r="C31" s="689"/>
      <c r="D31" s="674"/>
      <c r="E31" s="674"/>
      <c r="F31" s="690"/>
      <c r="G31" s="418"/>
      <c r="H31" s="418"/>
      <c r="I31" s="418"/>
      <c r="J31" s="11" t="s">
        <v>46</v>
      </c>
      <c r="K31" s="94"/>
      <c r="L31" s="13" t="str">
        <f>IF(K31&gt;0,VLOOKUP(K31,女子登録情報!$J$2:$K$21,2,0),"")</f>
        <v/>
      </c>
      <c r="M31" s="14"/>
      <c r="N31" s="297"/>
      <c r="O31" s="298" t="str">
        <f t="shared" si="0"/>
        <v/>
      </c>
      <c r="P31" s="299"/>
      <c r="Q31" s="691"/>
      <c r="R31" s="692"/>
      <c r="S31" s="692"/>
      <c r="T31" s="705"/>
      <c r="U31" s="669"/>
      <c r="X31" s="267">
        <f t="shared" si="5"/>
        <v>0</v>
      </c>
      <c r="Y31" s="392"/>
      <c r="Z31" s="266" t="str">
        <f t="shared" si="1"/>
        <v/>
      </c>
      <c r="AA31" s="266" t="str">
        <f t="shared" si="2"/>
        <v/>
      </c>
      <c r="AB31" s="266" t="str">
        <f t="shared" si="3"/>
        <v/>
      </c>
      <c r="AC31" s="266" t="str">
        <f t="shared" si="4"/>
        <v/>
      </c>
      <c r="AD31" s="269">
        <f t="shared" si="6"/>
        <v>0</v>
      </c>
      <c r="AE31" s="269" t="str">
        <f t="shared" si="39"/>
        <v/>
      </c>
      <c r="AG31" s="266" t="str">
        <f t="shared" si="7"/>
        <v/>
      </c>
      <c r="AI31" s="20">
        <f>IFERROR(IF(D31="",0,IF(COUNTIF($D$14:D31,D31)&gt;1,1,0)),0)</f>
        <v>0</v>
      </c>
      <c r="AK31" s="261">
        <f t="shared" si="8"/>
        <v>0</v>
      </c>
      <c r="AL31" s="261" t="str">
        <f t="shared" si="9"/>
        <v>00000</v>
      </c>
      <c r="AM31" s="275" t="str">
        <f t="shared" si="10"/>
        <v>0秒0</v>
      </c>
      <c r="AN31" s="276">
        <f t="shared" si="11"/>
        <v>0</v>
      </c>
      <c r="AO31" s="276" t="str">
        <f t="shared" si="12"/>
        <v>0</v>
      </c>
      <c r="AP31" s="276" t="str">
        <f t="shared" si="13"/>
        <v>0</v>
      </c>
      <c r="AQ31" s="276" t="str">
        <f t="shared" si="14"/>
        <v>0m</v>
      </c>
      <c r="AR31" s="276" t="str">
        <f t="shared" si="15"/>
        <v>点</v>
      </c>
      <c r="AS31" s="261">
        <f t="shared" si="16"/>
        <v>0</v>
      </c>
      <c r="AU31" s="261">
        <f t="shared" si="17"/>
        <v>0</v>
      </c>
      <c r="AV31" s="261">
        <f t="shared" si="18"/>
        <v>0</v>
      </c>
      <c r="AW31" s="261">
        <f t="shared" si="19"/>
        <v>0</v>
      </c>
    </row>
    <row r="32" spans="1:49" s="20" customFormat="1" ht="18" customHeight="1" thickTop="1" thickBot="1">
      <c r="A32" s="459">
        <v>7</v>
      </c>
      <c r="B32" s="678" t="s">
        <v>47</v>
      </c>
      <c r="C32" s="680"/>
      <c r="D32" s="680" t="str">
        <f>IF(C32&gt;0,VLOOKUP(C32,女子登録情報!$A$1:$H$2000,3,0),"")</f>
        <v/>
      </c>
      <c r="E32" s="680" t="str">
        <f>IF(C32&gt;0,VLOOKUP(C32,女子登録情報!$A$1:$H$2000,4,0),"")</f>
        <v/>
      </c>
      <c r="F32" s="91" t="str">
        <f>IF(C32&gt;0,VLOOKUP(C32,女子登録情報!$A$1:$H$2000,8,0),"")</f>
        <v/>
      </c>
      <c r="G32" s="416" t="e">
        <f>IF(F33&gt;0,VLOOKUP(F33,女子登録情報!$O$2:$P$48,2,0),"")</f>
        <v>#N/A</v>
      </c>
      <c r="H32" s="416" t="str">
        <f t="shared" ref="H32" si="40">IF(C32&gt;0,TEXT(C32,"100000000"),"")</f>
        <v/>
      </c>
      <c r="I32" s="416">
        <f>IFERROR(VLOOKUP(D32,女子登録情報!$A$2:$H$2001,7,0),基本情報登録!$D$8)</f>
        <v>0</v>
      </c>
      <c r="J32" s="5" t="s">
        <v>42</v>
      </c>
      <c r="K32" s="93"/>
      <c r="L32" s="7" t="str">
        <f>IF(K32&gt;0,VLOOKUP(K32,女子登録情報!$J$1:$K$21,2,0),"")</f>
        <v/>
      </c>
      <c r="M32" s="5" t="s">
        <v>43</v>
      </c>
      <c r="N32" s="695"/>
      <c r="O32" s="96" t="str">
        <f t="shared" si="0"/>
        <v/>
      </c>
      <c r="P32" s="696"/>
      <c r="Q32" s="700"/>
      <c r="R32" s="701"/>
      <c r="S32" s="701"/>
      <c r="T32" s="703"/>
      <c r="U32" s="667"/>
      <c r="X32" s="267">
        <f t="shared" si="5"/>
        <v>0</v>
      </c>
      <c r="Y32" s="392" t="str">
        <f t="shared" ref="Y32" si="41">IF(C32="","",C32)</f>
        <v/>
      </c>
      <c r="Z32" s="266" t="str">
        <f t="shared" si="1"/>
        <v/>
      </c>
      <c r="AA32" s="266" t="str">
        <f t="shared" si="2"/>
        <v/>
      </c>
      <c r="AB32" s="266" t="str">
        <f t="shared" si="3"/>
        <v/>
      </c>
      <c r="AC32" s="266" t="str">
        <f t="shared" si="4"/>
        <v/>
      </c>
      <c r="AD32" s="269">
        <f t="shared" si="6"/>
        <v>0</v>
      </c>
      <c r="AE32" s="269" t="str">
        <f t="shared" ref="AE32" si="42">IF(D32="","",D32)</f>
        <v/>
      </c>
      <c r="AG32" s="266" t="str">
        <f t="shared" si="7"/>
        <v/>
      </c>
      <c r="AI32" s="20">
        <f>IFERROR(IF(D32="",0,IF(COUNTIF($D$14:D32,D32)&gt;1,1,0)),0)</f>
        <v>0</v>
      </c>
      <c r="AK32" s="261">
        <f t="shared" si="8"/>
        <v>0</v>
      </c>
      <c r="AL32" s="261" t="str">
        <f t="shared" si="9"/>
        <v>00000</v>
      </c>
      <c r="AM32" s="275" t="str">
        <f t="shared" si="10"/>
        <v>0秒0</v>
      </c>
      <c r="AN32" s="276">
        <f t="shared" si="11"/>
        <v>0</v>
      </c>
      <c r="AO32" s="276" t="str">
        <f t="shared" si="12"/>
        <v>0</v>
      </c>
      <c r="AP32" s="276" t="str">
        <f t="shared" si="13"/>
        <v>0</v>
      </c>
      <c r="AQ32" s="276" t="str">
        <f t="shared" si="14"/>
        <v>0m</v>
      </c>
      <c r="AR32" s="276" t="str">
        <f t="shared" si="15"/>
        <v>点</v>
      </c>
      <c r="AS32" s="261">
        <f t="shared" si="16"/>
        <v>0</v>
      </c>
      <c r="AU32" s="261">
        <f t="shared" si="17"/>
        <v>0</v>
      </c>
      <c r="AV32" s="261">
        <f t="shared" si="18"/>
        <v>0</v>
      </c>
      <c r="AW32" s="261">
        <f t="shared" si="19"/>
        <v>0</v>
      </c>
    </row>
    <row r="33" spans="1:49" s="20" customFormat="1" ht="18" customHeight="1" thickBot="1">
      <c r="A33" s="460"/>
      <c r="B33" s="679"/>
      <c r="C33" s="681"/>
      <c r="D33" s="681"/>
      <c r="E33" s="681"/>
      <c r="F33" s="92" t="str">
        <f>IF(C32&gt;0,VLOOKUP(C32,女子登録情報!$A$1:$H$2000,5,0),"")</f>
        <v/>
      </c>
      <c r="G33" s="417"/>
      <c r="H33" s="417"/>
      <c r="I33" s="417"/>
      <c r="J33" s="10" t="s">
        <v>44</v>
      </c>
      <c r="K33" s="93"/>
      <c r="L33" s="7" t="str">
        <f>IF(K33&gt;0,VLOOKUP(K33,女子登録情報!$J$2:$K$21,2,0),"")</f>
        <v/>
      </c>
      <c r="M33" s="10"/>
      <c r="N33" s="695"/>
      <c r="O33" s="296" t="str">
        <f t="shared" si="0"/>
        <v/>
      </c>
      <c r="P33" s="696"/>
      <c r="Q33" s="700"/>
      <c r="R33" s="701"/>
      <c r="S33" s="701"/>
      <c r="T33" s="704"/>
      <c r="U33" s="668"/>
      <c r="X33" s="267">
        <f t="shared" si="5"/>
        <v>0</v>
      </c>
      <c r="Y33" s="392"/>
      <c r="Z33" s="266" t="str">
        <f t="shared" si="1"/>
        <v/>
      </c>
      <c r="AA33" s="266" t="str">
        <f t="shared" si="2"/>
        <v/>
      </c>
      <c r="AB33" s="266" t="str">
        <f t="shared" si="3"/>
        <v/>
      </c>
      <c r="AC33" s="266" t="str">
        <f t="shared" si="4"/>
        <v/>
      </c>
      <c r="AD33" s="269">
        <f t="shared" si="6"/>
        <v>0</v>
      </c>
      <c r="AE33" s="269" t="str">
        <f t="shared" ref="AE33:AE34" si="43">AE32</f>
        <v/>
      </c>
      <c r="AG33" s="266" t="str">
        <f t="shared" si="7"/>
        <v/>
      </c>
      <c r="AI33" s="20">
        <f>IFERROR(IF(D33="",0,IF(COUNTIF($D$14:D33,D33)&gt;1,1,0)),0)</f>
        <v>0</v>
      </c>
      <c r="AK33" s="261">
        <f t="shared" si="8"/>
        <v>0</v>
      </c>
      <c r="AL33" s="261" t="str">
        <f t="shared" si="9"/>
        <v>00000</v>
      </c>
      <c r="AM33" s="275" t="str">
        <f t="shared" si="10"/>
        <v>0秒0</v>
      </c>
      <c r="AN33" s="276">
        <f t="shared" si="11"/>
        <v>0</v>
      </c>
      <c r="AO33" s="276" t="str">
        <f t="shared" si="12"/>
        <v>0</v>
      </c>
      <c r="AP33" s="276" t="str">
        <f t="shared" si="13"/>
        <v>0</v>
      </c>
      <c r="AQ33" s="276" t="str">
        <f t="shared" si="14"/>
        <v>0m</v>
      </c>
      <c r="AR33" s="276" t="str">
        <f t="shared" si="15"/>
        <v>点</v>
      </c>
      <c r="AS33" s="261">
        <f t="shared" si="16"/>
        <v>0</v>
      </c>
      <c r="AU33" s="261">
        <f t="shared" si="17"/>
        <v>0</v>
      </c>
      <c r="AV33" s="261">
        <f t="shared" si="18"/>
        <v>0</v>
      </c>
      <c r="AW33" s="261">
        <f t="shared" si="19"/>
        <v>0</v>
      </c>
    </row>
    <row r="34" spans="1:49" s="20" customFormat="1" ht="18" customHeight="1" thickBot="1">
      <c r="A34" s="461"/>
      <c r="B34" s="688" t="s">
        <v>45</v>
      </c>
      <c r="C34" s="689"/>
      <c r="D34" s="674"/>
      <c r="E34" s="674"/>
      <c r="F34" s="690"/>
      <c r="G34" s="418"/>
      <c r="H34" s="418"/>
      <c r="I34" s="418"/>
      <c r="J34" s="11" t="s">
        <v>46</v>
      </c>
      <c r="K34" s="94"/>
      <c r="L34" s="13" t="str">
        <f>IF(K34&gt;0,VLOOKUP(K34,女子登録情報!$J$2:$K$21,2,0),"")</f>
        <v/>
      </c>
      <c r="M34" s="14"/>
      <c r="N34" s="297"/>
      <c r="O34" s="298" t="str">
        <f t="shared" si="0"/>
        <v/>
      </c>
      <c r="P34" s="299"/>
      <c r="Q34" s="691"/>
      <c r="R34" s="692"/>
      <c r="S34" s="692"/>
      <c r="T34" s="705"/>
      <c r="U34" s="669"/>
      <c r="X34" s="267">
        <f t="shared" si="5"/>
        <v>0</v>
      </c>
      <c r="Y34" s="392"/>
      <c r="Z34" s="266" t="str">
        <f t="shared" si="1"/>
        <v/>
      </c>
      <c r="AA34" s="266" t="str">
        <f t="shared" si="2"/>
        <v/>
      </c>
      <c r="AB34" s="266" t="str">
        <f t="shared" si="3"/>
        <v/>
      </c>
      <c r="AC34" s="266" t="str">
        <f t="shared" si="4"/>
        <v/>
      </c>
      <c r="AD34" s="269">
        <f t="shared" si="6"/>
        <v>0</v>
      </c>
      <c r="AE34" s="269" t="str">
        <f t="shared" si="43"/>
        <v/>
      </c>
      <c r="AG34" s="266" t="str">
        <f t="shared" si="7"/>
        <v/>
      </c>
      <c r="AI34" s="20">
        <f>IFERROR(IF(D34="",0,IF(COUNTIF($D$14:D34,D34)&gt;1,1,0)),0)</f>
        <v>0</v>
      </c>
      <c r="AK34" s="261">
        <f t="shared" si="8"/>
        <v>0</v>
      </c>
      <c r="AL34" s="261" t="str">
        <f t="shared" si="9"/>
        <v>00000</v>
      </c>
      <c r="AM34" s="275" t="str">
        <f t="shared" si="10"/>
        <v>0秒0</v>
      </c>
      <c r="AN34" s="276">
        <f t="shared" si="11"/>
        <v>0</v>
      </c>
      <c r="AO34" s="276" t="str">
        <f t="shared" si="12"/>
        <v>0</v>
      </c>
      <c r="AP34" s="276" t="str">
        <f t="shared" si="13"/>
        <v>0</v>
      </c>
      <c r="AQ34" s="276" t="str">
        <f t="shared" si="14"/>
        <v>0m</v>
      </c>
      <c r="AR34" s="276" t="str">
        <f t="shared" si="15"/>
        <v>点</v>
      </c>
      <c r="AS34" s="261">
        <f t="shared" si="16"/>
        <v>0</v>
      </c>
      <c r="AU34" s="261">
        <f t="shared" si="17"/>
        <v>0</v>
      </c>
      <c r="AV34" s="261">
        <f t="shared" si="18"/>
        <v>0</v>
      </c>
      <c r="AW34" s="261">
        <f t="shared" si="19"/>
        <v>0</v>
      </c>
    </row>
    <row r="35" spans="1:49" s="20" customFormat="1" ht="18" customHeight="1" thickTop="1" thickBot="1">
      <c r="A35" s="459">
        <v>8</v>
      </c>
      <c r="B35" s="678" t="s">
        <v>47</v>
      </c>
      <c r="C35" s="680"/>
      <c r="D35" s="680" t="str">
        <f>IF(C35&gt;0,VLOOKUP(C35,女子登録情報!$A$1:$H$2000,3,0),"")</f>
        <v/>
      </c>
      <c r="E35" s="680" t="str">
        <f>IF(C35&gt;0,VLOOKUP(C35,女子登録情報!$A$1:$H$2000,4,0),"")</f>
        <v/>
      </c>
      <c r="F35" s="91" t="str">
        <f>IF(C35&gt;0,VLOOKUP(C35,女子登録情報!$A$1:$H$2000,8,0),"")</f>
        <v/>
      </c>
      <c r="G35" s="416" t="e">
        <f>IF(F36&gt;0,VLOOKUP(F36,女子登録情報!$O$2:$P$48,2,0),"")</f>
        <v>#N/A</v>
      </c>
      <c r="H35" s="416" t="str">
        <f t="shared" ref="H35" si="44">IF(C35&gt;0,TEXT(C35,"100000000"),"")</f>
        <v/>
      </c>
      <c r="I35" s="416">
        <f>IFERROR(VLOOKUP(D35,女子登録情報!$A$2:$H$2001,7,0),基本情報登録!$D$8)</f>
        <v>0</v>
      </c>
      <c r="J35" s="5" t="s">
        <v>42</v>
      </c>
      <c r="K35" s="93"/>
      <c r="L35" s="7" t="str">
        <f>IF(K35&gt;0,VLOOKUP(K35,女子登録情報!$J$1:$K$21,2,0),"")</f>
        <v/>
      </c>
      <c r="M35" s="5" t="s">
        <v>43</v>
      </c>
      <c r="N35" s="695"/>
      <c r="O35" s="96" t="str">
        <f t="shared" si="0"/>
        <v/>
      </c>
      <c r="P35" s="696"/>
      <c r="Q35" s="700"/>
      <c r="R35" s="701"/>
      <c r="S35" s="701"/>
      <c r="T35" s="703"/>
      <c r="U35" s="667"/>
      <c r="X35" s="267">
        <f t="shared" si="5"/>
        <v>0</v>
      </c>
      <c r="Y35" s="392" t="str">
        <f t="shared" ref="Y35" si="45">IF(C35="","",C35)</f>
        <v/>
      </c>
      <c r="Z35" s="266" t="str">
        <f t="shared" si="1"/>
        <v/>
      </c>
      <c r="AA35" s="266" t="str">
        <f t="shared" si="2"/>
        <v/>
      </c>
      <c r="AB35" s="266" t="str">
        <f t="shared" si="3"/>
        <v/>
      </c>
      <c r="AC35" s="266" t="str">
        <f t="shared" si="4"/>
        <v/>
      </c>
      <c r="AD35" s="269">
        <f t="shared" si="6"/>
        <v>0</v>
      </c>
      <c r="AE35" s="269" t="str">
        <f t="shared" ref="AE35" si="46">IF(D35="","",D35)</f>
        <v/>
      </c>
      <c r="AG35" s="266" t="str">
        <f t="shared" si="7"/>
        <v/>
      </c>
      <c r="AI35" s="20">
        <f>IFERROR(IF(D35="",0,IF(COUNTIF($D$14:D35,D35)&gt;1,1,0)),0)</f>
        <v>0</v>
      </c>
      <c r="AK35" s="261">
        <f t="shared" si="8"/>
        <v>0</v>
      </c>
      <c r="AL35" s="261" t="str">
        <f t="shared" si="9"/>
        <v>00000</v>
      </c>
      <c r="AM35" s="275" t="str">
        <f t="shared" si="10"/>
        <v>0秒0</v>
      </c>
      <c r="AN35" s="276">
        <f t="shared" si="11"/>
        <v>0</v>
      </c>
      <c r="AO35" s="276" t="str">
        <f t="shared" si="12"/>
        <v>0</v>
      </c>
      <c r="AP35" s="276" t="str">
        <f t="shared" si="13"/>
        <v>0</v>
      </c>
      <c r="AQ35" s="276" t="str">
        <f t="shared" si="14"/>
        <v>0m</v>
      </c>
      <c r="AR35" s="276" t="str">
        <f t="shared" si="15"/>
        <v>点</v>
      </c>
      <c r="AS35" s="261">
        <f t="shared" si="16"/>
        <v>0</v>
      </c>
      <c r="AU35" s="261">
        <f t="shared" si="17"/>
        <v>0</v>
      </c>
      <c r="AV35" s="261">
        <f t="shared" si="18"/>
        <v>0</v>
      </c>
      <c r="AW35" s="261">
        <f t="shared" si="19"/>
        <v>0</v>
      </c>
    </row>
    <row r="36" spans="1:49" s="20" customFormat="1" ht="18" customHeight="1" thickBot="1">
      <c r="A36" s="460"/>
      <c r="B36" s="679"/>
      <c r="C36" s="681"/>
      <c r="D36" s="681"/>
      <c r="E36" s="681"/>
      <c r="F36" s="92" t="str">
        <f>IF(C35&gt;0,VLOOKUP(C35,女子登録情報!$A$1:$H$2000,5,0),"")</f>
        <v/>
      </c>
      <c r="G36" s="417"/>
      <c r="H36" s="417"/>
      <c r="I36" s="417"/>
      <c r="J36" s="10" t="s">
        <v>44</v>
      </c>
      <c r="K36" s="93"/>
      <c r="L36" s="7" t="str">
        <f>IF(K36&gt;0,VLOOKUP(K36,女子登録情報!$J$2:$K$21,2,0),"")</f>
        <v/>
      </c>
      <c r="M36" s="10"/>
      <c r="N36" s="695"/>
      <c r="O36" s="296" t="str">
        <f t="shared" si="0"/>
        <v/>
      </c>
      <c r="P36" s="696"/>
      <c r="Q36" s="700"/>
      <c r="R36" s="701"/>
      <c r="S36" s="701"/>
      <c r="T36" s="704"/>
      <c r="U36" s="668"/>
      <c r="X36" s="267">
        <f t="shared" si="5"/>
        <v>0</v>
      </c>
      <c r="Y36" s="392"/>
      <c r="Z36" s="266" t="str">
        <f t="shared" si="1"/>
        <v/>
      </c>
      <c r="AA36" s="266" t="str">
        <f t="shared" si="2"/>
        <v/>
      </c>
      <c r="AB36" s="266" t="str">
        <f t="shared" si="3"/>
        <v/>
      </c>
      <c r="AC36" s="266" t="str">
        <f t="shared" si="4"/>
        <v/>
      </c>
      <c r="AD36" s="269">
        <f t="shared" si="6"/>
        <v>0</v>
      </c>
      <c r="AE36" s="269" t="str">
        <f t="shared" ref="AE36:AE43" si="47">AE35</f>
        <v/>
      </c>
      <c r="AG36" s="266" t="str">
        <f t="shared" si="7"/>
        <v/>
      </c>
      <c r="AI36" s="20">
        <f>IFERROR(IF(D36="",0,IF(COUNTIF($D$14:D36,D36)&gt;1,1,0)),0)</f>
        <v>0</v>
      </c>
      <c r="AK36" s="261">
        <f t="shared" si="8"/>
        <v>0</v>
      </c>
      <c r="AL36" s="261" t="str">
        <f t="shared" si="9"/>
        <v>00000</v>
      </c>
      <c r="AM36" s="275" t="str">
        <f t="shared" si="10"/>
        <v>0秒0</v>
      </c>
      <c r="AN36" s="276">
        <f t="shared" si="11"/>
        <v>0</v>
      </c>
      <c r="AO36" s="276" t="str">
        <f t="shared" si="12"/>
        <v>0</v>
      </c>
      <c r="AP36" s="276" t="str">
        <f t="shared" si="13"/>
        <v>0</v>
      </c>
      <c r="AQ36" s="276" t="str">
        <f t="shared" si="14"/>
        <v>0m</v>
      </c>
      <c r="AR36" s="276" t="str">
        <f t="shared" si="15"/>
        <v>点</v>
      </c>
      <c r="AS36" s="261">
        <f t="shared" si="16"/>
        <v>0</v>
      </c>
      <c r="AU36" s="261">
        <f t="shared" si="17"/>
        <v>0</v>
      </c>
      <c r="AV36" s="261">
        <f t="shared" si="18"/>
        <v>0</v>
      </c>
      <c r="AW36" s="261">
        <f t="shared" si="19"/>
        <v>0</v>
      </c>
    </row>
    <row r="37" spans="1:49" s="20" customFormat="1" ht="18" customHeight="1" thickBot="1">
      <c r="A37" s="461"/>
      <c r="B37" s="688" t="s">
        <v>45</v>
      </c>
      <c r="C37" s="689"/>
      <c r="D37" s="674"/>
      <c r="E37" s="674"/>
      <c r="F37" s="690"/>
      <c r="G37" s="418"/>
      <c r="H37" s="418"/>
      <c r="I37" s="418"/>
      <c r="J37" s="11" t="s">
        <v>46</v>
      </c>
      <c r="K37" s="94"/>
      <c r="L37" s="13" t="str">
        <f>IF(K37&gt;0,VLOOKUP(K37,女子登録情報!$J$2:$K$21,2,0),"")</f>
        <v/>
      </c>
      <c r="M37" s="14"/>
      <c r="N37" s="297"/>
      <c r="O37" s="298" t="str">
        <f t="shared" si="0"/>
        <v/>
      </c>
      <c r="P37" s="299"/>
      <c r="Q37" s="691"/>
      <c r="R37" s="692"/>
      <c r="S37" s="692"/>
      <c r="T37" s="705"/>
      <c r="U37" s="669"/>
      <c r="X37" s="267">
        <f t="shared" si="5"/>
        <v>0</v>
      </c>
      <c r="Y37" s="392"/>
      <c r="Z37" s="266" t="str">
        <f t="shared" si="1"/>
        <v/>
      </c>
      <c r="AA37" s="266" t="str">
        <f t="shared" si="2"/>
        <v/>
      </c>
      <c r="AB37" s="266" t="str">
        <f t="shared" si="3"/>
        <v/>
      </c>
      <c r="AC37" s="266" t="str">
        <f t="shared" si="4"/>
        <v/>
      </c>
      <c r="AD37" s="269">
        <f t="shared" si="6"/>
        <v>0</v>
      </c>
      <c r="AE37" s="269" t="str">
        <f t="shared" si="47"/>
        <v/>
      </c>
      <c r="AG37" s="266" t="str">
        <f t="shared" si="7"/>
        <v/>
      </c>
      <c r="AI37" s="20">
        <f>IFERROR(IF(D37="",0,IF(COUNTIF($D$14:D37,D37)&gt;1,1,0)),0)</f>
        <v>0</v>
      </c>
      <c r="AK37" s="261">
        <f t="shared" si="8"/>
        <v>0</v>
      </c>
      <c r="AL37" s="261" t="str">
        <f t="shared" si="9"/>
        <v>00000</v>
      </c>
      <c r="AM37" s="275" t="str">
        <f t="shared" si="10"/>
        <v>0秒0</v>
      </c>
      <c r="AN37" s="276">
        <f t="shared" si="11"/>
        <v>0</v>
      </c>
      <c r="AO37" s="276" t="str">
        <f t="shared" si="12"/>
        <v>0</v>
      </c>
      <c r="AP37" s="276" t="str">
        <f t="shared" si="13"/>
        <v>0</v>
      </c>
      <c r="AQ37" s="276" t="str">
        <f t="shared" si="14"/>
        <v>0m</v>
      </c>
      <c r="AR37" s="276" t="str">
        <f t="shared" si="15"/>
        <v>点</v>
      </c>
      <c r="AS37" s="261">
        <f t="shared" si="16"/>
        <v>0</v>
      </c>
      <c r="AU37" s="261">
        <f t="shared" si="17"/>
        <v>0</v>
      </c>
      <c r="AV37" s="261">
        <f t="shared" si="18"/>
        <v>0</v>
      </c>
      <c r="AW37" s="261">
        <f t="shared" si="19"/>
        <v>0</v>
      </c>
    </row>
    <row r="38" spans="1:49" s="20" customFormat="1" ht="18" customHeight="1" thickTop="1" thickBot="1">
      <c r="A38" s="459">
        <v>9</v>
      </c>
      <c r="B38" s="678" t="s">
        <v>47</v>
      </c>
      <c r="C38" s="680"/>
      <c r="D38" s="680" t="str">
        <f>IF(C38&gt;0,VLOOKUP(C38,女子登録情報!$A$1:$H$2000,3,0),"")</f>
        <v/>
      </c>
      <c r="E38" s="680" t="str">
        <f>IF(C38&gt;0,VLOOKUP(C38,女子登録情報!$A$1:$H$2000,4,0),"")</f>
        <v/>
      </c>
      <c r="F38" s="91" t="str">
        <f>IF(C38&gt;0,VLOOKUP(C38,女子登録情報!$A$1:$H$2000,8,0),"")</f>
        <v/>
      </c>
      <c r="G38" s="416" t="e">
        <f>IF(F39&gt;0,VLOOKUP(F39,女子登録情報!$O$2:$P$48,2,0),"")</f>
        <v>#N/A</v>
      </c>
      <c r="H38" s="416" t="str">
        <f t="shared" ref="H38" si="48">IF(C38&gt;0,TEXT(C38,"100000000"),"")</f>
        <v/>
      </c>
      <c r="I38" s="257"/>
      <c r="J38" s="5" t="s">
        <v>42</v>
      </c>
      <c r="K38" s="93"/>
      <c r="L38" s="7" t="str">
        <f>IF(K38&gt;0,VLOOKUP(K38,女子登録情報!$J$1:$K$21,2,0),"")</f>
        <v/>
      </c>
      <c r="M38" s="5" t="s">
        <v>43</v>
      </c>
      <c r="N38" s="694"/>
      <c r="O38" s="96" t="str">
        <f t="shared" si="0"/>
        <v/>
      </c>
      <c r="P38" s="696"/>
      <c r="Q38" s="697"/>
      <c r="R38" s="698"/>
      <c r="S38" s="699"/>
      <c r="T38" s="685"/>
      <c r="U38" s="667"/>
      <c r="X38" s="267">
        <f t="shared" si="5"/>
        <v>0</v>
      </c>
      <c r="Y38" s="392" t="str">
        <f t="shared" ref="Y38:Y41" si="49">IF(C38="","",C38)</f>
        <v/>
      </c>
      <c r="Z38" s="266" t="str">
        <f t="shared" si="1"/>
        <v/>
      </c>
      <c r="AA38" s="266" t="str">
        <f t="shared" si="2"/>
        <v/>
      </c>
      <c r="AB38" s="266" t="str">
        <f t="shared" si="3"/>
        <v/>
      </c>
      <c r="AC38" s="266" t="str">
        <f t="shared" si="4"/>
        <v/>
      </c>
      <c r="AD38" s="269">
        <f t="shared" si="6"/>
        <v>0</v>
      </c>
      <c r="AE38" s="269" t="str">
        <f t="shared" si="47"/>
        <v/>
      </c>
      <c r="AG38" s="266" t="str">
        <f t="shared" si="7"/>
        <v/>
      </c>
      <c r="AI38" s="20">
        <f>IFERROR(IF(D38="",0,IF(COUNTIF($D$14:D38,D38)&gt;1,1,0)),0)</f>
        <v>0</v>
      </c>
      <c r="AK38" s="261">
        <f t="shared" si="8"/>
        <v>0</v>
      </c>
      <c r="AL38" s="261" t="str">
        <f t="shared" si="9"/>
        <v>00000</v>
      </c>
      <c r="AM38" s="275" t="str">
        <f t="shared" si="10"/>
        <v>0秒0</v>
      </c>
      <c r="AN38" s="276">
        <f t="shared" si="11"/>
        <v>0</v>
      </c>
      <c r="AO38" s="276" t="str">
        <f t="shared" si="12"/>
        <v>0</v>
      </c>
      <c r="AP38" s="276" t="str">
        <f t="shared" si="13"/>
        <v>0</v>
      </c>
      <c r="AQ38" s="276" t="str">
        <f t="shared" si="14"/>
        <v>0m</v>
      </c>
      <c r="AR38" s="276" t="str">
        <f t="shared" si="15"/>
        <v>点</v>
      </c>
      <c r="AS38" s="261">
        <f t="shared" si="16"/>
        <v>0</v>
      </c>
      <c r="AU38" s="261">
        <f t="shared" si="17"/>
        <v>0</v>
      </c>
      <c r="AV38" s="261">
        <f t="shared" si="18"/>
        <v>0</v>
      </c>
      <c r="AW38" s="261">
        <f t="shared" si="19"/>
        <v>0</v>
      </c>
    </row>
    <row r="39" spans="1:49" s="20" customFormat="1" ht="18" customHeight="1" thickBot="1">
      <c r="A39" s="460"/>
      <c r="B39" s="679"/>
      <c r="C39" s="681"/>
      <c r="D39" s="681"/>
      <c r="E39" s="681"/>
      <c r="F39" s="92" t="str">
        <f>IF(C38&gt;0,VLOOKUP(C38,女子登録情報!$A$1:$H$2000,5,0),"")</f>
        <v/>
      </c>
      <c r="G39" s="417"/>
      <c r="H39" s="417"/>
      <c r="I39" s="257"/>
      <c r="J39" s="10" t="s">
        <v>44</v>
      </c>
      <c r="K39" s="93"/>
      <c r="L39" s="7" t="str">
        <f>IF(K39&gt;0,VLOOKUP(K39,女子登録情報!$J$2:$K$21,2,0),"")</f>
        <v/>
      </c>
      <c r="M39" s="10"/>
      <c r="N39" s="695"/>
      <c r="O39" s="296" t="str">
        <f t="shared" si="0"/>
        <v/>
      </c>
      <c r="P39" s="696"/>
      <c r="Q39" s="700"/>
      <c r="R39" s="701"/>
      <c r="S39" s="702"/>
      <c r="T39" s="686"/>
      <c r="U39" s="668"/>
      <c r="X39" s="267">
        <f t="shared" si="5"/>
        <v>0</v>
      </c>
      <c r="Y39" s="392"/>
      <c r="Z39" s="266" t="str">
        <f t="shared" si="1"/>
        <v/>
      </c>
      <c r="AA39" s="266" t="str">
        <f t="shared" si="2"/>
        <v/>
      </c>
      <c r="AB39" s="266" t="str">
        <f t="shared" si="3"/>
        <v/>
      </c>
      <c r="AC39" s="266" t="str">
        <f t="shared" si="4"/>
        <v/>
      </c>
      <c r="AD39" s="269">
        <f t="shared" si="6"/>
        <v>0</v>
      </c>
      <c r="AE39" s="269" t="str">
        <f t="shared" si="47"/>
        <v/>
      </c>
      <c r="AG39" s="266" t="str">
        <f t="shared" si="7"/>
        <v/>
      </c>
      <c r="AI39" s="20">
        <f>IFERROR(IF(D39="",0,IF(COUNTIF($D$14:D39,D39)&gt;1,1,0)),0)</f>
        <v>0</v>
      </c>
      <c r="AK39" s="261">
        <f t="shared" si="8"/>
        <v>0</v>
      </c>
      <c r="AL39" s="261" t="str">
        <f t="shared" si="9"/>
        <v>00000</v>
      </c>
      <c r="AM39" s="275" t="str">
        <f t="shared" si="10"/>
        <v>0秒0</v>
      </c>
      <c r="AN39" s="276">
        <f t="shared" si="11"/>
        <v>0</v>
      </c>
      <c r="AO39" s="276" t="str">
        <f t="shared" si="12"/>
        <v>0</v>
      </c>
      <c r="AP39" s="276" t="str">
        <f t="shared" si="13"/>
        <v>0</v>
      </c>
      <c r="AQ39" s="276" t="str">
        <f t="shared" si="14"/>
        <v>0m</v>
      </c>
      <c r="AR39" s="276" t="str">
        <f t="shared" si="15"/>
        <v>点</v>
      </c>
      <c r="AS39" s="261">
        <f t="shared" si="16"/>
        <v>0</v>
      </c>
      <c r="AU39" s="261">
        <f t="shared" si="17"/>
        <v>0</v>
      </c>
      <c r="AV39" s="261">
        <f t="shared" si="18"/>
        <v>0</v>
      </c>
      <c r="AW39" s="261">
        <f t="shared" si="19"/>
        <v>0</v>
      </c>
    </row>
    <row r="40" spans="1:49" s="20" customFormat="1" ht="18" customHeight="1" thickBot="1">
      <c r="A40" s="461"/>
      <c r="B40" s="688" t="s">
        <v>6075</v>
      </c>
      <c r="C40" s="689"/>
      <c r="D40" s="674"/>
      <c r="E40" s="674"/>
      <c r="F40" s="690"/>
      <c r="G40" s="418"/>
      <c r="H40" s="418"/>
      <c r="I40" s="258"/>
      <c r="J40" s="11" t="s">
        <v>46</v>
      </c>
      <c r="K40" s="94"/>
      <c r="L40" s="13" t="str">
        <f>IF(K40&gt;0,VLOOKUP(K40,女子登録情報!$J$2:$K$21,2,0),"")</f>
        <v/>
      </c>
      <c r="M40" s="14"/>
      <c r="N40" s="297"/>
      <c r="O40" s="298" t="str">
        <f t="shared" si="0"/>
        <v/>
      </c>
      <c r="P40" s="310"/>
      <c r="Q40" s="691"/>
      <c r="R40" s="692"/>
      <c r="S40" s="693"/>
      <c r="T40" s="687"/>
      <c r="U40" s="669"/>
      <c r="X40" s="267">
        <f t="shared" si="5"/>
        <v>0</v>
      </c>
      <c r="Y40" s="392"/>
      <c r="Z40" s="266" t="str">
        <f t="shared" si="1"/>
        <v/>
      </c>
      <c r="AA40" s="266" t="str">
        <f t="shared" si="2"/>
        <v/>
      </c>
      <c r="AB40" s="266" t="str">
        <f t="shared" si="3"/>
        <v/>
      </c>
      <c r="AC40" s="266" t="str">
        <f t="shared" si="4"/>
        <v/>
      </c>
      <c r="AD40" s="269">
        <f t="shared" si="6"/>
        <v>0</v>
      </c>
      <c r="AE40" s="269" t="str">
        <f t="shared" si="47"/>
        <v/>
      </c>
      <c r="AG40" s="266" t="str">
        <f t="shared" si="7"/>
        <v/>
      </c>
      <c r="AI40" s="20">
        <f>IFERROR(IF(D40="",0,IF(COUNTIF($D$14:D40,D40)&gt;1,1,0)),0)</f>
        <v>0</v>
      </c>
      <c r="AK40" s="261">
        <f t="shared" si="8"/>
        <v>0</v>
      </c>
      <c r="AL40" s="261" t="str">
        <f t="shared" si="9"/>
        <v>00000</v>
      </c>
      <c r="AM40" s="275" t="str">
        <f t="shared" si="10"/>
        <v>0秒0</v>
      </c>
      <c r="AN40" s="276">
        <f t="shared" si="11"/>
        <v>0</v>
      </c>
      <c r="AO40" s="276" t="str">
        <f t="shared" si="12"/>
        <v>0</v>
      </c>
      <c r="AP40" s="276" t="str">
        <f t="shared" si="13"/>
        <v>0</v>
      </c>
      <c r="AQ40" s="276" t="str">
        <f t="shared" si="14"/>
        <v>0m</v>
      </c>
      <c r="AR40" s="276" t="str">
        <f t="shared" si="15"/>
        <v>点</v>
      </c>
      <c r="AS40" s="261">
        <f t="shared" si="16"/>
        <v>0</v>
      </c>
      <c r="AU40" s="261">
        <f t="shared" si="17"/>
        <v>0</v>
      </c>
      <c r="AV40" s="261">
        <f t="shared" si="18"/>
        <v>0</v>
      </c>
      <c r="AW40" s="261">
        <f t="shared" si="19"/>
        <v>0</v>
      </c>
    </row>
    <row r="41" spans="1:49" s="20" customFormat="1" ht="18" customHeight="1" thickTop="1" thickBot="1">
      <c r="A41" s="459">
        <v>10</v>
      </c>
      <c r="B41" s="678" t="s">
        <v>47</v>
      </c>
      <c r="C41" s="680"/>
      <c r="D41" s="680" t="str">
        <f>IF(C41&gt;0,VLOOKUP(C41,女子登録情報!$A$1:$H$2000,3,0),"")</f>
        <v/>
      </c>
      <c r="E41" s="680" t="str">
        <f>IF(C41&gt;0,VLOOKUP(C41,女子登録情報!$A$1:$H$2000,4,0),"")</f>
        <v/>
      </c>
      <c r="F41" s="91" t="str">
        <f>IF(C41&gt;0,VLOOKUP(C41,女子登録情報!$A$1:$H$2000,8,0),"")</f>
        <v/>
      </c>
      <c r="G41" s="416" t="e">
        <f>IF(F42&gt;0,VLOOKUP(F42,女子登録情報!$O$2:$P$48,2,0),"")</f>
        <v>#N/A</v>
      </c>
      <c r="H41" s="416" t="str">
        <f t="shared" ref="H41" si="50">IF(C41&gt;0,TEXT(C41,"100000000"),"")</f>
        <v/>
      </c>
      <c r="I41" s="257"/>
      <c r="J41" s="5" t="s">
        <v>42</v>
      </c>
      <c r="K41" s="93"/>
      <c r="L41" s="7" t="str">
        <f>IF(K41&gt;0,VLOOKUP(K41,女子登録情報!$J$1:$K$21,2,0),"")</f>
        <v/>
      </c>
      <c r="M41" s="5" t="s">
        <v>43</v>
      </c>
      <c r="N41" s="695"/>
      <c r="O41" s="96" t="str">
        <f t="shared" si="0"/>
        <v/>
      </c>
      <c r="P41" s="696"/>
      <c r="Q41" s="700"/>
      <c r="R41" s="701"/>
      <c r="S41" s="702"/>
      <c r="T41" s="685"/>
      <c r="U41" s="667"/>
      <c r="X41" s="267">
        <f t="shared" si="5"/>
        <v>0</v>
      </c>
      <c r="Y41" s="392" t="str">
        <f t="shared" si="49"/>
        <v/>
      </c>
      <c r="Z41" s="266" t="str">
        <f t="shared" si="1"/>
        <v/>
      </c>
      <c r="AA41" s="266" t="str">
        <f t="shared" si="2"/>
        <v/>
      </c>
      <c r="AB41" s="266" t="str">
        <f t="shared" si="3"/>
        <v/>
      </c>
      <c r="AC41" s="266" t="str">
        <f t="shared" si="4"/>
        <v/>
      </c>
      <c r="AD41" s="269">
        <f t="shared" si="6"/>
        <v>0</v>
      </c>
      <c r="AE41" s="269" t="str">
        <f t="shared" si="47"/>
        <v/>
      </c>
      <c r="AG41" s="266" t="str">
        <f t="shared" si="7"/>
        <v/>
      </c>
      <c r="AI41" s="20">
        <f>IFERROR(IF(D41="",0,IF(COUNTIF($D$14:D41,D41)&gt;1,1,0)),0)</f>
        <v>0</v>
      </c>
      <c r="AK41" s="261">
        <f t="shared" si="8"/>
        <v>0</v>
      </c>
      <c r="AL41" s="261" t="str">
        <f t="shared" si="9"/>
        <v>00000</v>
      </c>
      <c r="AM41" s="275" t="str">
        <f t="shared" si="10"/>
        <v>0秒0</v>
      </c>
      <c r="AN41" s="276">
        <f t="shared" si="11"/>
        <v>0</v>
      </c>
      <c r="AO41" s="276" t="str">
        <f t="shared" si="12"/>
        <v>0</v>
      </c>
      <c r="AP41" s="276" t="str">
        <f t="shared" si="13"/>
        <v>0</v>
      </c>
      <c r="AQ41" s="276" t="str">
        <f t="shared" si="14"/>
        <v>0m</v>
      </c>
      <c r="AR41" s="276" t="str">
        <f t="shared" si="15"/>
        <v>点</v>
      </c>
      <c r="AS41" s="261">
        <f t="shared" si="16"/>
        <v>0</v>
      </c>
      <c r="AU41" s="261">
        <f t="shared" si="17"/>
        <v>0</v>
      </c>
      <c r="AV41" s="261">
        <f t="shared" si="18"/>
        <v>0</v>
      </c>
      <c r="AW41" s="261">
        <f t="shared" si="19"/>
        <v>0</v>
      </c>
    </row>
    <row r="42" spans="1:49" s="20" customFormat="1" ht="18" customHeight="1" thickBot="1">
      <c r="A42" s="460"/>
      <c r="B42" s="679"/>
      <c r="C42" s="681"/>
      <c r="D42" s="681"/>
      <c r="E42" s="681"/>
      <c r="F42" s="92" t="str">
        <f>IF(C41&gt;0,VLOOKUP(C41,女子登録情報!$A$1:$H$2000,5,0),"")</f>
        <v/>
      </c>
      <c r="G42" s="417"/>
      <c r="H42" s="417"/>
      <c r="I42" s="257"/>
      <c r="J42" s="10" t="s">
        <v>44</v>
      </c>
      <c r="K42" s="93"/>
      <c r="L42" s="7" t="str">
        <f>IF(K42&gt;0,VLOOKUP(K42,女子登録情報!$J$2:$K$21,2,0),"")</f>
        <v/>
      </c>
      <c r="M42" s="10"/>
      <c r="N42" s="695"/>
      <c r="O42" s="296" t="str">
        <f t="shared" si="0"/>
        <v/>
      </c>
      <c r="P42" s="696"/>
      <c r="Q42" s="700"/>
      <c r="R42" s="701"/>
      <c r="S42" s="702"/>
      <c r="T42" s="686"/>
      <c r="U42" s="668"/>
      <c r="X42" s="267">
        <f t="shared" si="5"/>
        <v>0</v>
      </c>
      <c r="Y42" s="392"/>
      <c r="Z42" s="266" t="str">
        <f t="shared" si="1"/>
        <v/>
      </c>
      <c r="AA42" s="266" t="str">
        <f t="shared" si="2"/>
        <v/>
      </c>
      <c r="AB42" s="266" t="str">
        <f t="shared" si="3"/>
        <v/>
      </c>
      <c r="AC42" s="266" t="str">
        <f t="shared" si="4"/>
        <v/>
      </c>
      <c r="AD42" s="269">
        <f t="shared" si="6"/>
        <v>0</v>
      </c>
      <c r="AE42" s="269" t="str">
        <f t="shared" si="47"/>
        <v/>
      </c>
      <c r="AG42" s="266" t="str">
        <f t="shared" si="7"/>
        <v/>
      </c>
      <c r="AI42" s="20">
        <f>IFERROR(IF(D42="",0,IF(COUNTIF($D$14:D42,D42)&gt;1,1,0)),0)</f>
        <v>0</v>
      </c>
      <c r="AK42" s="261">
        <f t="shared" si="8"/>
        <v>0</v>
      </c>
      <c r="AL42" s="261" t="str">
        <f t="shared" si="9"/>
        <v>00000</v>
      </c>
      <c r="AM42" s="275" t="str">
        <f t="shared" si="10"/>
        <v>0秒0</v>
      </c>
      <c r="AN42" s="276">
        <f t="shared" si="11"/>
        <v>0</v>
      </c>
      <c r="AO42" s="276" t="str">
        <f t="shared" si="12"/>
        <v>0</v>
      </c>
      <c r="AP42" s="276" t="str">
        <f t="shared" si="13"/>
        <v>0</v>
      </c>
      <c r="AQ42" s="276" t="str">
        <f t="shared" si="14"/>
        <v>0m</v>
      </c>
      <c r="AR42" s="276" t="str">
        <f t="shared" si="15"/>
        <v>点</v>
      </c>
      <c r="AS42" s="261">
        <f t="shared" si="16"/>
        <v>0</v>
      </c>
      <c r="AU42" s="261">
        <f t="shared" si="17"/>
        <v>0</v>
      </c>
      <c r="AV42" s="261">
        <f t="shared" si="18"/>
        <v>0</v>
      </c>
      <c r="AW42" s="261">
        <f t="shared" si="19"/>
        <v>0</v>
      </c>
    </row>
    <row r="43" spans="1:49" s="20" customFormat="1" ht="18" customHeight="1" thickBot="1">
      <c r="A43" s="461"/>
      <c r="B43" s="688" t="s">
        <v>45</v>
      </c>
      <c r="C43" s="689"/>
      <c r="D43" s="674"/>
      <c r="E43" s="674"/>
      <c r="F43" s="690"/>
      <c r="G43" s="418"/>
      <c r="H43" s="418"/>
      <c r="I43" s="258"/>
      <c r="J43" s="11" t="s">
        <v>46</v>
      </c>
      <c r="K43" s="94"/>
      <c r="L43" s="13" t="str">
        <f>IF(K43&gt;0,VLOOKUP(K43,女子登録情報!$J$2:$K$21,2,0),"")</f>
        <v/>
      </c>
      <c r="M43" s="14"/>
      <c r="N43" s="297"/>
      <c r="O43" s="298" t="str">
        <f t="shared" si="0"/>
        <v/>
      </c>
      <c r="P43" s="310"/>
      <c r="Q43" s="691"/>
      <c r="R43" s="692"/>
      <c r="S43" s="693"/>
      <c r="T43" s="687"/>
      <c r="U43" s="669"/>
      <c r="X43" s="267">
        <f t="shared" si="5"/>
        <v>0</v>
      </c>
      <c r="Y43" s="392"/>
      <c r="Z43" s="266" t="str">
        <f t="shared" si="1"/>
        <v/>
      </c>
      <c r="AA43" s="266" t="str">
        <f t="shared" si="2"/>
        <v/>
      </c>
      <c r="AB43" s="266" t="str">
        <f t="shared" si="3"/>
        <v/>
      </c>
      <c r="AC43" s="266" t="str">
        <f t="shared" si="4"/>
        <v/>
      </c>
      <c r="AD43" s="269">
        <f t="shared" si="6"/>
        <v>0</v>
      </c>
      <c r="AE43" s="269" t="str">
        <f t="shared" si="47"/>
        <v/>
      </c>
      <c r="AG43" s="266" t="str">
        <f t="shared" si="7"/>
        <v/>
      </c>
      <c r="AI43" s="20">
        <f>IFERROR(IF(D43="",0,IF(COUNTIF($D$14:D43,D43)&gt;1,1,0)),0)</f>
        <v>0</v>
      </c>
      <c r="AK43" s="261">
        <f t="shared" si="8"/>
        <v>0</v>
      </c>
      <c r="AL43" s="261" t="str">
        <f t="shared" si="9"/>
        <v>00000</v>
      </c>
      <c r="AM43" s="275" t="str">
        <f t="shared" si="10"/>
        <v>0秒0</v>
      </c>
      <c r="AN43" s="276">
        <f t="shared" si="11"/>
        <v>0</v>
      </c>
      <c r="AO43" s="276" t="str">
        <f t="shared" si="12"/>
        <v>0</v>
      </c>
      <c r="AP43" s="276" t="str">
        <f t="shared" si="13"/>
        <v>0</v>
      </c>
      <c r="AQ43" s="276" t="str">
        <f t="shared" si="14"/>
        <v>0m</v>
      </c>
      <c r="AR43" s="276" t="str">
        <f t="shared" si="15"/>
        <v>点</v>
      </c>
      <c r="AS43" s="261">
        <f t="shared" si="16"/>
        <v>0</v>
      </c>
      <c r="AU43" s="261">
        <f t="shared" si="17"/>
        <v>0</v>
      </c>
      <c r="AV43" s="261">
        <f t="shared" si="18"/>
        <v>0</v>
      </c>
      <c r="AW43" s="261">
        <f t="shared" si="19"/>
        <v>0</v>
      </c>
    </row>
    <row r="44" spans="1:49" s="20" customFormat="1" ht="18" hidden="1" customHeight="1" thickTop="1" thickBot="1">
      <c r="A44" s="459" t="s">
        <v>48</v>
      </c>
      <c r="B44" s="678" t="s">
        <v>47</v>
      </c>
      <c r="C44" s="680"/>
      <c r="D44" s="680" t="str">
        <f>IF(C44&gt;0,VLOOKUP(C44,女子登録情報!$A$1:$H$2000,3,0),"")</f>
        <v/>
      </c>
      <c r="E44" s="680" t="str">
        <f>IF(C44&gt;0,VLOOKUP(C44,女子登録情報!$A$1:$H$2000,4,0),"")</f>
        <v/>
      </c>
      <c r="F44" s="91" t="str">
        <f>IF(C44&gt;0,VLOOKUP(C44,女子登録情報!$A$1:$H$2000,8,0),"")</f>
        <v/>
      </c>
      <c r="G44" s="416" t="e">
        <f>IF(F45&gt;0,VLOOKUP(F45,女子登録情報!$O$2:$P$48,2,0),"")</f>
        <v>#N/A</v>
      </c>
      <c r="H44" s="416" t="str">
        <f t="shared" ref="H44" si="51">IF(C44&gt;0,TEXT(C44,"100000000"),"")</f>
        <v/>
      </c>
      <c r="I44" s="257"/>
      <c r="J44" s="5" t="s">
        <v>42</v>
      </c>
      <c r="K44" s="93"/>
      <c r="L44" s="7" t="str">
        <f>IF(K44&gt;0,VLOOKUP(K44,女子登録情報!$J$1:$K$21,2,0),"")</f>
        <v/>
      </c>
      <c r="M44" s="5" t="s">
        <v>43</v>
      </c>
      <c r="N44" s="99"/>
      <c r="O44" s="96" t="str">
        <f t="shared" si="0"/>
        <v/>
      </c>
      <c r="P44" s="97"/>
      <c r="Q44" s="682"/>
      <c r="R44" s="683"/>
      <c r="S44" s="684"/>
      <c r="T44" s="667"/>
      <c r="U44" s="667"/>
      <c r="AA44" s="266" t="str">
        <f t="shared" si="2"/>
        <v/>
      </c>
    </row>
    <row r="45" spans="1:49" s="20" customFormat="1" ht="18" hidden="1" customHeight="1" thickBot="1">
      <c r="A45" s="460"/>
      <c r="B45" s="679"/>
      <c r="C45" s="681"/>
      <c r="D45" s="681"/>
      <c r="E45" s="681"/>
      <c r="F45" s="92" t="str">
        <f>IF(C44&gt;0,VLOOKUP(C44,女子登録情報!$A$1:$H$2000,5,0),"")</f>
        <v/>
      </c>
      <c r="G45" s="417"/>
      <c r="H45" s="417"/>
      <c r="I45" s="257"/>
      <c r="J45" s="10" t="s">
        <v>44</v>
      </c>
      <c r="K45" s="93"/>
      <c r="L45" s="7" t="str">
        <f>IF(K45&gt;0,VLOOKUP(K45,女子登録情報!$J$2:$K$21,2,0),"")</f>
        <v/>
      </c>
      <c r="M45" s="10"/>
      <c r="N45" s="98"/>
      <c r="O45" s="96" t="str">
        <f t="shared" si="0"/>
        <v/>
      </c>
      <c r="P45" s="97"/>
      <c r="Q45" s="670"/>
      <c r="R45" s="671"/>
      <c r="S45" s="672"/>
      <c r="T45" s="668"/>
      <c r="U45" s="668"/>
      <c r="AA45" s="266" t="str">
        <f t="shared" si="2"/>
        <v/>
      </c>
    </row>
    <row r="46" spans="1:49" s="20" customFormat="1" ht="18" hidden="1" customHeight="1" thickBot="1">
      <c r="A46" s="461"/>
      <c r="B46" s="673" t="s">
        <v>45</v>
      </c>
      <c r="C46" s="674"/>
      <c r="D46" s="101"/>
      <c r="E46" s="101"/>
      <c r="F46" s="102"/>
      <c r="G46" s="418"/>
      <c r="H46" s="418"/>
      <c r="I46" s="258"/>
      <c r="J46" s="11" t="s">
        <v>46</v>
      </c>
      <c r="K46" s="94"/>
      <c r="L46" s="13" t="str">
        <f>IF(K46&gt;0,VLOOKUP(K46,女子登録情報!$J$2:$K$21,2,0),"")</f>
        <v/>
      </c>
      <c r="M46" s="14"/>
      <c r="N46" s="99"/>
      <c r="O46" s="96" t="str">
        <f t="shared" si="0"/>
        <v/>
      </c>
      <c r="P46" s="100"/>
      <c r="Q46" s="675"/>
      <c r="R46" s="676"/>
      <c r="S46" s="677"/>
      <c r="T46" s="669"/>
      <c r="U46" s="669"/>
      <c r="AA46" s="266" t="str">
        <f t="shared" si="2"/>
        <v/>
      </c>
    </row>
    <row r="47" spans="1:49" s="20" customFormat="1" ht="18" hidden="1" customHeight="1" thickTop="1" thickBot="1">
      <c r="A47" s="459" t="s">
        <v>49</v>
      </c>
      <c r="B47" s="678" t="s">
        <v>47</v>
      </c>
      <c r="C47" s="680"/>
      <c r="D47" s="680" t="str">
        <f>IF(C47&gt;0,VLOOKUP(C47,女子登録情報!$A$1:$H$2000,3,0),"")</f>
        <v/>
      </c>
      <c r="E47" s="680" t="str">
        <f>IF(C47&gt;0,VLOOKUP(C47,女子登録情報!$A$1:$H$2000,4,0),"")</f>
        <v/>
      </c>
      <c r="F47" s="91" t="str">
        <f>IF(C47&gt;0,VLOOKUP(C47,女子登録情報!$A$1:$H$2000,8,0),"")</f>
        <v/>
      </c>
      <c r="G47" s="416" t="e">
        <f>IF(F48&gt;0,VLOOKUP(F48,女子登録情報!$O$2:$P$48,2,0),"")</f>
        <v>#N/A</v>
      </c>
      <c r="H47" s="416" t="str">
        <f t="shared" ref="H47" si="52">IF(C47&gt;0,TEXT(C47,"100000000"),"")</f>
        <v/>
      </c>
      <c r="I47" s="257"/>
      <c r="J47" s="5" t="s">
        <v>42</v>
      </c>
      <c r="K47" s="93"/>
      <c r="L47" s="7" t="str">
        <f>IF(K47&gt;0,VLOOKUP(K47,女子登録情報!$J$1:$K$21,2,0),"")</f>
        <v/>
      </c>
      <c r="M47" s="5" t="s">
        <v>43</v>
      </c>
      <c r="N47" s="95"/>
      <c r="O47" s="96" t="str">
        <f t="shared" si="0"/>
        <v/>
      </c>
      <c r="P47" s="97"/>
      <c r="Q47" s="664"/>
      <c r="R47" s="665"/>
      <c r="S47" s="666"/>
      <c r="T47" s="667"/>
      <c r="U47" s="667"/>
      <c r="AA47" s="266" t="str">
        <f t="shared" si="2"/>
        <v/>
      </c>
    </row>
    <row r="48" spans="1:49" s="20" customFormat="1" ht="18" hidden="1" customHeight="1" thickBot="1">
      <c r="A48" s="460"/>
      <c r="B48" s="679"/>
      <c r="C48" s="681"/>
      <c r="D48" s="681"/>
      <c r="E48" s="681"/>
      <c r="F48" s="92" t="str">
        <f>IF(C47&gt;0,VLOOKUP(C47,女子登録情報!$A$1:$H$2000,5,0),"")</f>
        <v/>
      </c>
      <c r="G48" s="417"/>
      <c r="H48" s="417"/>
      <c r="I48" s="257"/>
      <c r="J48" s="10" t="s">
        <v>44</v>
      </c>
      <c r="K48" s="93"/>
      <c r="L48" s="7" t="str">
        <f>IF(K48&gt;0,VLOOKUP(K48,女子登録情報!$J$2:$K$21,2,0),"")</f>
        <v/>
      </c>
      <c r="M48" s="10"/>
      <c r="N48" s="98"/>
      <c r="O48" s="96" t="str">
        <f t="shared" si="0"/>
        <v/>
      </c>
      <c r="P48" s="97"/>
      <c r="Q48" s="670"/>
      <c r="R48" s="671"/>
      <c r="S48" s="672"/>
      <c r="T48" s="668"/>
      <c r="U48" s="668"/>
      <c r="AA48" s="266" t="str">
        <f t="shared" si="2"/>
        <v/>
      </c>
    </row>
    <row r="49" spans="1:27" s="20" customFormat="1" ht="18" hidden="1" customHeight="1" thickBot="1">
      <c r="A49" s="461"/>
      <c r="B49" s="673" t="s">
        <v>45</v>
      </c>
      <c r="C49" s="674"/>
      <c r="D49" s="101"/>
      <c r="E49" s="101"/>
      <c r="F49" s="102"/>
      <c r="G49" s="418"/>
      <c r="H49" s="418"/>
      <c r="I49" s="258"/>
      <c r="J49" s="11" t="s">
        <v>46</v>
      </c>
      <c r="K49" s="94"/>
      <c r="L49" s="13" t="str">
        <f>IF(K49&gt;0,VLOOKUP(K49,女子登録情報!$J$2:$K$21,2,0),"")</f>
        <v/>
      </c>
      <c r="M49" s="14"/>
      <c r="N49" s="99"/>
      <c r="O49" s="96" t="str">
        <f t="shared" si="0"/>
        <v/>
      </c>
      <c r="P49" s="100"/>
      <c r="Q49" s="675"/>
      <c r="R49" s="676"/>
      <c r="S49" s="677"/>
      <c r="T49" s="669"/>
      <c r="U49" s="669"/>
      <c r="AA49" s="266" t="str">
        <f t="shared" si="2"/>
        <v/>
      </c>
    </row>
    <row r="50" spans="1:27" s="20" customFormat="1" ht="18" hidden="1" customHeight="1" thickTop="1" thickBot="1">
      <c r="A50" s="459" t="s">
        <v>50</v>
      </c>
      <c r="B50" s="678" t="s">
        <v>47</v>
      </c>
      <c r="C50" s="680"/>
      <c r="D50" s="680" t="str">
        <f>IF(C50&gt;0,VLOOKUP(C50,女子登録情報!$A$1:$H$2000,3,0),"")</f>
        <v/>
      </c>
      <c r="E50" s="680" t="str">
        <f>IF(C50&gt;0,VLOOKUP(C50,女子登録情報!$A$1:$H$2000,4,0),"")</f>
        <v/>
      </c>
      <c r="F50" s="91" t="str">
        <f>IF(C50&gt;0,VLOOKUP(C50,女子登録情報!$A$1:$H$2000,8,0),"")</f>
        <v/>
      </c>
      <c r="G50" s="416" t="e">
        <f>IF(F51&gt;0,VLOOKUP(F51,女子登録情報!$O$2:$P$48,2,0),"")</f>
        <v>#N/A</v>
      </c>
      <c r="H50" s="416" t="str">
        <f t="shared" ref="H50" si="53">IF(C50&gt;0,TEXT(C50,"100000000"),"")</f>
        <v/>
      </c>
      <c r="I50" s="257"/>
      <c r="J50" s="5" t="s">
        <v>42</v>
      </c>
      <c r="K50" s="93"/>
      <c r="L50" s="7" t="str">
        <f>IF(K50&gt;0,VLOOKUP(K50,女子登録情報!$J$1:$K$21,2,0),"")</f>
        <v/>
      </c>
      <c r="M50" s="5" t="s">
        <v>43</v>
      </c>
      <c r="N50" s="95"/>
      <c r="O50" s="96" t="str">
        <f t="shared" si="0"/>
        <v/>
      </c>
      <c r="P50" s="97"/>
      <c r="Q50" s="664"/>
      <c r="R50" s="665"/>
      <c r="S50" s="666"/>
      <c r="T50" s="667"/>
      <c r="U50" s="667"/>
      <c r="AA50" s="266" t="str">
        <f t="shared" si="2"/>
        <v/>
      </c>
    </row>
    <row r="51" spans="1:27" s="20" customFormat="1" ht="18" hidden="1" customHeight="1" thickBot="1">
      <c r="A51" s="460"/>
      <c r="B51" s="679"/>
      <c r="C51" s="681"/>
      <c r="D51" s="681"/>
      <c r="E51" s="681"/>
      <c r="F51" s="92" t="str">
        <f>IF(C50&gt;0,VLOOKUP(C50,女子登録情報!$A$1:$H$2000,5,0),"")</f>
        <v/>
      </c>
      <c r="G51" s="417"/>
      <c r="H51" s="417"/>
      <c r="I51" s="257"/>
      <c r="J51" s="10" t="s">
        <v>44</v>
      </c>
      <c r="K51" s="93"/>
      <c r="L51" s="7" t="str">
        <f>IF(K51&gt;0,VLOOKUP(K51,女子登録情報!$J$2:$K$21,2,0),"")</f>
        <v/>
      </c>
      <c r="M51" s="10"/>
      <c r="N51" s="98"/>
      <c r="O51" s="96" t="str">
        <f t="shared" si="0"/>
        <v/>
      </c>
      <c r="P51" s="97"/>
      <c r="Q51" s="670"/>
      <c r="R51" s="671"/>
      <c r="S51" s="672"/>
      <c r="T51" s="668"/>
      <c r="U51" s="668"/>
      <c r="AA51" s="266" t="str">
        <f t="shared" si="2"/>
        <v/>
      </c>
    </row>
    <row r="52" spans="1:27" s="20" customFormat="1" ht="18" hidden="1" customHeight="1" thickBot="1">
      <c r="A52" s="461"/>
      <c r="B52" s="673" t="s">
        <v>45</v>
      </c>
      <c r="C52" s="674"/>
      <c r="D52" s="101"/>
      <c r="E52" s="101"/>
      <c r="F52" s="102"/>
      <c r="G52" s="418"/>
      <c r="H52" s="418"/>
      <c r="I52" s="258"/>
      <c r="J52" s="11" t="s">
        <v>46</v>
      </c>
      <c r="K52" s="94"/>
      <c r="L52" s="13" t="str">
        <f>IF(K52&gt;0,VLOOKUP(K52,女子登録情報!$J$2:$K$21,2,0),"")</f>
        <v/>
      </c>
      <c r="M52" s="14"/>
      <c r="N52" s="99"/>
      <c r="O52" s="96" t="str">
        <f t="shared" si="0"/>
        <v/>
      </c>
      <c r="P52" s="100"/>
      <c r="Q52" s="675"/>
      <c r="R52" s="676"/>
      <c r="S52" s="677"/>
      <c r="T52" s="669"/>
      <c r="U52" s="669"/>
      <c r="AA52" s="266" t="str">
        <f t="shared" si="2"/>
        <v/>
      </c>
    </row>
    <row r="53" spans="1:27" s="20" customFormat="1" ht="18" hidden="1" customHeight="1" thickTop="1" thickBot="1">
      <c r="A53" s="459" t="s">
        <v>51</v>
      </c>
      <c r="B53" s="678" t="s">
        <v>47</v>
      </c>
      <c r="C53" s="680"/>
      <c r="D53" s="680" t="str">
        <f>IF(C53&gt;0,VLOOKUP(C53,女子登録情報!$A$1:$H$2000,3,0),"")</f>
        <v/>
      </c>
      <c r="E53" s="680" t="str">
        <f>IF(C53&gt;0,VLOOKUP(C53,女子登録情報!$A$1:$H$2000,4,0),"")</f>
        <v/>
      </c>
      <c r="F53" s="91" t="str">
        <f>IF(C53&gt;0,VLOOKUP(C53,女子登録情報!$A$1:$H$2000,8,0),"")</f>
        <v/>
      </c>
      <c r="G53" s="416" t="e">
        <f>IF(F54&gt;0,VLOOKUP(F54,女子登録情報!$O$2:$P$48,2,0),"")</f>
        <v>#N/A</v>
      </c>
      <c r="H53" s="416" t="str">
        <f t="shared" ref="H53" si="54">IF(C53&gt;0,TEXT(C53,"100000000"),"")</f>
        <v/>
      </c>
      <c r="I53" s="257"/>
      <c r="J53" s="5" t="s">
        <v>42</v>
      </c>
      <c r="K53" s="93"/>
      <c r="L53" s="7" t="str">
        <f>IF(K53&gt;0,VLOOKUP(K53,女子登録情報!$J$1:$K$21,2,0),"")</f>
        <v/>
      </c>
      <c r="M53" s="5" t="s">
        <v>43</v>
      </c>
      <c r="N53" s="95"/>
      <c r="O53" s="96" t="str">
        <f t="shared" si="0"/>
        <v/>
      </c>
      <c r="P53" s="97"/>
      <c r="Q53" s="664"/>
      <c r="R53" s="665"/>
      <c r="S53" s="666"/>
      <c r="T53" s="667"/>
      <c r="U53" s="667"/>
      <c r="AA53" s="266" t="str">
        <f t="shared" si="2"/>
        <v/>
      </c>
    </row>
    <row r="54" spans="1:27" s="20" customFormat="1" ht="18" hidden="1" customHeight="1" thickBot="1">
      <c r="A54" s="460"/>
      <c r="B54" s="679"/>
      <c r="C54" s="681"/>
      <c r="D54" s="681"/>
      <c r="E54" s="681"/>
      <c r="F54" s="92" t="str">
        <f>IF(C53&gt;0,VLOOKUP(C53,女子登録情報!$A$1:$H$2000,5,0),"")</f>
        <v/>
      </c>
      <c r="G54" s="417"/>
      <c r="H54" s="417"/>
      <c r="I54" s="257"/>
      <c r="J54" s="10" t="s">
        <v>44</v>
      </c>
      <c r="K54" s="93"/>
      <c r="L54" s="7" t="str">
        <f>IF(K54&gt;0,VLOOKUP(K54,女子登録情報!$J$2:$K$21,2,0),"")</f>
        <v/>
      </c>
      <c r="M54" s="10"/>
      <c r="N54" s="98"/>
      <c r="O54" s="96" t="str">
        <f t="shared" si="0"/>
        <v/>
      </c>
      <c r="P54" s="97"/>
      <c r="Q54" s="670"/>
      <c r="R54" s="671"/>
      <c r="S54" s="672"/>
      <c r="T54" s="668"/>
      <c r="U54" s="668"/>
      <c r="AA54" s="266" t="str">
        <f t="shared" si="2"/>
        <v/>
      </c>
    </row>
    <row r="55" spans="1:27" s="20" customFormat="1" ht="18" hidden="1" customHeight="1" thickBot="1">
      <c r="A55" s="461"/>
      <c r="B55" s="673" t="s">
        <v>45</v>
      </c>
      <c r="C55" s="674"/>
      <c r="D55" s="101"/>
      <c r="E55" s="101"/>
      <c r="F55" s="102"/>
      <c r="G55" s="418"/>
      <c r="H55" s="418"/>
      <c r="I55" s="258"/>
      <c r="J55" s="11" t="s">
        <v>46</v>
      </c>
      <c r="K55" s="94"/>
      <c r="L55" s="13" t="str">
        <f>IF(K55&gt;0,VLOOKUP(K55,女子登録情報!$J$2:$K$21,2,0),"")</f>
        <v/>
      </c>
      <c r="M55" s="14"/>
      <c r="N55" s="99"/>
      <c r="O55" s="96" t="str">
        <f t="shared" si="0"/>
        <v/>
      </c>
      <c r="P55" s="100"/>
      <c r="Q55" s="675"/>
      <c r="R55" s="676"/>
      <c r="S55" s="677"/>
      <c r="T55" s="669"/>
      <c r="U55" s="669"/>
      <c r="AA55" s="266" t="str">
        <f t="shared" si="2"/>
        <v/>
      </c>
    </row>
    <row r="56" spans="1:27" s="20" customFormat="1" ht="18" hidden="1" customHeight="1" thickTop="1" thickBot="1">
      <c r="A56" s="459" t="s">
        <v>52</v>
      </c>
      <c r="B56" s="678" t="s">
        <v>47</v>
      </c>
      <c r="C56" s="680"/>
      <c r="D56" s="680" t="str">
        <f>IF(C56&gt;0,VLOOKUP(C56,女子登録情報!$A$1:$H$2000,3,0),"")</f>
        <v/>
      </c>
      <c r="E56" s="680" t="str">
        <f>IF(C56&gt;0,VLOOKUP(C56,女子登録情報!$A$1:$H$2000,4,0),"")</f>
        <v/>
      </c>
      <c r="F56" s="91" t="str">
        <f>IF(C56&gt;0,VLOOKUP(C56,女子登録情報!$A$1:$H$2000,8,0),"")</f>
        <v/>
      </c>
      <c r="G56" s="416" t="e">
        <f>IF(F57&gt;0,VLOOKUP(F57,女子登録情報!$O$2:$P$48,2,0),"")</f>
        <v>#N/A</v>
      </c>
      <c r="H56" s="416" t="str">
        <f t="shared" ref="H56" si="55">IF(C56&gt;0,TEXT(C56,"100000000"),"")</f>
        <v/>
      </c>
      <c r="I56" s="257"/>
      <c r="J56" s="5" t="s">
        <v>42</v>
      </c>
      <c r="K56" s="93"/>
      <c r="L56" s="7" t="str">
        <f>IF(K56&gt;0,VLOOKUP(K56,女子登録情報!$J$1:$K$21,2,0),"")</f>
        <v/>
      </c>
      <c r="M56" s="5" t="s">
        <v>43</v>
      </c>
      <c r="N56" s="95"/>
      <c r="O56" s="96" t="str">
        <f t="shared" si="0"/>
        <v/>
      </c>
      <c r="P56" s="97"/>
      <c r="Q56" s="664"/>
      <c r="R56" s="665"/>
      <c r="S56" s="666"/>
      <c r="T56" s="667"/>
      <c r="U56" s="667"/>
      <c r="AA56" s="266" t="str">
        <f t="shared" si="2"/>
        <v/>
      </c>
    </row>
    <row r="57" spans="1:27" s="20" customFormat="1" ht="18" hidden="1" customHeight="1" thickBot="1">
      <c r="A57" s="460"/>
      <c r="B57" s="679"/>
      <c r="C57" s="681"/>
      <c r="D57" s="681"/>
      <c r="E57" s="681"/>
      <c r="F57" s="92" t="str">
        <f>IF(C56&gt;0,VLOOKUP(C56,女子登録情報!$A$1:$H$2000,5,0),"")</f>
        <v/>
      </c>
      <c r="G57" s="417"/>
      <c r="H57" s="417"/>
      <c r="I57" s="257"/>
      <c r="J57" s="10" t="s">
        <v>44</v>
      </c>
      <c r="K57" s="93"/>
      <c r="L57" s="7" t="str">
        <f>IF(K57&gt;0,VLOOKUP(K57,女子登録情報!$J$2:$K$21,2,0),"")</f>
        <v/>
      </c>
      <c r="M57" s="10"/>
      <c r="N57" s="98"/>
      <c r="O57" s="96" t="str">
        <f t="shared" si="0"/>
        <v/>
      </c>
      <c r="P57" s="97"/>
      <c r="Q57" s="670"/>
      <c r="R57" s="671"/>
      <c r="S57" s="672"/>
      <c r="T57" s="668"/>
      <c r="U57" s="668"/>
      <c r="AA57" s="266" t="str">
        <f t="shared" si="2"/>
        <v/>
      </c>
    </row>
    <row r="58" spans="1:27" s="20" customFormat="1" ht="18" hidden="1" customHeight="1" thickBot="1">
      <c r="A58" s="461"/>
      <c r="B58" s="673" t="s">
        <v>45</v>
      </c>
      <c r="C58" s="674"/>
      <c r="D58" s="101"/>
      <c r="E58" s="101"/>
      <c r="F58" s="102"/>
      <c r="G58" s="418"/>
      <c r="H58" s="418"/>
      <c r="I58" s="258"/>
      <c r="J58" s="11" t="s">
        <v>46</v>
      </c>
      <c r="K58" s="94"/>
      <c r="L58" s="13" t="str">
        <f>IF(K58&gt;0,VLOOKUP(K58,女子登録情報!$J$2:$K$21,2,0),"")</f>
        <v/>
      </c>
      <c r="M58" s="14"/>
      <c r="N58" s="99"/>
      <c r="O58" s="96" t="str">
        <f t="shared" si="0"/>
        <v/>
      </c>
      <c r="P58" s="100"/>
      <c r="Q58" s="675"/>
      <c r="R58" s="676"/>
      <c r="S58" s="677"/>
      <c r="T58" s="669"/>
      <c r="U58" s="669"/>
      <c r="AA58" s="266" t="str">
        <f t="shared" si="2"/>
        <v/>
      </c>
    </row>
    <row r="59" spans="1:27" s="20" customFormat="1" ht="18" hidden="1" customHeight="1" thickTop="1" thickBot="1">
      <c r="A59" s="459" t="s">
        <v>53</v>
      </c>
      <c r="B59" s="678" t="s">
        <v>47</v>
      </c>
      <c r="C59" s="680"/>
      <c r="D59" s="680" t="str">
        <f>IF(C59&gt;0,VLOOKUP(C59,女子登録情報!$A$1:$H$2000,3,0),"")</f>
        <v/>
      </c>
      <c r="E59" s="680" t="str">
        <f>IF(C59&gt;0,VLOOKUP(C59,女子登録情報!$A$1:$H$2000,4,0),"")</f>
        <v/>
      </c>
      <c r="F59" s="91" t="str">
        <f>IF(C59&gt;0,VLOOKUP(C59,女子登録情報!$A$1:$H$2000,8,0),"")</f>
        <v/>
      </c>
      <c r="G59" s="416" t="e">
        <f>IF(F60&gt;0,VLOOKUP(F60,女子登録情報!$O$2:$P$48,2,0),"")</f>
        <v>#N/A</v>
      </c>
      <c r="H59" s="416" t="str">
        <f t="shared" ref="H59" si="56">IF(C59&gt;0,TEXT(C59,"100000000"),"")</f>
        <v/>
      </c>
      <c r="I59" s="257"/>
      <c r="J59" s="5" t="s">
        <v>42</v>
      </c>
      <c r="K59" s="93"/>
      <c r="L59" s="7" t="str">
        <f>IF(K59&gt;0,VLOOKUP(K59,女子登録情報!$J$1:$K$21,2,0),"")</f>
        <v/>
      </c>
      <c r="M59" s="5" t="s">
        <v>43</v>
      </c>
      <c r="N59" s="95"/>
      <c r="O59" s="96" t="str">
        <f t="shared" si="0"/>
        <v/>
      </c>
      <c r="P59" s="97"/>
      <c r="Q59" s="664"/>
      <c r="R59" s="665"/>
      <c r="S59" s="666"/>
      <c r="T59" s="667"/>
      <c r="U59" s="667"/>
      <c r="AA59" s="266" t="str">
        <f t="shared" si="2"/>
        <v/>
      </c>
    </row>
    <row r="60" spans="1:27" s="20" customFormat="1" ht="18" hidden="1" customHeight="1" thickBot="1">
      <c r="A60" s="460"/>
      <c r="B60" s="679"/>
      <c r="C60" s="681"/>
      <c r="D60" s="681"/>
      <c r="E60" s="681"/>
      <c r="F60" s="92" t="str">
        <f>IF(C59&gt;0,VLOOKUP(C59,女子登録情報!$A$1:$H$2000,5,0),"")</f>
        <v/>
      </c>
      <c r="G60" s="417"/>
      <c r="H60" s="417"/>
      <c r="I60" s="257"/>
      <c r="J60" s="10" t="s">
        <v>44</v>
      </c>
      <c r="K60" s="93"/>
      <c r="L60" s="7" t="str">
        <f>IF(K60&gt;0,VLOOKUP(K60,女子登録情報!$J$2:$K$21,2,0),"")</f>
        <v/>
      </c>
      <c r="M60" s="10"/>
      <c r="N60" s="98"/>
      <c r="O60" s="96" t="str">
        <f t="shared" si="0"/>
        <v/>
      </c>
      <c r="P60" s="97"/>
      <c r="Q60" s="670"/>
      <c r="R60" s="671"/>
      <c r="S60" s="672"/>
      <c r="T60" s="668"/>
      <c r="U60" s="668"/>
      <c r="AA60" s="266" t="str">
        <f t="shared" si="2"/>
        <v/>
      </c>
    </row>
    <row r="61" spans="1:27" s="20" customFormat="1" ht="18" hidden="1" customHeight="1" thickBot="1">
      <c r="A61" s="461"/>
      <c r="B61" s="673" t="s">
        <v>45</v>
      </c>
      <c r="C61" s="674"/>
      <c r="D61" s="101"/>
      <c r="E61" s="101"/>
      <c r="F61" s="102"/>
      <c r="G61" s="418"/>
      <c r="H61" s="418"/>
      <c r="I61" s="258"/>
      <c r="J61" s="11" t="s">
        <v>46</v>
      </c>
      <c r="K61" s="94"/>
      <c r="L61" s="13" t="str">
        <f>IF(K61&gt;0,VLOOKUP(K61,女子登録情報!$J$2:$K$21,2,0),"")</f>
        <v/>
      </c>
      <c r="M61" s="14"/>
      <c r="N61" s="99"/>
      <c r="O61" s="96" t="str">
        <f t="shared" si="0"/>
        <v/>
      </c>
      <c r="P61" s="100"/>
      <c r="Q61" s="675"/>
      <c r="R61" s="676"/>
      <c r="S61" s="677"/>
      <c r="T61" s="669"/>
      <c r="U61" s="669"/>
      <c r="AA61" s="266" t="str">
        <f t="shared" si="2"/>
        <v/>
      </c>
    </row>
    <row r="62" spans="1:27" s="20" customFormat="1" ht="18" hidden="1" customHeight="1" thickTop="1" thickBot="1">
      <c r="A62" s="459" t="s">
        <v>165</v>
      </c>
      <c r="B62" s="678" t="s">
        <v>47</v>
      </c>
      <c r="C62" s="680"/>
      <c r="D62" s="680" t="str">
        <f>IF(C62&gt;0,VLOOKUP(C62,女子登録情報!$A$1:$H$2000,3,0),"")</f>
        <v/>
      </c>
      <c r="E62" s="680" t="str">
        <f>IF(C62&gt;0,VLOOKUP(C62,女子登録情報!$A$1:$H$2000,4,0),"")</f>
        <v/>
      </c>
      <c r="F62" s="91" t="str">
        <f>IF(C62&gt;0,VLOOKUP(C62,女子登録情報!$A$1:$H$2000,8,0),"")</f>
        <v/>
      </c>
      <c r="G62" s="416" t="e">
        <f>IF(F63&gt;0,VLOOKUP(F63,女子登録情報!$O$2:$P$48,2,0),"")</f>
        <v>#N/A</v>
      </c>
      <c r="H62" s="416" t="str">
        <f t="shared" ref="H62" si="57">IF(C62&gt;0,TEXT(C62,"100000000"),"")</f>
        <v/>
      </c>
      <c r="I62" s="257"/>
      <c r="J62" s="5" t="s">
        <v>42</v>
      </c>
      <c r="K62" s="93"/>
      <c r="L62" s="7" t="str">
        <f>IF(K62&gt;0,VLOOKUP(K62,女子登録情報!$J$1:$K$21,2,0),"")</f>
        <v/>
      </c>
      <c r="M62" s="5" t="s">
        <v>43</v>
      </c>
      <c r="N62" s="95"/>
      <c r="O62" s="96" t="str">
        <f t="shared" si="0"/>
        <v/>
      </c>
      <c r="P62" s="97"/>
      <c r="Q62" s="664"/>
      <c r="R62" s="665"/>
      <c r="S62" s="666"/>
      <c r="T62" s="667"/>
      <c r="U62" s="667"/>
      <c r="AA62" s="266" t="str">
        <f t="shared" si="2"/>
        <v/>
      </c>
    </row>
    <row r="63" spans="1:27" s="20" customFormat="1" ht="18" hidden="1" customHeight="1" thickBot="1">
      <c r="A63" s="460"/>
      <c r="B63" s="679"/>
      <c r="C63" s="681"/>
      <c r="D63" s="681"/>
      <c r="E63" s="681"/>
      <c r="F63" s="92" t="str">
        <f>IF(C62&gt;0,VLOOKUP(C62,女子登録情報!$A$1:$H$2000,5,0),"")</f>
        <v/>
      </c>
      <c r="G63" s="417"/>
      <c r="H63" s="417"/>
      <c r="I63" s="257"/>
      <c r="J63" s="10" t="s">
        <v>44</v>
      </c>
      <c r="K63" s="93"/>
      <c r="L63" s="7" t="str">
        <f>IF(K63&gt;0,VLOOKUP(K63,女子登録情報!$J$2:$K$21,2,0),"")</f>
        <v/>
      </c>
      <c r="M63" s="10"/>
      <c r="N63" s="98"/>
      <c r="O63" s="96" t="str">
        <f t="shared" si="0"/>
        <v/>
      </c>
      <c r="P63" s="97"/>
      <c r="Q63" s="670"/>
      <c r="R63" s="671"/>
      <c r="S63" s="672"/>
      <c r="T63" s="668"/>
      <c r="U63" s="668"/>
      <c r="AA63" s="266" t="str">
        <f t="shared" si="2"/>
        <v/>
      </c>
    </row>
    <row r="64" spans="1:27" s="20" customFormat="1" ht="18" hidden="1" customHeight="1" thickBot="1">
      <c r="A64" s="461"/>
      <c r="B64" s="673" t="s">
        <v>45</v>
      </c>
      <c r="C64" s="674"/>
      <c r="D64" s="101"/>
      <c r="E64" s="101"/>
      <c r="F64" s="102"/>
      <c r="G64" s="418"/>
      <c r="H64" s="418"/>
      <c r="I64" s="258"/>
      <c r="J64" s="11" t="s">
        <v>46</v>
      </c>
      <c r="K64" s="94"/>
      <c r="L64" s="13" t="str">
        <f>IF(K64&gt;0,VLOOKUP(K64,女子登録情報!$J$2:$K$21,2,0),"")</f>
        <v/>
      </c>
      <c r="M64" s="14"/>
      <c r="N64" s="99"/>
      <c r="O64" s="96" t="str">
        <f t="shared" si="0"/>
        <v/>
      </c>
      <c r="P64" s="100"/>
      <c r="Q64" s="675"/>
      <c r="R64" s="676"/>
      <c r="S64" s="677"/>
      <c r="T64" s="669"/>
      <c r="U64" s="669"/>
      <c r="AA64" s="266" t="str">
        <f t="shared" si="2"/>
        <v/>
      </c>
    </row>
    <row r="65" spans="1:27" s="20" customFormat="1" ht="18" hidden="1" customHeight="1" thickTop="1" thickBot="1">
      <c r="A65" s="459" t="s">
        <v>166</v>
      </c>
      <c r="B65" s="678" t="s">
        <v>47</v>
      </c>
      <c r="C65" s="680"/>
      <c r="D65" s="680" t="str">
        <f>IF(C65&gt;0,VLOOKUP(C65,女子登録情報!$A$1:$H$2000,3,0),"")</f>
        <v/>
      </c>
      <c r="E65" s="680" t="str">
        <f>IF(C65&gt;0,VLOOKUP(C65,女子登録情報!$A$1:$H$2000,4,0),"")</f>
        <v/>
      </c>
      <c r="F65" s="91" t="str">
        <f>IF(C65&gt;0,VLOOKUP(C65,女子登録情報!$A$1:$H$2000,8,0),"")</f>
        <v/>
      </c>
      <c r="G65" s="416" t="e">
        <f>IF(F66&gt;0,VLOOKUP(F66,女子登録情報!$O$2:$P$48,2,0),"")</f>
        <v>#N/A</v>
      </c>
      <c r="H65" s="416" t="str">
        <f t="shared" ref="H65" si="58">IF(C65&gt;0,TEXT(C65,"100000000"),"")</f>
        <v/>
      </c>
      <c r="I65" s="257"/>
      <c r="J65" s="5" t="s">
        <v>42</v>
      </c>
      <c r="K65" s="93"/>
      <c r="L65" s="7" t="str">
        <f>IF(K65&gt;0,VLOOKUP(K65,女子登録情報!$J$1:$K$21,2,0),"")</f>
        <v/>
      </c>
      <c r="M65" s="5" t="s">
        <v>43</v>
      </c>
      <c r="N65" s="95"/>
      <c r="O65" s="96" t="str">
        <f t="shared" si="0"/>
        <v/>
      </c>
      <c r="P65" s="97"/>
      <c r="Q65" s="664"/>
      <c r="R65" s="665"/>
      <c r="S65" s="666"/>
      <c r="T65" s="667"/>
      <c r="U65" s="667"/>
      <c r="AA65" s="266" t="str">
        <f t="shared" si="2"/>
        <v/>
      </c>
    </row>
    <row r="66" spans="1:27" s="20" customFormat="1" ht="18" hidden="1" customHeight="1" thickBot="1">
      <c r="A66" s="460"/>
      <c r="B66" s="679"/>
      <c r="C66" s="681"/>
      <c r="D66" s="681"/>
      <c r="E66" s="681"/>
      <c r="F66" s="92" t="str">
        <f>IF(C65&gt;0,VLOOKUP(C65,女子登録情報!$A$1:$H$2000,5,0),"")</f>
        <v/>
      </c>
      <c r="G66" s="417"/>
      <c r="H66" s="417"/>
      <c r="I66" s="257"/>
      <c r="J66" s="10" t="s">
        <v>44</v>
      </c>
      <c r="K66" s="93"/>
      <c r="L66" s="7" t="str">
        <f>IF(K66&gt;0,VLOOKUP(K66,女子登録情報!$J$2:$K$21,2,0),"")</f>
        <v/>
      </c>
      <c r="M66" s="10"/>
      <c r="N66" s="98"/>
      <c r="O66" s="96" t="str">
        <f t="shared" si="0"/>
        <v/>
      </c>
      <c r="P66" s="97"/>
      <c r="Q66" s="670"/>
      <c r="R66" s="671"/>
      <c r="S66" s="672"/>
      <c r="T66" s="668"/>
      <c r="U66" s="668"/>
      <c r="AA66" s="266" t="str">
        <f t="shared" si="2"/>
        <v/>
      </c>
    </row>
    <row r="67" spans="1:27" s="20" customFormat="1" ht="18" hidden="1" customHeight="1" thickBot="1">
      <c r="A67" s="461"/>
      <c r="B67" s="673" t="s">
        <v>45</v>
      </c>
      <c r="C67" s="674"/>
      <c r="D67" s="101"/>
      <c r="E67" s="101"/>
      <c r="F67" s="102"/>
      <c r="G67" s="418"/>
      <c r="H67" s="418"/>
      <c r="I67" s="258"/>
      <c r="J67" s="11" t="s">
        <v>46</v>
      </c>
      <c r="K67" s="94"/>
      <c r="L67" s="13" t="str">
        <f>IF(K67&gt;0,VLOOKUP(K67,女子登録情報!$J$2:$K$21,2,0),"")</f>
        <v/>
      </c>
      <c r="M67" s="14"/>
      <c r="N67" s="99"/>
      <c r="O67" s="96" t="str">
        <f t="shared" si="0"/>
        <v/>
      </c>
      <c r="P67" s="100"/>
      <c r="Q67" s="675"/>
      <c r="R67" s="676"/>
      <c r="S67" s="677"/>
      <c r="T67" s="669"/>
      <c r="U67" s="669"/>
      <c r="AA67" s="266" t="str">
        <f t="shared" si="2"/>
        <v/>
      </c>
    </row>
    <row r="68" spans="1:27" s="20" customFormat="1" ht="18" hidden="1" customHeight="1" thickTop="1" thickBot="1">
      <c r="A68" s="459" t="s">
        <v>167</v>
      </c>
      <c r="B68" s="678" t="s">
        <v>47</v>
      </c>
      <c r="C68" s="680"/>
      <c r="D68" s="680" t="str">
        <f>IF(C68&gt;0,VLOOKUP(C68,女子登録情報!$A$1:$H$2000,3,0),"")</f>
        <v/>
      </c>
      <c r="E68" s="680" t="str">
        <f>IF(C68&gt;0,VLOOKUP(C68,女子登録情報!$A$1:$H$2000,4,0),"")</f>
        <v/>
      </c>
      <c r="F68" s="91" t="str">
        <f>IF(C68&gt;0,VLOOKUP(C68,女子登録情報!$A$1:$H$2000,8,0),"")</f>
        <v/>
      </c>
      <c r="G68" s="416" t="e">
        <f>IF(F69&gt;0,VLOOKUP(F69,女子登録情報!$O$2:$P$48,2,0),"")</f>
        <v>#N/A</v>
      </c>
      <c r="H68" s="416" t="str">
        <f t="shared" ref="H68" si="59">IF(C68&gt;0,TEXT(C68,"100000000"),"")</f>
        <v/>
      </c>
      <c r="I68" s="257"/>
      <c r="J68" s="5" t="s">
        <v>42</v>
      </c>
      <c r="K68" s="93"/>
      <c r="L68" s="7" t="str">
        <f>IF(K68&gt;0,VLOOKUP(K68,女子登録情報!$J$1:$K$21,2,0),"")</f>
        <v/>
      </c>
      <c r="M68" s="5" t="s">
        <v>43</v>
      </c>
      <c r="N68" s="95"/>
      <c r="O68" s="96" t="str">
        <f t="shared" si="0"/>
        <v/>
      </c>
      <c r="P68" s="97"/>
      <c r="Q68" s="664"/>
      <c r="R68" s="665"/>
      <c r="S68" s="666"/>
      <c r="T68" s="667"/>
      <c r="U68" s="667"/>
      <c r="AA68" s="266" t="str">
        <f t="shared" si="2"/>
        <v/>
      </c>
    </row>
    <row r="69" spans="1:27" s="20" customFormat="1" ht="18" hidden="1" customHeight="1" thickBot="1">
      <c r="A69" s="460"/>
      <c r="B69" s="679"/>
      <c r="C69" s="681"/>
      <c r="D69" s="681"/>
      <c r="E69" s="681"/>
      <c r="F69" s="92" t="str">
        <f>IF(C68&gt;0,VLOOKUP(C68,女子登録情報!$A$1:$H$2000,5,0),"")</f>
        <v/>
      </c>
      <c r="G69" s="417"/>
      <c r="H69" s="417"/>
      <c r="I69" s="257"/>
      <c r="J69" s="10" t="s">
        <v>44</v>
      </c>
      <c r="K69" s="93"/>
      <c r="L69" s="7" t="str">
        <f>IF(K69&gt;0,VLOOKUP(K69,女子登録情報!$J$2:$K$21,2,0),"")</f>
        <v/>
      </c>
      <c r="M69" s="10"/>
      <c r="N69" s="98"/>
      <c r="O69" s="96" t="str">
        <f t="shared" si="0"/>
        <v/>
      </c>
      <c r="P69" s="97"/>
      <c r="Q69" s="670"/>
      <c r="R69" s="671"/>
      <c r="S69" s="672"/>
      <c r="T69" s="668"/>
      <c r="U69" s="668"/>
      <c r="AA69" s="266" t="str">
        <f t="shared" si="2"/>
        <v/>
      </c>
    </row>
    <row r="70" spans="1:27" s="20" customFormat="1" ht="18" hidden="1" customHeight="1" thickBot="1">
      <c r="A70" s="461"/>
      <c r="B70" s="673" t="s">
        <v>45</v>
      </c>
      <c r="C70" s="674"/>
      <c r="D70" s="101"/>
      <c r="E70" s="101"/>
      <c r="F70" s="102"/>
      <c r="G70" s="418"/>
      <c r="H70" s="418"/>
      <c r="I70" s="258"/>
      <c r="J70" s="11" t="s">
        <v>46</v>
      </c>
      <c r="K70" s="94"/>
      <c r="L70" s="13" t="str">
        <f>IF(K70&gt;0,VLOOKUP(K70,女子登録情報!$J$2:$K$21,2,0),"")</f>
        <v/>
      </c>
      <c r="M70" s="14"/>
      <c r="N70" s="99"/>
      <c r="O70" s="96" t="str">
        <f t="shared" si="0"/>
        <v/>
      </c>
      <c r="P70" s="100"/>
      <c r="Q70" s="675"/>
      <c r="R70" s="676"/>
      <c r="S70" s="677"/>
      <c r="T70" s="669"/>
      <c r="U70" s="669"/>
      <c r="AA70" s="266" t="str">
        <f t="shared" si="2"/>
        <v/>
      </c>
    </row>
    <row r="71" spans="1:27" s="20" customFormat="1" ht="18" hidden="1" customHeight="1" thickTop="1" thickBot="1">
      <c r="A71" s="459" t="s">
        <v>168</v>
      </c>
      <c r="B71" s="678" t="s">
        <v>47</v>
      </c>
      <c r="C71" s="680"/>
      <c r="D71" s="680" t="str">
        <f>IF(C71&gt;0,VLOOKUP(C71,女子登録情報!$A$1:$H$2000,3,0),"")</f>
        <v/>
      </c>
      <c r="E71" s="680" t="str">
        <f>IF(C71&gt;0,VLOOKUP(C71,女子登録情報!$A$1:$H$2000,4,0),"")</f>
        <v/>
      </c>
      <c r="F71" s="91" t="str">
        <f>IF(C71&gt;0,VLOOKUP(C71,女子登録情報!$A$1:$H$2000,8,0),"")</f>
        <v/>
      </c>
      <c r="G71" s="416" t="e">
        <f>IF(F72&gt;0,VLOOKUP(F72,女子登録情報!$O$2:$P$48,2,0),"")</f>
        <v>#N/A</v>
      </c>
      <c r="H71" s="416" t="str">
        <f t="shared" ref="H71" si="60">IF(C71&gt;0,TEXT(C71,"100000000"),"")</f>
        <v/>
      </c>
      <c r="I71" s="257"/>
      <c r="J71" s="5" t="s">
        <v>42</v>
      </c>
      <c r="K71" s="93"/>
      <c r="L71" s="7" t="str">
        <f>IF(K71&gt;0,VLOOKUP(K71,女子登録情報!$J$1:$K$21,2,0),"")</f>
        <v/>
      </c>
      <c r="M71" s="5" t="s">
        <v>43</v>
      </c>
      <c r="N71" s="95"/>
      <c r="O71" s="96" t="str">
        <f t="shared" si="0"/>
        <v/>
      </c>
      <c r="P71" s="97"/>
      <c r="Q71" s="664"/>
      <c r="R71" s="665"/>
      <c r="S71" s="666"/>
      <c r="T71" s="667"/>
      <c r="U71" s="667"/>
      <c r="AA71" s="266" t="str">
        <f t="shared" si="2"/>
        <v/>
      </c>
    </row>
    <row r="72" spans="1:27" s="20" customFormat="1" ht="18" hidden="1" customHeight="1" thickBot="1">
      <c r="A72" s="460"/>
      <c r="B72" s="679"/>
      <c r="C72" s="681"/>
      <c r="D72" s="681"/>
      <c r="E72" s="681"/>
      <c r="F72" s="92" t="str">
        <f>IF(C71&gt;0,VLOOKUP(C71,女子登録情報!$A$1:$H$2000,5,0),"")</f>
        <v/>
      </c>
      <c r="G72" s="417"/>
      <c r="H72" s="417"/>
      <c r="I72" s="257"/>
      <c r="J72" s="10" t="s">
        <v>44</v>
      </c>
      <c r="K72" s="93"/>
      <c r="L72" s="7" t="str">
        <f>IF(K72&gt;0,VLOOKUP(K72,女子登録情報!$J$2:$K$21,2,0),"")</f>
        <v/>
      </c>
      <c r="M72" s="10"/>
      <c r="N72" s="98"/>
      <c r="O72" s="96" t="str">
        <f t="shared" si="0"/>
        <v/>
      </c>
      <c r="P72" s="97"/>
      <c r="Q72" s="670"/>
      <c r="R72" s="671"/>
      <c r="S72" s="672"/>
      <c r="T72" s="668"/>
      <c r="U72" s="668"/>
      <c r="AA72" s="266" t="str">
        <f t="shared" si="2"/>
        <v/>
      </c>
    </row>
    <row r="73" spans="1:27" s="20" customFormat="1" ht="18" hidden="1" customHeight="1" thickBot="1">
      <c r="A73" s="461"/>
      <c r="B73" s="673" t="s">
        <v>45</v>
      </c>
      <c r="C73" s="674"/>
      <c r="D73" s="101"/>
      <c r="E73" s="101"/>
      <c r="F73" s="102"/>
      <c r="G73" s="418"/>
      <c r="H73" s="418"/>
      <c r="I73" s="258"/>
      <c r="J73" s="11" t="s">
        <v>46</v>
      </c>
      <c r="K73" s="94"/>
      <c r="L73" s="13" t="str">
        <f>IF(K73&gt;0,VLOOKUP(K73,女子登録情報!$J$2:$K$21,2,0),"")</f>
        <v/>
      </c>
      <c r="M73" s="14"/>
      <c r="N73" s="99"/>
      <c r="O73" s="96" t="str">
        <f t="shared" si="0"/>
        <v/>
      </c>
      <c r="P73" s="100"/>
      <c r="Q73" s="675"/>
      <c r="R73" s="676"/>
      <c r="S73" s="677"/>
      <c r="T73" s="669"/>
      <c r="U73" s="669"/>
      <c r="AA73" s="266" t="str">
        <f t="shared" si="2"/>
        <v/>
      </c>
    </row>
    <row r="74" spans="1:27" s="20" customFormat="1" ht="18" hidden="1" customHeight="1" thickTop="1" thickBot="1">
      <c r="A74" s="459" t="s">
        <v>169</v>
      </c>
      <c r="B74" s="678" t="s">
        <v>47</v>
      </c>
      <c r="C74" s="680"/>
      <c r="D74" s="680" t="str">
        <f>IF(C74&gt;0,VLOOKUP(C74,女子登録情報!$A$1:$H$2000,3,0),"")</f>
        <v/>
      </c>
      <c r="E74" s="680" t="str">
        <f>IF(C74&gt;0,VLOOKUP(C74,女子登録情報!$A$1:$H$2000,4,0),"")</f>
        <v/>
      </c>
      <c r="F74" s="91" t="str">
        <f>IF(C74&gt;0,VLOOKUP(C74,女子登録情報!$A$1:$H$2000,8,0),"")</f>
        <v/>
      </c>
      <c r="G74" s="416" t="e">
        <f>IF(F75&gt;0,VLOOKUP(F75,女子登録情報!$O$2:$P$48,2,0),"")</f>
        <v>#N/A</v>
      </c>
      <c r="H74" s="416" t="str">
        <f t="shared" ref="H74" si="61">IF(C74&gt;0,TEXT(C74,"100000000"),"")</f>
        <v/>
      </c>
      <c r="I74" s="257"/>
      <c r="J74" s="5" t="s">
        <v>42</v>
      </c>
      <c r="K74" s="93"/>
      <c r="L74" s="7" t="str">
        <f>IF(K74&gt;0,VLOOKUP(K74,女子登録情報!$J$1:$K$21,2,0),"")</f>
        <v/>
      </c>
      <c r="M74" s="5" t="s">
        <v>43</v>
      </c>
      <c r="N74" s="95"/>
      <c r="O74" s="96" t="str">
        <f t="shared" si="0"/>
        <v/>
      </c>
      <c r="P74" s="97"/>
      <c r="Q74" s="664"/>
      <c r="R74" s="665"/>
      <c r="S74" s="666"/>
      <c r="T74" s="667"/>
      <c r="U74" s="667"/>
      <c r="AA74" s="266" t="str">
        <f t="shared" si="2"/>
        <v/>
      </c>
    </row>
    <row r="75" spans="1:27" s="20" customFormat="1" ht="18" hidden="1" customHeight="1" thickBot="1">
      <c r="A75" s="460"/>
      <c r="B75" s="679"/>
      <c r="C75" s="681"/>
      <c r="D75" s="681"/>
      <c r="E75" s="681"/>
      <c r="F75" s="92" t="str">
        <f>IF(C74&gt;0,VLOOKUP(C74,女子登録情報!$A$1:$H$2000,5,0),"")</f>
        <v/>
      </c>
      <c r="G75" s="417"/>
      <c r="H75" s="417"/>
      <c r="I75" s="257"/>
      <c r="J75" s="10" t="s">
        <v>44</v>
      </c>
      <c r="K75" s="93"/>
      <c r="L75" s="7" t="str">
        <f>IF(K75&gt;0,VLOOKUP(K75,女子登録情報!$J$2:$K$21,2,0),"")</f>
        <v/>
      </c>
      <c r="M75" s="10"/>
      <c r="N75" s="98"/>
      <c r="O75" s="96" t="str">
        <f t="shared" si="0"/>
        <v/>
      </c>
      <c r="P75" s="97"/>
      <c r="Q75" s="670"/>
      <c r="R75" s="671"/>
      <c r="S75" s="672"/>
      <c r="T75" s="668"/>
      <c r="U75" s="668"/>
      <c r="AA75" s="266" t="str">
        <f t="shared" si="2"/>
        <v/>
      </c>
    </row>
    <row r="76" spans="1:27" s="20" customFormat="1" ht="18" hidden="1" customHeight="1" thickBot="1">
      <c r="A76" s="461"/>
      <c r="B76" s="673" t="s">
        <v>45</v>
      </c>
      <c r="C76" s="674"/>
      <c r="D76" s="101"/>
      <c r="E76" s="101"/>
      <c r="F76" s="102"/>
      <c r="G76" s="418"/>
      <c r="H76" s="418"/>
      <c r="I76" s="258"/>
      <c r="J76" s="11" t="s">
        <v>46</v>
      </c>
      <c r="K76" s="94"/>
      <c r="L76" s="13" t="str">
        <f>IF(K76&gt;0,VLOOKUP(K76,女子登録情報!$J$2:$K$21,2,0),"")</f>
        <v/>
      </c>
      <c r="M76" s="14"/>
      <c r="N76" s="99"/>
      <c r="O76" s="96" t="str">
        <f t="shared" si="0"/>
        <v/>
      </c>
      <c r="P76" s="100"/>
      <c r="Q76" s="675"/>
      <c r="R76" s="676"/>
      <c r="S76" s="677"/>
      <c r="T76" s="669"/>
      <c r="U76" s="669"/>
      <c r="AA76" s="266" t="str">
        <f t="shared" si="2"/>
        <v/>
      </c>
    </row>
    <row r="77" spans="1:27" s="20" customFormat="1" ht="18" hidden="1" customHeight="1" thickTop="1" thickBot="1">
      <c r="A77" s="459" t="s">
        <v>170</v>
      </c>
      <c r="B77" s="678" t="s">
        <v>47</v>
      </c>
      <c r="C77" s="680"/>
      <c r="D77" s="680" t="str">
        <f>IF(C77&gt;0,VLOOKUP(C77,女子登録情報!$A$1:$H$2000,3,0),"")</f>
        <v/>
      </c>
      <c r="E77" s="680" t="str">
        <f>IF(C77&gt;0,VLOOKUP(C77,女子登録情報!$A$1:$H$2000,4,0),"")</f>
        <v/>
      </c>
      <c r="F77" s="91" t="str">
        <f>IF(C77&gt;0,VLOOKUP(C77,女子登録情報!$A$1:$H$2000,8,0),"")</f>
        <v/>
      </c>
      <c r="G77" s="416" t="e">
        <f>IF(F78&gt;0,VLOOKUP(F78,女子登録情報!$O$2:$P$48,2,0),"")</f>
        <v>#N/A</v>
      </c>
      <c r="H77" s="416" t="str">
        <f t="shared" ref="H77" si="62">IF(C77&gt;0,TEXT(C77,"100000000"),"")</f>
        <v/>
      </c>
      <c r="I77" s="257"/>
      <c r="J77" s="5" t="s">
        <v>42</v>
      </c>
      <c r="K77" s="93"/>
      <c r="L77" s="7" t="str">
        <f>IF(K77&gt;0,VLOOKUP(K77,女子登録情報!$J$1:$K$21,2,0),"")</f>
        <v/>
      </c>
      <c r="M77" s="5" t="s">
        <v>43</v>
      </c>
      <c r="N77" s="95"/>
      <c r="O77" s="96" t="str">
        <f t="shared" si="0"/>
        <v/>
      </c>
      <c r="P77" s="97"/>
      <c r="Q77" s="664"/>
      <c r="R77" s="665"/>
      <c r="S77" s="666"/>
      <c r="T77" s="667"/>
      <c r="U77" s="667"/>
      <c r="AA77" s="266" t="str">
        <f t="shared" si="2"/>
        <v/>
      </c>
    </row>
    <row r="78" spans="1:27" s="20" customFormat="1" ht="18" hidden="1" customHeight="1" thickBot="1">
      <c r="A78" s="460"/>
      <c r="B78" s="679"/>
      <c r="C78" s="681"/>
      <c r="D78" s="681"/>
      <c r="E78" s="681"/>
      <c r="F78" s="92" t="str">
        <f>IF(C77&gt;0,VLOOKUP(C77,女子登録情報!$A$1:$H$2000,5,0),"")</f>
        <v/>
      </c>
      <c r="G78" s="417"/>
      <c r="H78" s="417"/>
      <c r="I78" s="257"/>
      <c r="J78" s="10" t="s">
        <v>44</v>
      </c>
      <c r="K78" s="93"/>
      <c r="L78" s="7" t="str">
        <f>IF(K78&gt;0,VLOOKUP(K78,女子登録情報!$J$2:$K$21,2,0),"")</f>
        <v/>
      </c>
      <c r="M78" s="10"/>
      <c r="N78" s="98"/>
      <c r="O78" s="96" t="str">
        <f t="shared" ref="O78:O141" si="63">IF(L78="","",LEFT(L78,5)&amp;" "&amp;IF(OR(LEFT(L78,3)*1&lt;70,LEFT(L78,3)*1&gt;100),REPT(0,7-LEN(N78)),REPT(0,5-LEN(N78)))&amp;N78)</f>
        <v/>
      </c>
      <c r="P78" s="97"/>
      <c r="Q78" s="670"/>
      <c r="R78" s="671"/>
      <c r="S78" s="672"/>
      <c r="T78" s="668"/>
      <c r="U78" s="668"/>
      <c r="AA78" s="266" t="str">
        <f t="shared" ref="AA78:AA141" si="64">IF($C78="","",IF(E78="",1,0))</f>
        <v/>
      </c>
    </row>
    <row r="79" spans="1:27" s="20" customFormat="1" ht="18" hidden="1" customHeight="1" thickBot="1">
      <c r="A79" s="461"/>
      <c r="B79" s="673" t="s">
        <v>45</v>
      </c>
      <c r="C79" s="674"/>
      <c r="D79" s="101"/>
      <c r="E79" s="101"/>
      <c r="F79" s="102"/>
      <c r="G79" s="418"/>
      <c r="H79" s="418"/>
      <c r="I79" s="258"/>
      <c r="J79" s="11" t="s">
        <v>46</v>
      </c>
      <c r="K79" s="94"/>
      <c r="L79" s="13" t="str">
        <f>IF(K79&gt;0,VLOOKUP(K79,女子登録情報!$J$2:$K$21,2,0),"")</f>
        <v/>
      </c>
      <c r="M79" s="14"/>
      <c r="N79" s="99"/>
      <c r="O79" s="96" t="str">
        <f t="shared" si="63"/>
        <v/>
      </c>
      <c r="P79" s="100"/>
      <c r="Q79" s="675"/>
      <c r="R79" s="676"/>
      <c r="S79" s="677"/>
      <c r="T79" s="669"/>
      <c r="U79" s="669"/>
      <c r="AA79" s="266" t="str">
        <f t="shared" si="64"/>
        <v/>
      </c>
    </row>
    <row r="80" spans="1:27" s="20" customFormat="1" ht="18" hidden="1" customHeight="1" thickTop="1" thickBot="1">
      <c r="A80" s="459" t="s">
        <v>171</v>
      </c>
      <c r="B80" s="678" t="s">
        <v>47</v>
      </c>
      <c r="C80" s="680"/>
      <c r="D80" s="680" t="str">
        <f>IF(C80&gt;0,VLOOKUP(C80,女子登録情報!$A$1:$H$2000,3,0),"")</f>
        <v/>
      </c>
      <c r="E80" s="680" t="str">
        <f>IF(C80&gt;0,VLOOKUP(C80,女子登録情報!$A$1:$H$2000,4,0),"")</f>
        <v/>
      </c>
      <c r="F80" s="91" t="str">
        <f>IF(C80&gt;0,VLOOKUP(C80,女子登録情報!$A$1:$H$2000,8,0),"")</f>
        <v/>
      </c>
      <c r="G80" s="416" t="e">
        <f>IF(F81&gt;0,VLOOKUP(F81,女子登録情報!$O$2:$P$48,2,0),"")</f>
        <v>#N/A</v>
      </c>
      <c r="H80" s="416" t="str">
        <f t="shared" ref="H80" si="65">IF(C80&gt;0,TEXT(C80,"100000000"),"")</f>
        <v/>
      </c>
      <c r="I80" s="257"/>
      <c r="J80" s="5" t="s">
        <v>42</v>
      </c>
      <c r="K80" s="93"/>
      <c r="L80" s="7" t="str">
        <f>IF(K80&gt;0,VLOOKUP(K80,女子登録情報!$J$1:$K$21,2,0),"")</f>
        <v/>
      </c>
      <c r="M80" s="5" t="s">
        <v>43</v>
      </c>
      <c r="N80" s="95"/>
      <c r="O80" s="96" t="str">
        <f t="shared" si="63"/>
        <v/>
      </c>
      <c r="P80" s="97"/>
      <c r="Q80" s="664"/>
      <c r="R80" s="665"/>
      <c r="S80" s="666"/>
      <c r="T80" s="667"/>
      <c r="U80" s="667"/>
      <c r="AA80" s="266" t="str">
        <f t="shared" si="64"/>
        <v/>
      </c>
    </row>
    <row r="81" spans="1:27" s="20" customFormat="1" ht="18" hidden="1" customHeight="1" thickBot="1">
      <c r="A81" s="460"/>
      <c r="B81" s="679"/>
      <c r="C81" s="681"/>
      <c r="D81" s="681"/>
      <c r="E81" s="681"/>
      <c r="F81" s="92" t="str">
        <f>IF(C80&gt;0,VLOOKUP(C80,女子登録情報!$A$1:$H$2000,5,0),"")</f>
        <v/>
      </c>
      <c r="G81" s="417"/>
      <c r="H81" s="417"/>
      <c r="I81" s="257"/>
      <c r="J81" s="10" t="s">
        <v>44</v>
      </c>
      <c r="K81" s="93"/>
      <c r="L81" s="7" t="str">
        <f>IF(K81&gt;0,VLOOKUP(K81,女子登録情報!$J$2:$K$21,2,0),"")</f>
        <v/>
      </c>
      <c r="M81" s="10"/>
      <c r="N81" s="98"/>
      <c r="O81" s="96" t="str">
        <f t="shared" si="63"/>
        <v/>
      </c>
      <c r="P81" s="97"/>
      <c r="Q81" s="670"/>
      <c r="R81" s="671"/>
      <c r="S81" s="672"/>
      <c r="T81" s="668"/>
      <c r="U81" s="668"/>
      <c r="AA81" s="266" t="str">
        <f t="shared" si="64"/>
        <v/>
      </c>
    </row>
    <row r="82" spans="1:27" s="20" customFormat="1" ht="18" hidden="1" customHeight="1" thickBot="1">
      <c r="A82" s="461"/>
      <c r="B82" s="673" t="s">
        <v>45</v>
      </c>
      <c r="C82" s="674"/>
      <c r="D82" s="101"/>
      <c r="E82" s="101"/>
      <c r="F82" s="102"/>
      <c r="G82" s="418"/>
      <c r="H82" s="418"/>
      <c r="I82" s="258"/>
      <c r="J82" s="11" t="s">
        <v>46</v>
      </c>
      <c r="K82" s="94"/>
      <c r="L82" s="13" t="str">
        <f>IF(K82&gt;0,VLOOKUP(K82,女子登録情報!$J$2:$K$21,2,0),"")</f>
        <v/>
      </c>
      <c r="M82" s="14"/>
      <c r="N82" s="99"/>
      <c r="O82" s="96" t="str">
        <f t="shared" si="63"/>
        <v/>
      </c>
      <c r="P82" s="100"/>
      <c r="Q82" s="675"/>
      <c r="R82" s="676"/>
      <c r="S82" s="677"/>
      <c r="T82" s="669"/>
      <c r="U82" s="669"/>
      <c r="AA82" s="266" t="str">
        <f t="shared" si="64"/>
        <v/>
      </c>
    </row>
    <row r="83" spans="1:27" s="20" customFormat="1" ht="18" hidden="1" customHeight="1" thickTop="1" thickBot="1">
      <c r="A83" s="459" t="s">
        <v>172</v>
      </c>
      <c r="B83" s="678" t="s">
        <v>47</v>
      </c>
      <c r="C83" s="680"/>
      <c r="D83" s="680" t="str">
        <f>IF(C83&gt;0,VLOOKUP(C83,女子登録情報!$A$1:$H$2000,3,0),"")</f>
        <v/>
      </c>
      <c r="E83" s="680" t="str">
        <f>IF(C83&gt;0,VLOOKUP(C83,女子登録情報!$A$1:$H$2000,4,0),"")</f>
        <v/>
      </c>
      <c r="F83" s="91" t="str">
        <f>IF(C83&gt;0,VLOOKUP(C83,女子登録情報!$A$1:$H$2000,8,0),"")</f>
        <v/>
      </c>
      <c r="G83" s="416" t="e">
        <f>IF(F84&gt;0,VLOOKUP(F84,女子登録情報!$O$2:$P$48,2,0),"")</f>
        <v>#N/A</v>
      </c>
      <c r="H83" s="416" t="str">
        <f t="shared" ref="H83" si="66">IF(C83&gt;0,TEXT(C83,"100000000"),"")</f>
        <v/>
      </c>
      <c r="I83" s="257"/>
      <c r="J83" s="5" t="s">
        <v>42</v>
      </c>
      <c r="K83" s="93"/>
      <c r="L83" s="7" t="str">
        <f>IF(K83&gt;0,VLOOKUP(K83,女子登録情報!$J$1:$K$21,2,0),"")</f>
        <v/>
      </c>
      <c r="M83" s="5" t="s">
        <v>43</v>
      </c>
      <c r="N83" s="95"/>
      <c r="O83" s="96" t="str">
        <f t="shared" si="63"/>
        <v/>
      </c>
      <c r="P83" s="97"/>
      <c r="Q83" s="664"/>
      <c r="R83" s="665"/>
      <c r="S83" s="666"/>
      <c r="T83" s="667"/>
      <c r="U83" s="667"/>
      <c r="AA83" s="266" t="str">
        <f t="shared" si="64"/>
        <v/>
      </c>
    </row>
    <row r="84" spans="1:27" s="20" customFormat="1" ht="18" hidden="1" customHeight="1" thickBot="1">
      <c r="A84" s="460"/>
      <c r="B84" s="679"/>
      <c r="C84" s="681"/>
      <c r="D84" s="681"/>
      <c r="E84" s="681"/>
      <c r="F84" s="92" t="str">
        <f>IF(C83&gt;0,VLOOKUP(C83,女子登録情報!$A$1:$H$2000,5,0),"")</f>
        <v/>
      </c>
      <c r="G84" s="417"/>
      <c r="H84" s="417"/>
      <c r="I84" s="257"/>
      <c r="J84" s="10" t="s">
        <v>44</v>
      </c>
      <c r="K84" s="93"/>
      <c r="L84" s="7" t="str">
        <f>IF(K84&gt;0,VLOOKUP(K84,女子登録情報!$J$2:$K$21,2,0),"")</f>
        <v/>
      </c>
      <c r="M84" s="10"/>
      <c r="N84" s="98"/>
      <c r="O84" s="96" t="str">
        <f t="shared" si="63"/>
        <v/>
      </c>
      <c r="P84" s="97"/>
      <c r="Q84" s="670"/>
      <c r="R84" s="671"/>
      <c r="S84" s="672"/>
      <c r="T84" s="668"/>
      <c r="U84" s="668"/>
      <c r="AA84" s="266" t="str">
        <f t="shared" si="64"/>
        <v/>
      </c>
    </row>
    <row r="85" spans="1:27" s="20" customFormat="1" ht="18" hidden="1" customHeight="1" thickBot="1">
      <c r="A85" s="461"/>
      <c r="B85" s="673" t="s">
        <v>45</v>
      </c>
      <c r="C85" s="674"/>
      <c r="D85" s="103"/>
      <c r="E85" s="101"/>
      <c r="F85" s="102"/>
      <c r="G85" s="418"/>
      <c r="H85" s="418"/>
      <c r="I85" s="258"/>
      <c r="J85" s="11" t="s">
        <v>46</v>
      </c>
      <c r="K85" s="94"/>
      <c r="L85" s="13" t="str">
        <f>IF(K85&gt;0,VLOOKUP(K85,女子登録情報!$J$2:$K$21,2,0),"")</f>
        <v/>
      </c>
      <c r="M85" s="14"/>
      <c r="N85" s="99"/>
      <c r="O85" s="96" t="str">
        <f t="shared" si="63"/>
        <v/>
      </c>
      <c r="P85" s="100"/>
      <c r="Q85" s="675"/>
      <c r="R85" s="676"/>
      <c r="S85" s="677"/>
      <c r="T85" s="669"/>
      <c r="U85" s="669"/>
      <c r="AA85" s="266" t="str">
        <f t="shared" si="64"/>
        <v/>
      </c>
    </row>
    <row r="86" spans="1:27" s="20" customFormat="1" ht="18" hidden="1" customHeight="1" thickTop="1" thickBot="1">
      <c r="A86" s="459">
        <v>25</v>
      </c>
      <c r="B86" s="678" t="s">
        <v>47</v>
      </c>
      <c r="C86" s="680"/>
      <c r="D86" s="680" t="str">
        <f>IF(C86&gt;0,VLOOKUP(C86,女子登録情報!$A$1:$H$2000,3,0),"")</f>
        <v/>
      </c>
      <c r="E86" s="680" t="str">
        <f>IF(C86&gt;0,VLOOKUP(C86,女子登録情報!$A$1:$H$2000,4,0),"")</f>
        <v/>
      </c>
      <c r="F86" s="91" t="str">
        <f>IF(C86&gt;0,VLOOKUP(C86,女子登録情報!$A$1:$H$2000,8,0),"")</f>
        <v/>
      </c>
      <c r="G86" s="416" t="e">
        <f>IF(F87&gt;0,VLOOKUP(F87,女子登録情報!$O$2:$P$48,2,0),"")</f>
        <v>#N/A</v>
      </c>
      <c r="H86" s="416" t="str">
        <f t="shared" ref="H86" si="67">IF(C86&gt;0,TEXT(C86,"100000000"),"")</f>
        <v/>
      </c>
      <c r="I86" s="257"/>
      <c r="J86" s="5" t="s">
        <v>42</v>
      </c>
      <c r="K86" s="93"/>
      <c r="L86" s="7" t="str">
        <f>IF(K86&gt;0,VLOOKUP(K86,女子登録情報!$J$1:$K$21,2,0),"")</f>
        <v/>
      </c>
      <c r="M86" s="5" t="s">
        <v>43</v>
      </c>
      <c r="N86" s="95"/>
      <c r="O86" s="96" t="str">
        <f t="shared" si="63"/>
        <v/>
      </c>
      <c r="P86" s="97"/>
      <c r="Q86" s="664"/>
      <c r="R86" s="665"/>
      <c r="S86" s="666"/>
      <c r="T86" s="667"/>
      <c r="U86" s="667"/>
      <c r="AA86" s="266" t="str">
        <f t="shared" si="64"/>
        <v/>
      </c>
    </row>
    <row r="87" spans="1:27" s="20" customFormat="1" ht="18" hidden="1" customHeight="1" thickBot="1">
      <c r="A87" s="460"/>
      <c r="B87" s="679"/>
      <c r="C87" s="681"/>
      <c r="D87" s="681"/>
      <c r="E87" s="681"/>
      <c r="F87" s="92" t="str">
        <f>IF(C86&gt;0,VLOOKUP(C86,女子登録情報!$A$1:$H$2000,5,0),"")</f>
        <v/>
      </c>
      <c r="G87" s="417"/>
      <c r="H87" s="417"/>
      <c r="I87" s="257"/>
      <c r="J87" s="10" t="s">
        <v>44</v>
      </c>
      <c r="K87" s="93"/>
      <c r="L87" s="7" t="str">
        <f>IF(K87&gt;0,VLOOKUP(K87,女子登録情報!$J$2:$K$21,2,0),"")</f>
        <v/>
      </c>
      <c r="M87" s="10"/>
      <c r="N87" s="98"/>
      <c r="O87" s="96" t="str">
        <f t="shared" si="63"/>
        <v/>
      </c>
      <c r="P87" s="97"/>
      <c r="Q87" s="670"/>
      <c r="R87" s="671"/>
      <c r="S87" s="672"/>
      <c r="T87" s="668"/>
      <c r="U87" s="668"/>
      <c r="AA87" s="266" t="str">
        <f t="shared" si="64"/>
        <v/>
      </c>
    </row>
    <row r="88" spans="1:27" s="20" customFormat="1" ht="18" hidden="1" customHeight="1" thickBot="1">
      <c r="A88" s="461"/>
      <c r="B88" s="673" t="s">
        <v>45</v>
      </c>
      <c r="C88" s="674"/>
      <c r="D88" s="101"/>
      <c r="E88" s="101"/>
      <c r="F88" s="102"/>
      <c r="G88" s="418"/>
      <c r="H88" s="418"/>
      <c r="I88" s="258"/>
      <c r="J88" s="11" t="s">
        <v>46</v>
      </c>
      <c r="K88" s="94"/>
      <c r="L88" s="13" t="str">
        <f>IF(K88&gt;0,VLOOKUP(K88,女子登録情報!$J$2:$K$21,2,0),"")</f>
        <v/>
      </c>
      <c r="M88" s="14"/>
      <c r="N88" s="99"/>
      <c r="O88" s="96" t="str">
        <f t="shared" si="63"/>
        <v/>
      </c>
      <c r="P88" s="100"/>
      <c r="Q88" s="675"/>
      <c r="R88" s="676"/>
      <c r="S88" s="677"/>
      <c r="T88" s="669"/>
      <c r="U88" s="669"/>
      <c r="AA88" s="266" t="str">
        <f t="shared" si="64"/>
        <v/>
      </c>
    </row>
    <row r="89" spans="1:27" s="20" customFormat="1" ht="18" hidden="1" customHeight="1" thickTop="1" thickBot="1">
      <c r="A89" s="459">
        <v>26</v>
      </c>
      <c r="B89" s="678" t="s">
        <v>47</v>
      </c>
      <c r="C89" s="680"/>
      <c r="D89" s="680" t="str">
        <f>IF(C89&gt;0,VLOOKUP(C89,女子登録情報!$A$1:$H$2000,3,0),"")</f>
        <v/>
      </c>
      <c r="E89" s="680" t="str">
        <f>IF(C89&gt;0,VLOOKUP(C89,女子登録情報!$A$1:$H$2000,4,0),"")</f>
        <v/>
      </c>
      <c r="F89" s="91" t="str">
        <f>IF(C89&gt;0,VLOOKUP(C89,女子登録情報!$A$1:$H$2000,8,0),"")</f>
        <v/>
      </c>
      <c r="G89" s="416" t="e">
        <f>IF(F90&gt;0,VLOOKUP(F90,女子登録情報!$O$2:$P$48,2,0),"")</f>
        <v>#N/A</v>
      </c>
      <c r="H89" s="416" t="str">
        <f t="shared" ref="H89" si="68">IF(C89&gt;0,TEXT(C89,"100000000"),"")</f>
        <v/>
      </c>
      <c r="I89" s="257"/>
      <c r="J89" s="5" t="s">
        <v>42</v>
      </c>
      <c r="K89" s="93"/>
      <c r="L89" s="7" t="str">
        <f>IF(K89&gt;0,VLOOKUP(K89,女子登録情報!$J$1:$K$21,2,0),"")</f>
        <v/>
      </c>
      <c r="M89" s="5" t="s">
        <v>43</v>
      </c>
      <c r="N89" s="95"/>
      <c r="O89" s="96" t="str">
        <f t="shared" si="63"/>
        <v/>
      </c>
      <c r="P89" s="97"/>
      <c r="Q89" s="664"/>
      <c r="R89" s="665"/>
      <c r="S89" s="666"/>
      <c r="T89" s="667"/>
      <c r="U89" s="667"/>
      <c r="AA89" s="266" t="str">
        <f t="shared" si="64"/>
        <v/>
      </c>
    </row>
    <row r="90" spans="1:27" s="20" customFormat="1" ht="18" hidden="1" customHeight="1" thickBot="1">
      <c r="A90" s="460"/>
      <c r="B90" s="679"/>
      <c r="C90" s="681"/>
      <c r="D90" s="681"/>
      <c r="E90" s="681"/>
      <c r="F90" s="92" t="str">
        <f>IF(C89&gt;0,VLOOKUP(C89,女子登録情報!$A$1:$H$2000,5,0),"")</f>
        <v/>
      </c>
      <c r="G90" s="417"/>
      <c r="H90" s="417"/>
      <c r="I90" s="257"/>
      <c r="J90" s="10" t="s">
        <v>44</v>
      </c>
      <c r="K90" s="93"/>
      <c r="L90" s="7" t="str">
        <f>IF(K90&gt;0,VLOOKUP(K90,女子登録情報!$J$2:$K$21,2,0),"")</f>
        <v/>
      </c>
      <c r="M90" s="10"/>
      <c r="N90" s="98"/>
      <c r="O90" s="96" t="str">
        <f t="shared" si="63"/>
        <v/>
      </c>
      <c r="P90" s="97"/>
      <c r="Q90" s="670"/>
      <c r="R90" s="671"/>
      <c r="S90" s="672"/>
      <c r="T90" s="668"/>
      <c r="U90" s="668"/>
      <c r="AA90" s="266" t="str">
        <f t="shared" si="64"/>
        <v/>
      </c>
    </row>
    <row r="91" spans="1:27" s="20" customFormat="1" ht="18" hidden="1" customHeight="1" thickBot="1">
      <c r="A91" s="461"/>
      <c r="B91" s="673" t="s">
        <v>45</v>
      </c>
      <c r="C91" s="674"/>
      <c r="D91" s="101"/>
      <c r="E91" s="101"/>
      <c r="F91" s="102"/>
      <c r="G91" s="418"/>
      <c r="H91" s="418"/>
      <c r="I91" s="258"/>
      <c r="J91" s="11" t="s">
        <v>46</v>
      </c>
      <c r="K91" s="94"/>
      <c r="L91" s="13" t="str">
        <f>IF(K91&gt;0,VLOOKUP(K91,女子登録情報!$J$2:$K$21,2,0),"")</f>
        <v/>
      </c>
      <c r="M91" s="14"/>
      <c r="N91" s="99"/>
      <c r="O91" s="96" t="str">
        <f t="shared" si="63"/>
        <v/>
      </c>
      <c r="P91" s="100"/>
      <c r="Q91" s="675"/>
      <c r="R91" s="676"/>
      <c r="S91" s="677"/>
      <c r="T91" s="669"/>
      <c r="U91" s="669"/>
      <c r="AA91" s="266" t="str">
        <f t="shared" si="64"/>
        <v/>
      </c>
    </row>
    <row r="92" spans="1:27" s="20" customFormat="1" ht="18" hidden="1" customHeight="1" thickTop="1" thickBot="1">
      <c r="A92" s="459">
        <v>27</v>
      </c>
      <c r="B92" s="678" t="s">
        <v>47</v>
      </c>
      <c r="C92" s="680"/>
      <c r="D92" s="680" t="str">
        <f>IF(C92&gt;0,VLOOKUP(C92,女子登録情報!$A$1:$H$2000,3,0),"")</f>
        <v/>
      </c>
      <c r="E92" s="680" t="str">
        <f>IF(C92&gt;0,VLOOKUP(C92,女子登録情報!$A$1:$H$2000,4,0),"")</f>
        <v/>
      </c>
      <c r="F92" s="91" t="str">
        <f>IF(C92&gt;0,VLOOKUP(C92,女子登録情報!$A$1:$H$2000,8,0),"")</f>
        <v/>
      </c>
      <c r="G92" s="416" t="e">
        <f>IF(F93&gt;0,VLOOKUP(F93,女子登録情報!$O$2:$P$48,2,0),"")</f>
        <v>#N/A</v>
      </c>
      <c r="H92" s="416" t="str">
        <f t="shared" ref="H92" si="69">IF(C92&gt;0,TEXT(C92,"100000000"),"")</f>
        <v/>
      </c>
      <c r="I92" s="257"/>
      <c r="J92" s="5" t="s">
        <v>42</v>
      </c>
      <c r="K92" s="93"/>
      <c r="L92" s="7" t="str">
        <f>IF(K92&gt;0,VLOOKUP(K92,女子登録情報!$J$1:$K$21,2,0),"")</f>
        <v/>
      </c>
      <c r="M92" s="5" t="s">
        <v>43</v>
      </c>
      <c r="N92" s="95"/>
      <c r="O92" s="96" t="str">
        <f t="shared" si="63"/>
        <v/>
      </c>
      <c r="P92" s="97"/>
      <c r="Q92" s="664"/>
      <c r="R92" s="665"/>
      <c r="S92" s="666"/>
      <c r="T92" s="667"/>
      <c r="U92" s="667"/>
      <c r="AA92" s="266" t="str">
        <f t="shared" si="64"/>
        <v/>
      </c>
    </row>
    <row r="93" spans="1:27" s="20" customFormat="1" ht="18" hidden="1" customHeight="1" thickBot="1">
      <c r="A93" s="460"/>
      <c r="B93" s="679"/>
      <c r="C93" s="681"/>
      <c r="D93" s="681"/>
      <c r="E93" s="681"/>
      <c r="F93" s="92" t="str">
        <f>IF(C92&gt;0,VLOOKUP(C92,女子登録情報!$A$1:$H$2000,5,0),"")</f>
        <v/>
      </c>
      <c r="G93" s="417"/>
      <c r="H93" s="417"/>
      <c r="I93" s="257"/>
      <c r="J93" s="10" t="s">
        <v>44</v>
      </c>
      <c r="K93" s="93"/>
      <c r="L93" s="7" t="str">
        <f>IF(K93&gt;0,VLOOKUP(K93,女子登録情報!$J$2:$K$21,2,0),"")</f>
        <v/>
      </c>
      <c r="M93" s="10"/>
      <c r="N93" s="98"/>
      <c r="O93" s="96" t="str">
        <f t="shared" si="63"/>
        <v/>
      </c>
      <c r="P93" s="97"/>
      <c r="Q93" s="670"/>
      <c r="R93" s="671"/>
      <c r="S93" s="672"/>
      <c r="T93" s="668"/>
      <c r="U93" s="668"/>
      <c r="AA93" s="266" t="str">
        <f t="shared" si="64"/>
        <v/>
      </c>
    </row>
    <row r="94" spans="1:27" s="20" customFormat="1" ht="18" hidden="1" customHeight="1" thickBot="1">
      <c r="A94" s="461"/>
      <c r="B94" s="673" t="s">
        <v>45</v>
      </c>
      <c r="C94" s="674"/>
      <c r="D94" s="101"/>
      <c r="E94" s="101"/>
      <c r="F94" s="102"/>
      <c r="G94" s="418"/>
      <c r="H94" s="418"/>
      <c r="I94" s="258"/>
      <c r="J94" s="11" t="s">
        <v>46</v>
      </c>
      <c r="K94" s="94"/>
      <c r="L94" s="13" t="str">
        <f>IF(K94&gt;0,VLOOKUP(K94,女子登録情報!$J$2:$K$21,2,0),"")</f>
        <v/>
      </c>
      <c r="M94" s="14"/>
      <c r="N94" s="99"/>
      <c r="O94" s="96" t="str">
        <f t="shared" si="63"/>
        <v/>
      </c>
      <c r="P94" s="100"/>
      <c r="Q94" s="675"/>
      <c r="R94" s="676"/>
      <c r="S94" s="677"/>
      <c r="T94" s="669"/>
      <c r="U94" s="669"/>
      <c r="AA94" s="266" t="str">
        <f t="shared" si="64"/>
        <v/>
      </c>
    </row>
    <row r="95" spans="1:27" s="20" customFormat="1" ht="18" hidden="1" customHeight="1" thickTop="1" thickBot="1">
      <c r="A95" s="459">
        <v>28</v>
      </c>
      <c r="B95" s="678" t="s">
        <v>47</v>
      </c>
      <c r="C95" s="680"/>
      <c r="D95" s="680" t="str">
        <f>IF(C95&gt;0,VLOOKUP(C95,女子登録情報!$A$1:$H$2000,3,0),"")</f>
        <v/>
      </c>
      <c r="E95" s="680" t="str">
        <f>IF(C95&gt;0,VLOOKUP(C95,女子登録情報!$A$1:$H$2000,4,0),"")</f>
        <v/>
      </c>
      <c r="F95" s="91" t="str">
        <f>IF(C95&gt;0,VLOOKUP(C95,女子登録情報!$A$1:$H$2000,8,0),"")</f>
        <v/>
      </c>
      <c r="G95" s="416" t="e">
        <f>IF(F96&gt;0,VLOOKUP(F96,女子登録情報!$O$2:$P$48,2,0),"")</f>
        <v>#N/A</v>
      </c>
      <c r="H95" s="416" t="str">
        <f t="shared" ref="H95" si="70">IF(C95&gt;0,TEXT(C95,"100000000"),"")</f>
        <v/>
      </c>
      <c r="I95" s="257"/>
      <c r="J95" s="5" t="s">
        <v>42</v>
      </c>
      <c r="K95" s="93"/>
      <c r="L95" s="7" t="str">
        <f>IF(K95&gt;0,VLOOKUP(K95,女子登録情報!$J$1:$K$21,2,0),"")</f>
        <v/>
      </c>
      <c r="M95" s="5" t="s">
        <v>43</v>
      </c>
      <c r="N95" s="95"/>
      <c r="O95" s="96" t="str">
        <f t="shared" si="63"/>
        <v/>
      </c>
      <c r="P95" s="97"/>
      <c r="Q95" s="664"/>
      <c r="R95" s="665"/>
      <c r="S95" s="666"/>
      <c r="T95" s="667"/>
      <c r="U95" s="667"/>
      <c r="AA95" s="266" t="str">
        <f t="shared" si="64"/>
        <v/>
      </c>
    </row>
    <row r="96" spans="1:27" s="20" customFormat="1" ht="18" hidden="1" customHeight="1" thickBot="1">
      <c r="A96" s="460"/>
      <c r="B96" s="679"/>
      <c r="C96" s="681"/>
      <c r="D96" s="681"/>
      <c r="E96" s="681"/>
      <c r="F96" s="92" t="str">
        <f>IF(C95&gt;0,VLOOKUP(C95,女子登録情報!$A$1:$H$2000,5,0),"")</f>
        <v/>
      </c>
      <c r="G96" s="417"/>
      <c r="H96" s="417"/>
      <c r="I96" s="257"/>
      <c r="J96" s="10" t="s">
        <v>44</v>
      </c>
      <c r="K96" s="93"/>
      <c r="L96" s="7" t="str">
        <f>IF(K96&gt;0,VLOOKUP(K96,女子登録情報!$J$2:$K$21,2,0),"")</f>
        <v/>
      </c>
      <c r="M96" s="10"/>
      <c r="N96" s="98"/>
      <c r="O96" s="96" t="str">
        <f t="shared" si="63"/>
        <v/>
      </c>
      <c r="P96" s="97"/>
      <c r="Q96" s="670"/>
      <c r="R96" s="671"/>
      <c r="S96" s="672"/>
      <c r="T96" s="668"/>
      <c r="U96" s="668"/>
      <c r="AA96" s="266" t="str">
        <f t="shared" si="64"/>
        <v/>
      </c>
    </row>
    <row r="97" spans="1:27" s="20" customFormat="1" ht="18" hidden="1" customHeight="1" thickBot="1">
      <c r="A97" s="461"/>
      <c r="B97" s="673" t="s">
        <v>45</v>
      </c>
      <c r="C97" s="674"/>
      <c r="D97" s="101"/>
      <c r="E97" s="101"/>
      <c r="F97" s="102"/>
      <c r="G97" s="418"/>
      <c r="H97" s="418"/>
      <c r="I97" s="258"/>
      <c r="J97" s="11" t="s">
        <v>46</v>
      </c>
      <c r="K97" s="94"/>
      <c r="L97" s="13" t="str">
        <f>IF(K97&gt;0,VLOOKUP(K97,女子登録情報!$J$2:$K$21,2,0),"")</f>
        <v/>
      </c>
      <c r="M97" s="14"/>
      <c r="N97" s="99"/>
      <c r="O97" s="96" t="str">
        <f t="shared" si="63"/>
        <v/>
      </c>
      <c r="P97" s="100"/>
      <c r="Q97" s="675"/>
      <c r="R97" s="676"/>
      <c r="S97" s="677"/>
      <c r="T97" s="669"/>
      <c r="U97" s="669"/>
      <c r="AA97" s="266" t="str">
        <f t="shared" si="64"/>
        <v/>
      </c>
    </row>
    <row r="98" spans="1:27" s="20" customFormat="1" ht="18" hidden="1" customHeight="1" thickTop="1" thickBot="1">
      <c r="A98" s="459">
        <v>29</v>
      </c>
      <c r="B98" s="678" t="s">
        <v>47</v>
      </c>
      <c r="C98" s="680"/>
      <c r="D98" s="680" t="str">
        <f>IF(C98&gt;0,VLOOKUP(C98,女子登録情報!$A$1:$H$2000,3,0),"")</f>
        <v/>
      </c>
      <c r="E98" s="680" t="str">
        <f>IF(C98&gt;0,VLOOKUP(C98,女子登録情報!$A$1:$H$2000,4,0),"")</f>
        <v/>
      </c>
      <c r="F98" s="91" t="str">
        <f>IF(C98&gt;0,VLOOKUP(C98,女子登録情報!$A$1:$H$2000,8,0),"")</f>
        <v/>
      </c>
      <c r="G98" s="416" t="e">
        <f>IF(F99&gt;0,VLOOKUP(F99,女子登録情報!$O$2:$P$48,2,0),"")</f>
        <v>#N/A</v>
      </c>
      <c r="H98" s="416" t="str">
        <f t="shared" ref="H98" si="71">IF(C98&gt;0,TEXT(C98,"100000000"),"")</f>
        <v/>
      </c>
      <c r="I98" s="257"/>
      <c r="J98" s="5" t="s">
        <v>42</v>
      </c>
      <c r="K98" s="93"/>
      <c r="L98" s="7" t="str">
        <f>IF(K98&gt;0,VLOOKUP(K98,女子登録情報!$J$1:$K$21,2,0),"")</f>
        <v/>
      </c>
      <c r="M98" s="5" t="s">
        <v>43</v>
      </c>
      <c r="N98" s="95"/>
      <c r="O98" s="96" t="str">
        <f t="shared" si="63"/>
        <v/>
      </c>
      <c r="P98" s="97"/>
      <c r="Q98" s="664"/>
      <c r="R98" s="665"/>
      <c r="S98" s="666"/>
      <c r="T98" s="667"/>
      <c r="U98" s="667"/>
      <c r="AA98" s="266" t="str">
        <f t="shared" si="64"/>
        <v/>
      </c>
    </row>
    <row r="99" spans="1:27" s="20" customFormat="1" ht="18" hidden="1" customHeight="1" thickBot="1">
      <c r="A99" s="460"/>
      <c r="B99" s="679"/>
      <c r="C99" s="681"/>
      <c r="D99" s="681"/>
      <c r="E99" s="681"/>
      <c r="F99" s="92" t="str">
        <f>IF(C98&gt;0,VLOOKUP(C98,女子登録情報!$A$1:$H$2000,5,0),"")</f>
        <v/>
      </c>
      <c r="G99" s="417"/>
      <c r="H99" s="417"/>
      <c r="I99" s="257"/>
      <c r="J99" s="10" t="s">
        <v>44</v>
      </c>
      <c r="K99" s="93"/>
      <c r="L99" s="7" t="str">
        <f>IF(K99&gt;0,VLOOKUP(K99,女子登録情報!$J$2:$K$21,2,0),"")</f>
        <v/>
      </c>
      <c r="M99" s="10"/>
      <c r="N99" s="98"/>
      <c r="O99" s="96" t="str">
        <f t="shared" si="63"/>
        <v/>
      </c>
      <c r="P99" s="97"/>
      <c r="Q99" s="670"/>
      <c r="R99" s="671"/>
      <c r="S99" s="672"/>
      <c r="T99" s="668"/>
      <c r="U99" s="668"/>
      <c r="AA99" s="266" t="str">
        <f t="shared" si="64"/>
        <v/>
      </c>
    </row>
    <row r="100" spans="1:27" s="20" customFormat="1" ht="18" hidden="1" customHeight="1" thickBot="1">
      <c r="A100" s="461"/>
      <c r="B100" s="673" t="s">
        <v>45</v>
      </c>
      <c r="C100" s="674"/>
      <c r="D100" s="101"/>
      <c r="E100" s="101"/>
      <c r="F100" s="102"/>
      <c r="G100" s="418"/>
      <c r="H100" s="418"/>
      <c r="I100" s="258"/>
      <c r="J100" s="11" t="s">
        <v>46</v>
      </c>
      <c r="K100" s="94"/>
      <c r="L100" s="13" t="str">
        <f>IF(K100&gt;0,VLOOKUP(K100,女子登録情報!$J$2:$K$21,2,0),"")</f>
        <v/>
      </c>
      <c r="M100" s="14"/>
      <c r="N100" s="99"/>
      <c r="O100" s="96" t="str">
        <f t="shared" si="63"/>
        <v/>
      </c>
      <c r="P100" s="100"/>
      <c r="Q100" s="675"/>
      <c r="R100" s="676"/>
      <c r="S100" s="677"/>
      <c r="T100" s="669"/>
      <c r="U100" s="669"/>
      <c r="AA100" s="266" t="str">
        <f t="shared" si="64"/>
        <v/>
      </c>
    </row>
    <row r="101" spans="1:27" s="20" customFormat="1" ht="18" hidden="1" customHeight="1" thickTop="1" thickBot="1">
      <c r="A101" s="459">
        <v>30</v>
      </c>
      <c r="B101" s="678" t="s">
        <v>47</v>
      </c>
      <c r="C101" s="680"/>
      <c r="D101" s="680" t="str">
        <f>IF(C101&gt;0,VLOOKUP(C101,女子登録情報!$A$1:$H$2000,3,0),"")</f>
        <v/>
      </c>
      <c r="E101" s="680" t="str">
        <f>IF(C101&gt;0,VLOOKUP(C101,女子登録情報!$A$1:$H$2000,4,0),"")</f>
        <v/>
      </c>
      <c r="F101" s="91" t="str">
        <f>IF(C101&gt;0,VLOOKUP(C101,女子登録情報!$A$1:$H$2000,8,0),"")</f>
        <v/>
      </c>
      <c r="G101" s="416" t="e">
        <f>IF(F102&gt;0,VLOOKUP(F102,女子登録情報!$O$2:$P$48,2,0),"")</f>
        <v>#N/A</v>
      </c>
      <c r="H101" s="416" t="str">
        <f t="shared" ref="H101" si="72">IF(C101&gt;0,TEXT(C101,"100000000"),"")</f>
        <v/>
      </c>
      <c r="I101" s="257"/>
      <c r="J101" s="5" t="s">
        <v>42</v>
      </c>
      <c r="K101" s="93"/>
      <c r="L101" s="7" t="str">
        <f>IF(K101&gt;0,VLOOKUP(K101,女子登録情報!$J$1:$K$21,2,0),"")</f>
        <v/>
      </c>
      <c r="M101" s="5" t="s">
        <v>43</v>
      </c>
      <c r="N101" s="95"/>
      <c r="O101" s="96" t="str">
        <f t="shared" si="63"/>
        <v/>
      </c>
      <c r="P101" s="97"/>
      <c r="Q101" s="664"/>
      <c r="R101" s="665"/>
      <c r="S101" s="666"/>
      <c r="T101" s="667"/>
      <c r="U101" s="667"/>
      <c r="AA101" s="266" t="str">
        <f t="shared" si="64"/>
        <v/>
      </c>
    </row>
    <row r="102" spans="1:27" s="20" customFormat="1" ht="18" hidden="1" customHeight="1" thickBot="1">
      <c r="A102" s="460"/>
      <c r="B102" s="679"/>
      <c r="C102" s="681"/>
      <c r="D102" s="681"/>
      <c r="E102" s="681"/>
      <c r="F102" s="92" t="str">
        <f>IF(C101&gt;0,VLOOKUP(C101,女子登録情報!$A$1:$H$2000,5,0),"")</f>
        <v/>
      </c>
      <c r="G102" s="417"/>
      <c r="H102" s="417"/>
      <c r="I102" s="257"/>
      <c r="J102" s="10" t="s">
        <v>44</v>
      </c>
      <c r="K102" s="93"/>
      <c r="L102" s="7" t="str">
        <f>IF(K102&gt;0,VLOOKUP(K102,女子登録情報!$J$2:$K$21,2,0),"")</f>
        <v/>
      </c>
      <c r="M102" s="10"/>
      <c r="N102" s="98"/>
      <c r="O102" s="96" t="str">
        <f t="shared" si="63"/>
        <v/>
      </c>
      <c r="P102" s="97"/>
      <c r="Q102" s="670"/>
      <c r="R102" s="671"/>
      <c r="S102" s="672"/>
      <c r="T102" s="668"/>
      <c r="U102" s="668"/>
      <c r="AA102" s="266" t="str">
        <f t="shared" si="64"/>
        <v/>
      </c>
    </row>
    <row r="103" spans="1:27" s="20" customFormat="1" ht="18" hidden="1" customHeight="1" thickBot="1">
      <c r="A103" s="461"/>
      <c r="B103" s="673" t="s">
        <v>45</v>
      </c>
      <c r="C103" s="674"/>
      <c r="D103" s="101"/>
      <c r="E103" s="101"/>
      <c r="F103" s="102"/>
      <c r="G103" s="418"/>
      <c r="H103" s="418"/>
      <c r="I103" s="258"/>
      <c r="J103" s="11" t="s">
        <v>46</v>
      </c>
      <c r="K103" s="94"/>
      <c r="L103" s="13" t="str">
        <f>IF(K103&gt;0,VLOOKUP(K103,女子登録情報!$J$2:$K$21,2,0),"")</f>
        <v/>
      </c>
      <c r="M103" s="14"/>
      <c r="N103" s="99"/>
      <c r="O103" s="96" t="str">
        <f t="shared" si="63"/>
        <v/>
      </c>
      <c r="P103" s="100"/>
      <c r="Q103" s="675"/>
      <c r="R103" s="676"/>
      <c r="S103" s="677"/>
      <c r="T103" s="669"/>
      <c r="U103" s="669"/>
      <c r="AA103" s="266" t="str">
        <f t="shared" si="64"/>
        <v/>
      </c>
    </row>
    <row r="104" spans="1:27" s="20" customFormat="1" ht="18" hidden="1" customHeight="1" thickTop="1" thickBot="1">
      <c r="A104" s="459">
        <v>31</v>
      </c>
      <c r="B104" s="678" t="s">
        <v>47</v>
      </c>
      <c r="C104" s="680"/>
      <c r="D104" s="680" t="str">
        <f>IF(C104&gt;0,VLOOKUP(C104,女子登録情報!$A$1:$H$2000,3,0),"")</f>
        <v/>
      </c>
      <c r="E104" s="680" t="str">
        <f>IF(C104&gt;0,VLOOKUP(C104,女子登録情報!$A$1:$H$2000,4,0),"")</f>
        <v/>
      </c>
      <c r="F104" s="91" t="str">
        <f>IF(C104&gt;0,VLOOKUP(C104,女子登録情報!$A$1:$H$2000,8,0),"")</f>
        <v/>
      </c>
      <c r="G104" s="416" t="e">
        <f>IF(F105&gt;0,VLOOKUP(F105,女子登録情報!$O$2:$P$48,2,0),"")</f>
        <v>#N/A</v>
      </c>
      <c r="H104" s="416" t="str">
        <f t="shared" ref="H104" si="73">IF(C104&gt;0,TEXT(C104,"100000000"),"")</f>
        <v/>
      </c>
      <c r="I104" s="257"/>
      <c r="J104" s="5" t="s">
        <v>42</v>
      </c>
      <c r="K104" s="93"/>
      <c r="L104" s="7" t="str">
        <f>IF(K104&gt;0,VLOOKUP(K104,女子登録情報!$J$1:$K$21,2,0),"")</f>
        <v/>
      </c>
      <c r="M104" s="5" t="s">
        <v>43</v>
      </c>
      <c r="N104" s="95"/>
      <c r="O104" s="96" t="str">
        <f t="shared" si="63"/>
        <v/>
      </c>
      <c r="P104" s="97"/>
      <c r="Q104" s="664"/>
      <c r="R104" s="665"/>
      <c r="S104" s="666"/>
      <c r="T104" s="667"/>
      <c r="U104" s="667"/>
      <c r="AA104" s="266" t="str">
        <f t="shared" si="64"/>
        <v/>
      </c>
    </row>
    <row r="105" spans="1:27" s="20" customFormat="1" ht="18" hidden="1" customHeight="1" thickBot="1">
      <c r="A105" s="460"/>
      <c r="B105" s="679"/>
      <c r="C105" s="681"/>
      <c r="D105" s="681"/>
      <c r="E105" s="681"/>
      <c r="F105" s="92" t="str">
        <f>IF(C104&gt;0,VLOOKUP(C104,女子登録情報!$A$1:$H$2000,5,0),"")</f>
        <v/>
      </c>
      <c r="G105" s="417"/>
      <c r="H105" s="417"/>
      <c r="I105" s="257"/>
      <c r="J105" s="10" t="s">
        <v>44</v>
      </c>
      <c r="K105" s="93"/>
      <c r="L105" s="7" t="str">
        <f>IF(K105&gt;0,VLOOKUP(K105,女子登録情報!$J$2:$K$21,2,0),"")</f>
        <v/>
      </c>
      <c r="M105" s="10"/>
      <c r="N105" s="98"/>
      <c r="O105" s="96" t="str">
        <f t="shared" si="63"/>
        <v/>
      </c>
      <c r="P105" s="97"/>
      <c r="Q105" s="670"/>
      <c r="R105" s="671"/>
      <c r="S105" s="672"/>
      <c r="T105" s="668"/>
      <c r="U105" s="668"/>
      <c r="AA105" s="266" t="str">
        <f t="shared" si="64"/>
        <v/>
      </c>
    </row>
    <row r="106" spans="1:27" s="20" customFormat="1" ht="18" hidden="1" customHeight="1" thickBot="1">
      <c r="A106" s="461"/>
      <c r="B106" s="673" t="s">
        <v>45</v>
      </c>
      <c r="C106" s="674"/>
      <c r="D106" s="101"/>
      <c r="E106" s="101"/>
      <c r="F106" s="102"/>
      <c r="G106" s="418"/>
      <c r="H106" s="418"/>
      <c r="I106" s="258"/>
      <c r="J106" s="11" t="s">
        <v>46</v>
      </c>
      <c r="K106" s="94"/>
      <c r="L106" s="13" t="str">
        <f>IF(K106&gt;0,VLOOKUP(K106,女子登録情報!$J$2:$K$21,2,0),"")</f>
        <v/>
      </c>
      <c r="M106" s="14"/>
      <c r="N106" s="99"/>
      <c r="O106" s="96" t="str">
        <f t="shared" si="63"/>
        <v/>
      </c>
      <c r="P106" s="100"/>
      <c r="Q106" s="675"/>
      <c r="R106" s="676"/>
      <c r="S106" s="677"/>
      <c r="T106" s="669"/>
      <c r="U106" s="669"/>
      <c r="AA106" s="266" t="str">
        <f t="shared" si="64"/>
        <v/>
      </c>
    </row>
    <row r="107" spans="1:27" s="20" customFormat="1" ht="18" hidden="1" customHeight="1" thickTop="1" thickBot="1">
      <c r="A107" s="459">
        <v>32</v>
      </c>
      <c r="B107" s="678" t="s">
        <v>47</v>
      </c>
      <c r="C107" s="680"/>
      <c r="D107" s="680" t="str">
        <f>IF(C107&gt;0,VLOOKUP(C107,女子登録情報!$A$1:$H$2000,3,0),"")</f>
        <v/>
      </c>
      <c r="E107" s="680" t="str">
        <f>IF(C107&gt;0,VLOOKUP(C107,女子登録情報!$A$1:$H$2000,4,0),"")</f>
        <v/>
      </c>
      <c r="F107" s="91" t="str">
        <f>IF(C107&gt;0,VLOOKUP(C107,女子登録情報!$A$1:$H$2000,8,0),"")</f>
        <v/>
      </c>
      <c r="G107" s="416" t="e">
        <f>IF(F108&gt;0,VLOOKUP(F108,女子登録情報!$O$2:$P$48,2,0),"")</f>
        <v>#N/A</v>
      </c>
      <c r="H107" s="416" t="str">
        <f t="shared" ref="H107" si="74">IF(C107&gt;0,TEXT(C107,"100000000"),"")</f>
        <v/>
      </c>
      <c r="I107" s="257"/>
      <c r="J107" s="5" t="s">
        <v>42</v>
      </c>
      <c r="K107" s="93"/>
      <c r="L107" s="7" t="str">
        <f>IF(K107&gt;0,VLOOKUP(K107,女子登録情報!$J$1:$K$21,2,0),"")</f>
        <v/>
      </c>
      <c r="M107" s="5" t="s">
        <v>43</v>
      </c>
      <c r="N107" s="95"/>
      <c r="O107" s="96" t="str">
        <f t="shared" si="63"/>
        <v/>
      </c>
      <c r="P107" s="97"/>
      <c r="Q107" s="664"/>
      <c r="R107" s="665"/>
      <c r="S107" s="666"/>
      <c r="T107" s="667"/>
      <c r="U107" s="667"/>
      <c r="AA107" s="266" t="str">
        <f t="shared" si="64"/>
        <v/>
      </c>
    </row>
    <row r="108" spans="1:27" s="20" customFormat="1" ht="18" hidden="1" customHeight="1" thickBot="1">
      <c r="A108" s="460"/>
      <c r="B108" s="679"/>
      <c r="C108" s="681"/>
      <c r="D108" s="681"/>
      <c r="E108" s="681"/>
      <c r="F108" s="92" t="str">
        <f>IF(C107&gt;0,VLOOKUP(C107,女子登録情報!$A$1:$H$2000,5,0),"")</f>
        <v/>
      </c>
      <c r="G108" s="417"/>
      <c r="H108" s="417"/>
      <c r="I108" s="257"/>
      <c r="J108" s="10" t="s">
        <v>44</v>
      </c>
      <c r="K108" s="93"/>
      <c r="L108" s="7" t="str">
        <f>IF(K108&gt;0,VLOOKUP(K108,女子登録情報!$J$2:$K$21,2,0),"")</f>
        <v/>
      </c>
      <c r="M108" s="10"/>
      <c r="N108" s="98"/>
      <c r="O108" s="96" t="str">
        <f t="shared" si="63"/>
        <v/>
      </c>
      <c r="P108" s="97"/>
      <c r="Q108" s="670"/>
      <c r="R108" s="671"/>
      <c r="S108" s="672"/>
      <c r="T108" s="668"/>
      <c r="U108" s="668"/>
      <c r="AA108" s="266" t="str">
        <f t="shared" si="64"/>
        <v/>
      </c>
    </row>
    <row r="109" spans="1:27" s="20" customFormat="1" ht="18" hidden="1" customHeight="1" thickBot="1">
      <c r="A109" s="461"/>
      <c r="B109" s="673" t="s">
        <v>45</v>
      </c>
      <c r="C109" s="674"/>
      <c r="D109" s="101"/>
      <c r="E109" s="101"/>
      <c r="F109" s="102"/>
      <c r="G109" s="418"/>
      <c r="H109" s="418"/>
      <c r="I109" s="258"/>
      <c r="J109" s="11" t="s">
        <v>46</v>
      </c>
      <c r="K109" s="94"/>
      <c r="L109" s="13" t="str">
        <f>IF(K109&gt;0,VLOOKUP(K109,女子登録情報!$J$2:$K$21,2,0),"")</f>
        <v/>
      </c>
      <c r="M109" s="14"/>
      <c r="N109" s="99"/>
      <c r="O109" s="96" t="str">
        <f t="shared" si="63"/>
        <v/>
      </c>
      <c r="P109" s="100"/>
      <c r="Q109" s="675"/>
      <c r="R109" s="676"/>
      <c r="S109" s="677"/>
      <c r="T109" s="669"/>
      <c r="U109" s="669"/>
      <c r="AA109" s="266" t="str">
        <f t="shared" si="64"/>
        <v/>
      </c>
    </row>
    <row r="110" spans="1:27" s="20" customFormat="1" ht="18" hidden="1" customHeight="1" thickTop="1" thickBot="1">
      <c r="A110" s="459">
        <v>33</v>
      </c>
      <c r="B110" s="678" t="s">
        <v>47</v>
      </c>
      <c r="C110" s="680"/>
      <c r="D110" s="680" t="str">
        <f>IF(C110&gt;0,VLOOKUP(C110,女子登録情報!$A$1:$H$2000,3,0),"")</f>
        <v/>
      </c>
      <c r="E110" s="680" t="str">
        <f>IF(C110&gt;0,VLOOKUP(C110,女子登録情報!$A$1:$H$2000,4,0),"")</f>
        <v/>
      </c>
      <c r="F110" s="91" t="str">
        <f>IF(C110&gt;0,VLOOKUP(C110,女子登録情報!$A$1:$H$2000,8,0),"")</f>
        <v/>
      </c>
      <c r="G110" s="416" t="e">
        <f>IF(F111&gt;0,VLOOKUP(F111,女子登録情報!$O$2:$P$48,2,0),"")</f>
        <v>#N/A</v>
      </c>
      <c r="H110" s="416" t="str">
        <f t="shared" ref="H110" si="75">IF(C110&gt;0,TEXT(C110,"100000000"),"")</f>
        <v/>
      </c>
      <c r="I110" s="257"/>
      <c r="J110" s="5" t="s">
        <v>42</v>
      </c>
      <c r="K110" s="93"/>
      <c r="L110" s="7" t="str">
        <f>IF(K110&gt;0,VLOOKUP(K110,女子登録情報!$J$1:$K$21,2,0),"")</f>
        <v/>
      </c>
      <c r="M110" s="5" t="s">
        <v>43</v>
      </c>
      <c r="N110" s="95"/>
      <c r="O110" s="96" t="str">
        <f t="shared" si="63"/>
        <v/>
      </c>
      <c r="P110" s="97"/>
      <c r="Q110" s="664"/>
      <c r="R110" s="665"/>
      <c r="S110" s="666"/>
      <c r="T110" s="667"/>
      <c r="U110" s="667"/>
      <c r="AA110" s="266" t="str">
        <f t="shared" si="64"/>
        <v/>
      </c>
    </row>
    <row r="111" spans="1:27" s="20" customFormat="1" ht="18" hidden="1" customHeight="1" thickBot="1">
      <c r="A111" s="460"/>
      <c r="B111" s="679"/>
      <c r="C111" s="681"/>
      <c r="D111" s="681"/>
      <c r="E111" s="681"/>
      <c r="F111" s="92" t="str">
        <f>IF(C110&gt;0,VLOOKUP(C110,女子登録情報!$A$1:$H$2000,5,0),"")</f>
        <v/>
      </c>
      <c r="G111" s="417"/>
      <c r="H111" s="417"/>
      <c r="I111" s="257"/>
      <c r="J111" s="10" t="s">
        <v>44</v>
      </c>
      <c r="K111" s="93"/>
      <c r="L111" s="7" t="str">
        <f>IF(K111&gt;0,VLOOKUP(K111,女子登録情報!$J$2:$K$21,2,0),"")</f>
        <v/>
      </c>
      <c r="M111" s="10"/>
      <c r="N111" s="98"/>
      <c r="O111" s="96" t="str">
        <f t="shared" si="63"/>
        <v/>
      </c>
      <c r="P111" s="97"/>
      <c r="Q111" s="670"/>
      <c r="R111" s="671"/>
      <c r="S111" s="672"/>
      <c r="T111" s="668"/>
      <c r="U111" s="668"/>
      <c r="AA111" s="266" t="str">
        <f t="shared" si="64"/>
        <v/>
      </c>
    </row>
    <row r="112" spans="1:27" s="20" customFormat="1" ht="18" hidden="1" customHeight="1" thickBot="1">
      <c r="A112" s="461"/>
      <c r="B112" s="673" t="s">
        <v>45</v>
      </c>
      <c r="C112" s="674"/>
      <c r="D112" s="101"/>
      <c r="E112" s="101"/>
      <c r="F112" s="102"/>
      <c r="G112" s="418"/>
      <c r="H112" s="418"/>
      <c r="I112" s="258"/>
      <c r="J112" s="11" t="s">
        <v>46</v>
      </c>
      <c r="K112" s="94"/>
      <c r="L112" s="13" t="str">
        <f>IF(K112&gt;0,VLOOKUP(K112,女子登録情報!$J$2:$K$21,2,0),"")</f>
        <v/>
      </c>
      <c r="M112" s="14"/>
      <c r="N112" s="99"/>
      <c r="O112" s="96" t="str">
        <f t="shared" si="63"/>
        <v/>
      </c>
      <c r="P112" s="100"/>
      <c r="Q112" s="675"/>
      <c r="R112" s="676"/>
      <c r="S112" s="677"/>
      <c r="T112" s="669"/>
      <c r="U112" s="669"/>
      <c r="AA112" s="266" t="str">
        <f t="shared" si="64"/>
        <v/>
      </c>
    </row>
    <row r="113" spans="1:27" s="20" customFormat="1" ht="18" hidden="1" customHeight="1" thickTop="1" thickBot="1">
      <c r="A113" s="459">
        <v>34</v>
      </c>
      <c r="B113" s="678" t="s">
        <v>47</v>
      </c>
      <c r="C113" s="680"/>
      <c r="D113" s="680" t="str">
        <f>IF(C113&gt;0,VLOOKUP(C113,女子登録情報!$A$1:$H$2000,3,0),"")</f>
        <v/>
      </c>
      <c r="E113" s="680" t="str">
        <f>IF(C113&gt;0,VLOOKUP(C113,女子登録情報!$A$1:$H$2000,4,0),"")</f>
        <v/>
      </c>
      <c r="F113" s="91" t="str">
        <f>IF(C113&gt;0,VLOOKUP(C113,女子登録情報!$A$1:$H$2000,8,0),"")</f>
        <v/>
      </c>
      <c r="G113" s="416" t="e">
        <f>IF(F114&gt;0,VLOOKUP(F114,女子登録情報!$O$2:$P$48,2,0),"")</f>
        <v>#N/A</v>
      </c>
      <c r="H113" s="416" t="str">
        <f t="shared" ref="H113" si="76">IF(C113&gt;0,TEXT(C113,"100000000"),"")</f>
        <v/>
      </c>
      <c r="I113" s="257"/>
      <c r="J113" s="5" t="s">
        <v>42</v>
      </c>
      <c r="K113" s="93"/>
      <c r="L113" s="7" t="str">
        <f>IF(K113&gt;0,VLOOKUP(K113,女子登録情報!$J$1:$K$21,2,0),"")</f>
        <v/>
      </c>
      <c r="M113" s="5" t="s">
        <v>43</v>
      </c>
      <c r="N113" s="95"/>
      <c r="O113" s="96" t="str">
        <f t="shared" si="63"/>
        <v/>
      </c>
      <c r="P113" s="97"/>
      <c r="Q113" s="664"/>
      <c r="R113" s="665"/>
      <c r="S113" s="666"/>
      <c r="T113" s="667"/>
      <c r="U113" s="667"/>
      <c r="AA113" s="266" t="str">
        <f t="shared" si="64"/>
        <v/>
      </c>
    </row>
    <row r="114" spans="1:27" s="20" customFormat="1" ht="18" hidden="1" customHeight="1" thickBot="1">
      <c r="A114" s="460"/>
      <c r="B114" s="679"/>
      <c r="C114" s="681"/>
      <c r="D114" s="681"/>
      <c r="E114" s="681"/>
      <c r="F114" s="92" t="str">
        <f>IF(C113&gt;0,VLOOKUP(C113,女子登録情報!$A$1:$H$2000,5,0),"")</f>
        <v/>
      </c>
      <c r="G114" s="417"/>
      <c r="H114" s="417"/>
      <c r="I114" s="257"/>
      <c r="J114" s="10" t="s">
        <v>44</v>
      </c>
      <c r="K114" s="93"/>
      <c r="L114" s="7" t="str">
        <f>IF(K114&gt;0,VLOOKUP(K114,女子登録情報!$J$2:$K$21,2,0),"")</f>
        <v/>
      </c>
      <c r="M114" s="10"/>
      <c r="N114" s="98"/>
      <c r="O114" s="96" t="str">
        <f t="shared" si="63"/>
        <v/>
      </c>
      <c r="P114" s="97"/>
      <c r="Q114" s="670"/>
      <c r="R114" s="671"/>
      <c r="S114" s="672"/>
      <c r="T114" s="668"/>
      <c r="U114" s="668"/>
      <c r="AA114" s="266" t="str">
        <f t="shared" si="64"/>
        <v/>
      </c>
    </row>
    <row r="115" spans="1:27" s="20" customFormat="1" ht="18" hidden="1" customHeight="1" thickBot="1">
      <c r="A115" s="461"/>
      <c r="B115" s="673" t="s">
        <v>45</v>
      </c>
      <c r="C115" s="674"/>
      <c r="D115" s="101"/>
      <c r="E115" s="101"/>
      <c r="F115" s="102"/>
      <c r="G115" s="418"/>
      <c r="H115" s="418"/>
      <c r="I115" s="258"/>
      <c r="J115" s="11" t="s">
        <v>46</v>
      </c>
      <c r="K115" s="94"/>
      <c r="L115" s="13" t="str">
        <f>IF(K115&gt;0,VLOOKUP(K115,女子登録情報!$J$2:$K$21,2,0),"")</f>
        <v/>
      </c>
      <c r="M115" s="14"/>
      <c r="N115" s="99"/>
      <c r="O115" s="96" t="str">
        <f t="shared" si="63"/>
        <v/>
      </c>
      <c r="P115" s="100"/>
      <c r="Q115" s="675"/>
      <c r="R115" s="676"/>
      <c r="S115" s="677"/>
      <c r="T115" s="669"/>
      <c r="U115" s="669"/>
      <c r="AA115" s="266" t="str">
        <f t="shared" si="64"/>
        <v/>
      </c>
    </row>
    <row r="116" spans="1:27" s="20" customFormat="1" ht="18" hidden="1" customHeight="1" thickTop="1" thickBot="1">
      <c r="A116" s="459">
        <v>35</v>
      </c>
      <c r="B116" s="678" t="s">
        <v>47</v>
      </c>
      <c r="C116" s="680"/>
      <c r="D116" s="680" t="str">
        <f>IF(C116&gt;0,VLOOKUP(C116,女子登録情報!$A$1:$H$2000,3,0),"")</f>
        <v/>
      </c>
      <c r="E116" s="680" t="str">
        <f>IF(C116&gt;0,VLOOKUP(C116,女子登録情報!$A$1:$H$2000,4,0),"")</f>
        <v/>
      </c>
      <c r="F116" s="91" t="str">
        <f>IF(C116&gt;0,VLOOKUP(C116,女子登録情報!$A$1:$H$2000,8,0),"")</f>
        <v/>
      </c>
      <c r="G116" s="416" t="e">
        <f>IF(F117&gt;0,VLOOKUP(F117,女子登録情報!$O$2:$P$48,2,0),"")</f>
        <v>#N/A</v>
      </c>
      <c r="H116" s="416" t="str">
        <f t="shared" ref="H116" si="77">IF(C116&gt;0,TEXT(C116,"100000000"),"")</f>
        <v/>
      </c>
      <c r="I116" s="257"/>
      <c r="J116" s="5" t="s">
        <v>42</v>
      </c>
      <c r="K116" s="93"/>
      <c r="L116" s="7" t="str">
        <f>IF(K116&gt;0,VLOOKUP(K116,女子登録情報!$J$1:$K$21,2,0),"")</f>
        <v/>
      </c>
      <c r="M116" s="5" t="s">
        <v>43</v>
      </c>
      <c r="N116" s="95"/>
      <c r="O116" s="96" t="str">
        <f t="shared" si="63"/>
        <v/>
      </c>
      <c r="P116" s="97"/>
      <c r="Q116" s="664"/>
      <c r="R116" s="665"/>
      <c r="S116" s="666"/>
      <c r="T116" s="667"/>
      <c r="U116" s="667"/>
      <c r="AA116" s="266" t="str">
        <f t="shared" si="64"/>
        <v/>
      </c>
    </row>
    <row r="117" spans="1:27" s="20" customFormat="1" ht="18" hidden="1" customHeight="1" thickBot="1">
      <c r="A117" s="460"/>
      <c r="B117" s="679"/>
      <c r="C117" s="681"/>
      <c r="D117" s="681"/>
      <c r="E117" s="681"/>
      <c r="F117" s="92" t="str">
        <f>IF(C116&gt;0,VLOOKUP(C116,女子登録情報!$A$1:$H$2000,5,0),"")</f>
        <v/>
      </c>
      <c r="G117" s="417"/>
      <c r="H117" s="417"/>
      <c r="I117" s="257"/>
      <c r="J117" s="10" t="s">
        <v>44</v>
      </c>
      <c r="K117" s="93"/>
      <c r="L117" s="7" t="str">
        <f>IF(K117&gt;0,VLOOKUP(K117,女子登録情報!$J$2:$K$21,2,0),"")</f>
        <v/>
      </c>
      <c r="M117" s="10"/>
      <c r="N117" s="98"/>
      <c r="O117" s="96" t="str">
        <f t="shared" si="63"/>
        <v/>
      </c>
      <c r="P117" s="97"/>
      <c r="Q117" s="670"/>
      <c r="R117" s="671"/>
      <c r="S117" s="672"/>
      <c r="T117" s="668"/>
      <c r="U117" s="668"/>
      <c r="AA117" s="266" t="str">
        <f t="shared" si="64"/>
        <v/>
      </c>
    </row>
    <row r="118" spans="1:27" s="20" customFormat="1" ht="18" hidden="1" customHeight="1" thickBot="1">
      <c r="A118" s="461"/>
      <c r="B118" s="673" t="s">
        <v>45</v>
      </c>
      <c r="C118" s="674"/>
      <c r="D118" s="101"/>
      <c r="E118" s="101"/>
      <c r="F118" s="102"/>
      <c r="G118" s="418"/>
      <c r="H118" s="418"/>
      <c r="I118" s="258"/>
      <c r="J118" s="11" t="s">
        <v>46</v>
      </c>
      <c r="K118" s="94"/>
      <c r="L118" s="13" t="str">
        <f>IF(K118&gt;0,VLOOKUP(K118,女子登録情報!$J$2:$K$21,2,0),"")</f>
        <v/>
      </c>
      <c r="M118" s="14"/>
      <c r="N118" s="99"/>
      <c r="O118" s="96" t="str">
        <f t="shared" si="63"/>
        <v/>
      </c>
      <c r="P118" s="100"/>
      <c r="Q118" s="675"/>
      <c r="R118" s="676"/>
      <c r="S118" s="677"/>
      <c r="T118" s="669"/>
      <c r="U118" s="669"/>
      <c r="AA118" s="266" t="str">
        <f t="shared" si="64"/>
        <v/>
      </c>
    </row>
    <row r="119" spans="1:27" s="20" customFormat="1" ht="18" hidden="1" customHeight="1" thickTop="1" thickBot="1">
      <c r="A119" s="459">
        <v>36</v>
      </c>
      <c r="B119" s="678" t="s">
        <v>47</v>
      </c>
      <c r="C119" s="680"/>
      <c r="D119" s="680" t="str">
        <f>IF(C119&gt;0,VLOOKUP(C119,女子登録情報!$A$1:$H$2000,3,0),"")</f>
        <v/>
      </c>
      <c r="E119" s="680" t="str">
        <f>IF(C119&gt;0,VLOOKUP(C119,女子登録情報!$A$1:$H$2000,4,0),"")</f>
        <v/>
      </c>
      <c r="F119" s="91" t="str">
        <f>IF(C119&gt;0,VLOOKUP(C119,女子登録情報!$A$1:$H$2000,8,0),"")</f>
        <v/>
      </c>
      <c r="G119" s="416" t="e">
        <f>IF(F120&gt;0,VLOOKUP(F120,女子登録情報!$O$2:$P$48,2,0),"")</f>
        <v>#N/A</v>
      </c>
      <c r="H119" s="416" t="str">
        <f t="shared" ref="H119" si="78">IF(C119&gt;0,TEXT(C119,"100000000"),"")</f>
        <v/>
      </c>
      <c r="I119" s="257"/>
      <c r="J119" s="5" t="s">
        <v>42</v>
      </c>
      <c r="K119" s="93"/>
      <c r="L119" s="7" t="str">
        <f>IF(K119&gt;0,VLOOKUP(K119,女子登録情報!$J$1:$K$21,2,0),"")</f>
        <v/>
      </c>
      <c r="M119" s="5" t="s">
        <v>43</v>
      </c>
      <c r="N119" s="95"/>
      <c r="O119" s="96" t="str">
        <f t="shared" si="63"/>
        <v/>
      </c>
      <c r="P119" s="97"/>
      <c r="Q119" s="664"/>
      <c r="R119" s="665"/>
      <c r="S119" s="666"/>
      <c r="T119" s="667"/>
      <c r="U119" s="667"/>
      <c r="AA119" s="266" t="str">
        <f t="shared" si="64"/>
        <v/>
      </c>
    </row>
    <row r="120" spans="1:27" s="20" customFormat="1" ht="18" hidden="1" customHeight="1" thickBot="1">
      <c r="A120" s="460"/>
      <c r="B120" s="679"/>
      <c r="C120" s="681"/>
      <c r="D120" s="681"/>
      <c r="E120" s="681"/>
      <c r="F120" s="92" t="str">
        <f>IF(C119&gt;0,VLOOKUP(C119,女子登録情報!$A$1:$H$2000,5,0),"")</f>
        <v/>
      </c>
      <c r="G120" s="417"/>
      <c r="H120" s="417"/>
      <c r="I120" s="257"/>
      <c r="J120" s="10" t="s">
        <v>44</v>
      </c>
      <c r="K120" s="93"/>
      <c r="L120" s="7" t="str">
        <f>IF(K120&gt;0,VLOOKUP(K120,女子登録情報!$J$2:$K$21,2,0),"")</f>
        <v/>
      </c>
      <c r="M120" s="10"/>
      <c r="N120" s="98"/>
      <c r="O120" s="96" t="str">
        <f t="shared" si="63"/>
        <v/>
      </c>
      <c r="P120" s="97"/>
      <c r="Q120" s="670"/>
      <c r="R120" s="671"/>
      <c r="S120" s="672"/>
      <c r="T120" s="668"/>
      <c r="U120" s="668"/>
      <c r="AA120" s="266" t="str">
        <f t="shared" si="64"/>
        <v/>
      </c>
    </row>
    <row r="121" spans="1:27" s="20" customFormat="1" ht="18" hidden="1" customHeight="1" thickBot="1">
      <c r="A121" s="461"/>
      <c r="B121" s="673" t="s">
        <v>45</v>
      </c>
      <c r="C121" s="674"/>
      <c r="D121" s="101"/>
      <c r="E121" s="101"/>
      <c r="F121" s="102"/>
      <c r="G121" s="418"/>
      <c r="H121" s="418"/>
      <c r="I121" s="258"/>
      <c r="J121" s="11" t="s">
        <v>46</v>
      </c>
      <c r="K121" s="94"/>
      <c r="L121" s="13" t="str">
        <f>IF(K121&gt;0,VLOOKUP(K121,女子登録情報!$J$2:$K$21,2,0),"")</f>
        <v/>
      </c>
      <c r="M121" s="14"/>
      <c r="N121" s="99"/>
      <c r="O121" s="96" t="str">
        <f t="shared" si="63"/>
        <v/>
      </c>
      <c r="P121" s="100"/>
      <c r="Q121" s="675"/>
      <c r="R121" s="676"/>
      <c r="S121" s="677"/>
      <c r="T121" s="669"/>
      <c r="U121" s="669"/>
      <c r="AA121" s="266" t="str">
        <f t="shared" si="64"/>
        <v/>
      </c>
    </row>
    <row r="122" spans="1:27" s="20" customFormat="1" ht="18" hidden="1" customHeight="1" thickTop="1" thickBot="1">
      <c r="A122" s="459">
        <v>37</v>
      </c>
      <c r="B122" s="678" t="s">
        <v>47</v>
      </c>
      <c r="C122" s="680"/>
      <c r="D122" s="680" t="str">
        <f>IF(C122&gt;0,VLOOKUP(C122,女子登録情報!$A$1:$H$2000,3,0),"")</f>
        <v/>
      </c>
      <c r="E122" s="680" t="str">
        <f>IF(C122&gt;0,VLOOKUP(C122,女子登録情報!$A$1:$H$2000,4,0),"")</f>
        <v/>
      </c>
      <c r="F122" s="91" t="str">
        <f>IF(C122&gt;0,VLOOKUP(C122,女子登録情報!$A$1:$H$2000,8,0),"")</f>
        <v/>
      </c>
      <c r="G122" s="416" t="e">
        <f>IF(F123&gt;0,VLOOKUP(F123,女子登録情報!$O$2:$P$48,2,0),"")</f>
        <v>#N/A</v>
      </c>
      <c r="H122" s="416" t="str">
        <f t="shared" ref="H122" si="79">IF(C122&gt;0,TEXT(C122,"100000000"),"")</f>
        <v/>
      </c>
      <c r="I122" s="257"/>
      <c r="J122" s="5" t="s">
        <v>42</v>
      </c>
      <c r="K122" s="93"/>
      <c r="L122" s="7" t="str">
        <f>IF(K122&gt;0,VLOOKUP(K122,女子登録情報!$J$1:$K$21,2,0),"")</f>
        <v/>
      </c>
      <c r="M122" s="5" t="s">
        <v>43</v>
      </c>
      <c r="N122" s="95"/>
      <c r="O122" s="96" t="str">
        <f t="shared" si="63"/>
        <v/>
      </c>
      <c r="P122" s="97"/>
      <c r="Q122" s="664"/>
      <c r="R122" s="665"/>
      <c r="S122" s="666"/>
      <c r="T122" s="667"/>
      <c r="U122" s="667"/>
      <c r="AA122" s="266" t="str">
        <f t="shared" si="64"/>
        <v/>
      </c>
    </row>
    <row r="123" spans="1:27" s="20" customFormat="1" ht="18" hidden="1" customHeight="1" thickBot="1">
      <c r="A123" s="460"/>
      <c r="B123" s="679"/>
      <c r="C123" s="681"/>
      <c r="D123" s="681"/>
      <c r="E123" s="681"/>
      <c r="F123" s="92" t="str">
        <f>IF(C122&gt;0,VLOOKUP(C122,女子登録情報!$A$1:$H$2000,5,0),"")</f>
        <v/>
      </c>
      <c r="G123" s="417"/>
      <c r="H123" s="417"/>
      <c r="I123" s="257"/>
      <c r="J123" s="10" t="s">
        <v>44</v>
      </c>
      <c r="K123" s="93"/>
      <c r="L123" s="7" t="str">
        <f>IF(K123&gt;0,VLOOKUP(K123,女子登録情報!$J$2:$K$21,2,0),"")</f>
        <v/>
      </c>
      <c r="M123" s="10"/>
      <c r="N123" s="98"/>
      <c r="O123" s="96" t="str">
        <f t="shared" si="63"/>
        <v/>
      </c>
      <c r="P123" s="97"/>
      <c r="Q123" s="670"/>
      <c r="R123" s="671"/>
      <c r="S123" s="672"/>
      <c r="T123" s="668"/>
      <c r="U123" s="668"/>
      <c r="AA123" s="266" t="str">
        <f t="shared" si="64"/>
        <v/>
      </c>
    </row>
    <row r="124" spans="1:27" s="20" customFormat="1" ht="18" hidden="1" customHeight="1" thickBot="1">
      <c r="A124" s="461"/>
      <c r="B124" s="673" t="s">
        <v>45</v>
      </c>
      <c r="C124" s="674"/>
      <c r="D124" s="101"/>
      <c r="E124" s="101"/>
      <c r="F124" s="102"/>
      <c r="G124" s="418"/>
      <c r="H124" s="418"/>
      <c r="I124" s="258"/>
      <c r="J124" s="11" t="s">
        <v>46</v>
      </c>
      <c r="K124" s="94"/>
      <c r="L124" s="13" t="str">
        <f>IF(K124&gt;0,VLOOKUP(K124,女子登録情報!$J$2:$K$21,2,0),"")</f>
        <v/>
      </c>
      <c r="M124" s="14"/>
      <c r="N124" s="99"/>
      <c r="O124" s="96" t="str">
        <f t="shared" si="63"/>
        <v/>
      </c>
      <c r="P124" s="100"/>
      <c r="Q124" s="675"/>
      <c r="R124" s="676"/>
      <c r="S124" s="677"/>
      <c r="T124" s="669"/>
      <c r="U124" s="669"/>
      <c r="AA124" s="266" t="str">
        <f t="shared" si="64"/>
        <v/>
      </c>
    </row>
    <row r="125" spans="1:27" s="20" customFormat="1" ht="18" hidden="1" customHeight="1" thickTop="1" thickBot="1">
      <c r="A125" s="459">
        <v>38</v>
      </c>
      <c r="B125" s="678" t="s">
        <v>47</v>
      </c>
      <c r="C125" s="680"/>
      <c r="D125" s="680" t="str">
        <f>IF(C125&gt;0,VLOOKUP(C125,女子登録情報!$A$1:$H$2000,3,0),"")</f>
        <v/>
      </c>
      <c r="E125" s="680" t="str">
        <f>IF(C125&gt;0,VLOOKUP(C125,女子登録情報!$A$1:$H$2000,4,0),"")</f>
        <v/>
      </c>
      <c r="F125" s="91" t="str">
        <f>IF(C125&gt;0,VLOOKUP(C125,女子登録情報!$A$1:$H$2000,8,0),"")</f>
        <v/>
      </c>
      <c r="G125" s="416" t="e">
        <f>IF(F126&gt;0,VLOOKUP(F126,女子登録情報!$O$2:$P$48,2,0),"")</f>
        <v>#N/A</v>
      </c>
      <c r="H125" s="416" t="str">
        <f t="shared" ref="H125" si="80">IF(C125&gt;0,TEXT(C125,"100000000"),"")</f>
        <v/>
      </c>
      <c r="I125" s="257"/>
      <c r="J125" s="5" t="s">
        <v>42</v>
      </c>
      <c r="K125" s="93"/>
      <c r="L125" s="7" t="str">
        <f>IF(K125&gt;0,VLOOKUP(K125,女子登録情報!$J$1:$K$21,2,0),"")</f>
        <v/>
      </c>
      <c r="M125" s="5" t="s">
        <v>43</v>
      </c>
      <c r="N125" s="95"/>
      <c r="O125" s="96" t="str">
        <f t="shared" si="63"/>
        <v/>
      </c>
      <c r="P125" s="97"/>
      <c r="Q125" s="664"/>
      <c r="R125" s="665"/>
      <c r="S125" s="666"/>
      <c r="T125" s="667"/>
      <c r="U125" s="667"/>
      <c r="AA125" s="266" t="str">
        <f t="shared" si="64"/>
        <v/>
      </c>
    </row>
    <row r="126" spans="1:27" s="20" customFormat="1" ht="18" hidden="1" customHeight="1" thickBot="1">
      <c r="A126" s="460"/>
      <c r="B126" s="679"/>
      <c r="C126" s="681"/>
      <c r="D126" s="681"/>
      <c r="E126" s="681"/>
      <c r="F126" s="92" t="str">
        <f>IF(C125&gt;0,VLOOKUP(C125,女子登録情報!$A$1:$H$2000,5,0),"")</f>
        <v/>
      </c>
      <c r="G126" s="417"/>
      <c r="H126" s="417"/>
      <c r="I126" s="257"/>
      <c r="J126" s="10" t="s">
        <v>44</v>
      </c>
      <c r="K126" s="93"/>
      <c r="L126" s="7" t="str">
        <f>IF(K126&gt;0,VLOOKUP(K126,女子登録情報!$J$2:$K$21,2,0),"")</f>
        <v/>
      </c>
      <c r="M126" s="10"/>
      <c r="N126" s="98"/>
      <c r="O126" s="96" t="str">
        <f t="shared" si="63"/>
        <v/>
      </c>
      <c r="P126" s="97"/>
      <c r="Q126" s="670"/>
      <c r="R126" s="671"/>
      <c r="S126" s="672"/>
      <c r="T126" s="668"/>
      <c r="U126" s="668"/>
      <c r="AA126" s="266" t="str">
        <f t="shared" si="64"/>
        <v/>
      </c>
    </row>
    <row r="127" spans="1:27" s="20" customFormat="1" ht="18" hidden="1" customHeight="1" thickBot="1">
      <c r="A127" s="461"/>
      <c r="B127" s="673" t="s">
        <v>45</v>
      </c>
      <c r="C127" s="674"/>
      <c r="D127" s="101"/>
      <c r="E127" s="101"/>
      <c r="F127" s="102"/>
      <c r="G127" s="418"/>
      <c r="H127" s="418"/>
      <c r="I127" s="258"/>
      <c r="J127" s="11" t="s">
        <v>46</v>
      </c>
      <c r="K127" s="94"/>
      <c r="L127" s="13" t="str">
        <f>IF(K127&gt;0,VLOOKUP(K127,女子登録情報!$J$2:$K$21,2,0),"")</f>
        <v/>
      </c>
      <c r="M127" s="14"/>
      <c r="N127" s="99"/>
      <c r="O127" s="96" t="str">
        <f t="shared" si="63"/>
        <v/>
      </c>
      <c r="P127" s="100"/>
      <c r="Q127" s="675"/>
      <c r="R127" s="676"/>
      <c r="S127" s="677"/>
      <c r="T127" s="669"/>
      <c r="U127" s="669"/>
      <c r="AA127" s="266" t="str">
        <f t="shared" si="64"/>
        <v/>
      </c>
    </row>
    <row r="128" spans="1:27" s="20" customFormat="1" ht="18" hidden="1" customHeight="1" thickTop="1" thickBot="1">
      <c r="A128" s="459">
        <v>39</v>
      </c>
      <c r="B128" s="678" t="s">
        <v>47</v>
      </c>
      <c r="C128" s="680"/>
      <c r="D128" s="680" t="str">
        <f>IF(C128&gt;0,VLOOKUP(C128,女子登録情報!$A$1:$H$2000,3,0),"")</f>
        <v/>
      </c>
      <c r="E128" s="680" t="str">
        <f>IF(C128&gt;0,VLOOKUP(C128,女子登録情報!$A$1:$H$2000,4,0),"")</f>
        <v/>
      </c>
      <c r="F128" s="91" t="str">
        <f>IF(C128&gt;0,VLOOKUP(C128,女子登録情報!$A$1:$H$2000,8,0),"")</f>
        <v/>
      </c>
      <c r="G128" s="416" t="e">
        <f>IF(F129&gt;0,VLOOKUP(F129,女子登録情報!$O$2:$P$48,2,0),"")</f>
        <v>#N/A</v>
      </c>
      <c r="H128" s="416" t="str">
        <f t="shared" ref="H128" si="81">IF(C128&gt;0,TEXT(C128,"100000000"),"")</f>
        <v/>
      </c>
      <c r="I128" s="257"/>
      <c r="J128" s="5" t="s">
        <v>42</v>
      </c>
      <c r="K128" s="93"/>
      <c r="L128" s="7" t="str">
        <f>IF(K128&gt;0,VLOOKUP(K128,女子登録情報!$J$1:$K$21,2,0),"")</f>
        <v/>
      </c>
      <c r="M128" s="5" t="s">
        <v>43</v>
      </c>
      <c r="N128" s="95"/>
      <c r="O128" s="96" t="str">
        <f t="shared" si="63"/>
        <v/>
      </c>
      <c r="P128" s="97"/>
      <c r="Q128" s="664"/>
      <c r="R128" s="665"/>
      <c r="S128" s="666"/>
      <c r="T128" s="667"/>
      <c r="U128" s="667"/>
      <c r="AA128" s="266" t="str">
        <f t="shared" si="64"/>
        <v/>
      </c>
    </row>
    <row r="129" spans="1:27" s="20" customFormat="1" ht="18" hidden="1" customHeight="1" thickBot="1">
      <c r="A129" s="460"/>
      <c r="B129" s="679"/>
      <c r="C129" s="681"/>
      <c r="D129" s="681"/>
      <c r="E129" s="681"/>
      <c r="F129" s="92" t="str">
        <f>IF(C128&gt;0,VLOOKUP(C128,女子登録情報!$A$1:$H$2000,5,0),"")</f>
        <v/>
      </c>
      <c r="G129" s="417"/>
      <c r="H129" s="417"/>
      <c r="I129" s="257"/>
      <c r="J129" s="10" t="s">
        <v>44</v>
      </c>
      <c r="K129" s="93"/>
      <c r="L129" s="7" t="str">
        <f>IF(K129&gt;0,VLOOKUP(K129,女子登録情報!$J$2:$K$21,2,0),"")</f>
        <v/>
      </c>
      <c r="M129" s="10"/>
      <c r="N129" s="98"/>
      <c r="O129" s="96" t="str">
        <f t="shared" si="63"/>
        <v/>
      </c>
      <c r="P129" s="97"/>
      <c r="Q129" s="670"/>
      <c r="R129" s="671"/>
      <c r="S129" s="672"/>
      <c r="T129" s="668"/>
      <c r="U129" s="668"/>
      <c r="AA129" s="266" t="str">
        <f t="shared" si="64"/>
        <v/>
      </c>
    </row>
    <row r="130" spans="1:27" s="20" customFormat="1" ht="18" hidden="1" customHeight="1" thickBot="1">
      <c r="A130" s="461"/>
      <c r="B130" s="673" t="s">
        <v>45</v>
      </c>
      <c r="C130" s="674"/>
      <c r="D130" s="101"/>
      <c r="E130" s="101"/>
      <c r="F130" s="102"/>
      <c r="G130" s="418"/>
      <c r="H130" s="418"/>
      <c r="I130" s="258"/>
      <c r="J130" s="11" t="s">
        <v>46</v>
      </c>
      <c r="K130" s="94"/>
      <c r="L130" s="13" t="str">
        <f>IF(K130&gt;0,VLOOKUP(K130,女子登録情報!$J$2:$K$21,2,0),"")</f>
        <v/>
      </c>
      <c r="M130" s="14"/>
      <c r="N130" s="99"/>
      <c r="O130" s="96" t="str">
        <f t="shared" si="63"/>
        <v/>
      </c>
      <c r="P130" s="100"/>
      <c r="Q130" s="675"/>
      <c r="R130" s="676"/>
      <c r="S130" s="677"/>
      <c r="T130" s="669"/>
      <c r="U130" s="669"/>
      <c r="AA130" s="266" t="str">
        <f t="shared" si="64"/>
        <v/>
      </c>
    </row>
    <row r="131" spans="1:27" s="20" customFormat="1" ht="18" hidden="1" customHeight="1" thickTop="1" thickBot="1">
      <c r="A131" s="459">
        <v>40</v>
      </c>
      <c r="B131" s="678" t="s">
        <v>47</v>
      </c>
      <c r="C131" s="680"/>
      <c r="D131" s="680" t="str">
        <f>IF(C131&gt;0,VLOOKUP(C131,女子登録情報!$A$1:$H$2000,3,0),"")</f>
        <v/>
      </c>
      <c r="E131" s="680" t="str">
        <f>IF(C131&gt;0,VLOOKUP(C131,女子登録情報!$A$1:$H$2000,4,0),"")</f>
        <v/>
      </c>
      <c r="F131" s="91" t="str">
        <f>IF(C131&gt;0,VLOOKUP(C131,女子登録情報!$A$1:$H$2000,8,0),"")</f>
        <v/>
      </c>
      <c r="G131" s="416" t="e">
        <f>IF(F132&gt;0,VLOOKUP(F132,女子登録情報!$O$2:$P$48,2,0),"")</f>
        <v>#N/A</v>
      </c>
      <c r="H131" s="416" t="str">
        <f t="shared" ref="H131" si="82">IF(C131&gt;0,TEXT(C131,"100000000"),"")</f>
        <v/>
      </c>
      <c r="I131" s="257"/>
      <c r="J131" s="5" t="s">
        <v>42</v>
      </c>
      <c r="K131" s="93"/>
      <c r="L131" s="7" t="str">
        <f>IF(K131&gt;0,VLOOKUP(K131,女子登録情報!$J$1:$K$21,2,0),"")</f>
        <v/>
      </c>
      <c r="M131" s="5" t="s">
        <v>43</v>
      </c>
      <c r="N131" s="95"/>
      <c r="O131" s="96" t="str">
        <f t="shared" si="63"/>
        <v/>
      </c>
      <c r="P131" s="97"/>
      <c r="Q131" s="664"/>
      <c r="R131" s="665"/>
      <c r="S131" s="666"/>
      <c r="T131" s="667"/>
      <c r="U131" s="667"/>
      <c r="AA131" s="266" t="str">
        <f t="shared" si="64"/>
        <v/>
      </c>
    </row>
    <row r="132" spans="1:27" s="20" customFormat="1" ht="18" hidden="1" customHeight="1" thickBot="1">
      <c r="A132" s="460"/>
      <c r="B132" s="679"/>
      <c r="C132" s="681"/>
      <c r="D132" s="681"/>
      <c r="E132" s="681"/>
      <c r="F132" s="92" t="str">
        <f>IF(C131&gt;0,VLOOKUP(C131,女子登録情報!$A$1:$H$2000,5,0),"")</f>
        <v/>
      </c>
      <c r="G132" s="417"/>
      <c r="H132" s="417"/>
      <c r="I132" s="257"/>
      <c r="J132" s="10" t="s">
        <v>44</v>
      </c>
      <c r="K132" s="93"/>
      <c r="L132" s="7" t="str">
        <f>IF(K132&gt;0,VLOOKUP(K132,女子登録情報!$J$2:$K$21,2,0),"")</f>
        <v/>
      </c>
      <c r="M132" s="10"/>
      <c r="N132" s="98"/>
      <c r="O132" s="96" t="str">
        <f t="shared" si="63"/>
        <v/>
      </c>
      <c r="P132" s="97"/>
      <c r="Q132" s="670"/>
      <c r="R132" s="671"/>
      <c r="S132" s="672"/>
      <c r="T132" s="668"/>
      <c r="U132" s="668"/>
      <c r="AA132" s="266" t="str">
        <f t="shared" si="64"/>
        <v/>
      </c>
    </row>
    <row r="133" spans="1:27" s="20" customFormat="1" ht="18" hidden="1" customHeight="1" thickBot="1">
      <c r="A133" s="461"/>
      <c r="B133" s="673" t="s">
        <v>45</v>
      </c>
      <c r="C133" s="674"/>
      <c r="D133" s="101"/>
      <c r="E133" s="101"/>
      <c r="F133" s="102"/>
      <c r="G133" s="418"/>
      <c r="H133" s="418"/>
      <c r="I133" s="258"/>
      <c r="J133" s="11" t="s">
        <v>46</v>
      </c>
      <c r="K133" s="94"/>
      <c r="L133" s="13" t="str">
        <f>IF(K133&gt;0,VLOOKUP(K133,女子登録情報!$J$2:$K$21,2,0),"")</f>
        <v/>
      </c>
      <c r="M133" s="14"/>
      <c r="N133" s="99"/>
      <c r="O133" s="96" t="str">
        <f t="shared" si="63"/>
        <v/>
      </c>
      <c r="P133" s="100"/>
      <c r="Q133" s="675"/>
      <c r="R133" s="676"/>
      <c r="S133" s="677"/>
      <c r="T133" s="669"/>
      <c r="U133" s="669"/>
      <c r="AA133" s="266" t="str">
        <f t="shared" si="64"/>
        <v/>
      </c>
    </row>
    <row r="134" spans="1:27" s="20" customFormat="1" ht="18" hidden="1" customHeight="1" thickTop="1" thickBot="1">
      <c r="A134" s="459">
        <v>41</v>
      </c>
      <c r="B134" s="678" t="s">
        <v>47</v>
      </c>
      <c r="C134" s="680"/>
      <c r="D134" s="680" t="str">
        <f>IF(C134&gt;0,VLOOKUP(C134,女子登録情報!$A$1:$H$2000,3,0),"")</f>
        <v/>
      </c>
      <c r="E134" s="680" t="str">
        <f>IF(C134&gt;0,VLOOKUP(C134,女子登録情報!$A$1:$H$2000,4,0),"")</f>
        <v/>
      </c>
      <c r="F134" s="91" t="str">
        <f>IF(C134&gt;0,VLOOKUP(C134,女子登録情報!$A$1:$H$2000,8,0),"")</f>
        <v/>
      </c>
      <c r="G134" s="416" t="e">
        <f>IF(F135&gt;0,VLOOKUP(F135,女子登録情報!$O$2:$P$48,2,0),"")</f>
        <v>#N/A</v>
      </c>
      <c r="H134" s="416" t="str">
        <f t="shared" ref="H134" si="83">IF(C134&gt;0,TEXT(C134,"100000000"),"")</f>
        <v/>
      </c>
      <c r="I134" s="257"/>
      <c r="J134" s="5" t="s">
        <v>42</v>
      </c>
      <c r="K134" s="93"/>
      <c r="L134" s="7" t="str">
        <f>IF(K134&gt;0,VLOOKUP(K134,女子登録情報!$J$1:$K$21,2,0),"")</f>
        <v/>
      </c>
      <c r="M134" s="5" t="s">
        <v>43</v>
      </c>
      <c r="N134" s="95"/>
      <c r="O134" s="96" t="str">
        <f t="shared" si="63"/>
        <v/>
      </c>
      <c r="P134" s="97"/>
      <c r="Q134" s="664"/>
      <c r="R134" s="665"/>
      <c r="S134" s="666"/>
      <c r="T134" s="667"/>
      <c r="U134" s="667"/>
      <c r="AA134" s="266" t="str">
        <f t="shared" si="64"/>
        <v/>
      </c>
    </row>
    <row r="135" spans="1:27" s="20" customFormat="1" ht="18" hidden="1" customHeight="1" thickBot="1">
      <c r="A135" s="460"/>
      <c r="B135" s="679"/>
      <c r="C135" s="681"/>
      <c r="D135" s="681"/>
      <c r="E135" s="681"/>
      <c r="F135" s="92" t="str">
        <f>IF(C134&gt;0,VLOOKUP(C134,女子登録情報!$A$1:$H$2000,5,0),"")</f>
        <v/>
      </c>
      <c r="G135" s="417"/>
      <c r="H135" s="417"/>
      <c r="I135" s="257"/>
      <c r="J135" s="10" t="s">
        <v>44</v>
      </c>
      <c r="K135" s="93"/>
      <c r="L135" s="7" t="str">
        <f>IF(K135&gt;0,VLOOKUP(K135,女子登録情報!$J$2:$K$21,2,0),"")</f>
        <v/>
      </c>
      <c r="M135" s="10"/>
      <c r="N135" s="98"/>
      <c r="O135" s="96" t="str">
        <f t="shared" si="63"/>
        <v/>
      </c>
      <c r="P135" s="97"/>
      <c r="Q135" s="670"/>
      <c r="R135" s="671"/>
      <c r="S135" s="672"/>
      <c r="T135" s="668"/>
      <c r="U135" s="668"/>
      <c r="AA135" s="266" t="str">
        <f t="shared" si="64"/>
        <v/>
      </c>
    </row>
    <row r="136" spans="1:27" s="20" customFormat="1" ht="18" hidden="1" customHeight="1" thickBot="1">
      <c r="A136" s="461"/>
      <c r="B136" s="673" t="s">
        <v>45</v>
      </c>
      <c r="C136" s="674"/>
      <c r="D136" s="101"/>
      <c r="E136" s="101"/>
      <c r="F136" s="102"/>
      <c r="G136" s="418"/>
      <c r="H136" s="418"/>
      <c r="I136" s="258"/>
      <c r="J136" s="11" t="s">
        <v>46</v>
      </c>
      <c r="K136" s="94"/>
      <c r="L136" s="13" t="str">
        <f>IF(K136&gt;0,VLOOKUP(K136,女子登録情報!$J$2:$K$21,2,0),"")</f>
        <v/>
      </c>
      <c r="M136" s="14"/>
      <c r="N136" s="99"/>
      <c r="O136" s="96" t="str">
        <f t="shared" si="63"/>
        <v/>
      </c>
      <c r="P136" s="100"/>
      <c r="Q136" s="675"/>
      <c r="R136" s="676"/>
      <c r="S136" s="677"/>
      <c r="T136" s="669"/>
      <c r="U136" s="669"/>
      <c r="AA136" s="266" t="str">
        <f t="shared" si="64"/>
        <v/>
      </c>
    </row>
    <row r="137" spans="1:27" s="20" customFormat="1" ht="18" hidden="1" customHeight="1" thickTop="1" thickBot="1">
      <c r="A137" s="459">
        <v>42</v>
      </c>
      <c r="B137" s="678" t="s">
        <v>47</v>
      </c>
      <c r="C137" s="680"/>
      <c r="D137" s="680" t="str">
        <f>IF(C137&gt;0,VLOOKUP(C137,女子登録情報!$A$1:$H$2000,3,0),"")</f>
        <v/>
      </c>
      <c r="E137" s="680" t="str">
        <f>IF(C137&gt;0,VLOOKUP(C137,女子登録情報!$A$1:$H$2000,4,0),"")</f>
        <v/>
      </c>
      <c r="F137" s="91" t="str">
        <f>IF(C137&gt;0,VLOOKUP(C137,女子登録情報!$A$1:$H$2000,8,0),"")</f>
        <v/>
      </c>
      <c r="G137" s="416" t="e">
        <f>IF(F138&gt;0,VLOOKUP(F138,女子登録情報!$O$2:$P$48,2,0),"")</f>
        <v>#N/A</v>
      </c>
      <c r="H137" s="416" t="str">
        <f t="shared" ref="H137" si="84">IF(C137&gt;0,TEXT(C137,"100000000"),"")</f>
        <v/>
      </c>
      <c r="I137" s="257"/>
      <c r="J137" s="5" t="s">
        <v>42</v>
      </c>
      <c r="K137" s="93"/>
      <c r="L137" s="7" t="str">
        <f>IF(K137&gt;0,VLOOKUP(K137,女子登録情報!$J$1:$K$21,2,0),"")</f>
        <v/>
      </c>
      <c r="M137" s="5" t="s">
        <v>43</v>
      </c>
      <c r="N137" s="95"/>
      <c r="O137" s="96" t="str">
        <f t="shared" si="63"/>
        <v/>
      </c>
      <c r="P137" s="97"/>
      <c r="Q137" s="664"/>
      <c r="R137" s="665"/>
      <c r="S137" s="666"/>
      <c r="T137" s="667"/>
      <c r="U137" s="667"/>
      <c r="AA137" s="266" t="str">
        <f t="shared" si="64"/>
        <v/>
      </c>
    </row>
    <row r="138" spans="1:27" s="20" customFormat="1" ht="18" hidden="1" customHeight="1" thickBot="1">
      <c r="A138" s="460"/>
      <c r="B138" s="679"/>
      <c r="C138" s="681"/>
      <c r="D138" s="681"/>
      <c r="E138" s="681"/>
      <c r="F138" s="92" t="str">
        <f>IF(C137&gt;0,VLOOKUP(C137,女子登録情報!$A$1:$H$2000,5,0),"")</f>
        <v/>
      </c>
      <c r="G138" s="417"/>
      <c r="H138" s="417"/>
      <c r="I138" s="257"/>
      <c r="J138" s="10" t="s">
        <v>44</v>
      </c>
      <c r="K138" s="93"/>
      <c r="L138" s="7" t="str">
        <f>IF(K138&gt;0,VLOOKUP(K138,女子登録情報!$J$2:$K$21,2,0),"")</f>
        <v/>
      </c>
      <c r="M138" s="10"/>
      <c r="N138" s="98"/>
      <c r="O138" s="96" t="str">
        <f t="shared" si="63"/>
        <v/>
      </c>
      <c r="P138" s="97"/>
      <c r="Q138" s="670"/>
      <c r="R138" s="671"/>
      <c r="S138" s="672"/>
      <c r="T138" s="668"/>
      <c r="U138" s="668"/>
      <c r="AA138" s="266" t="str">
        <f t="shared" si="64"/>
        <v/>
      </c>
    </row>
    <row r="139" spans="1:27" s="20" customFormat="1" ht="18" hidden="1" customHeight="1" thickBot="1">
      <c r="A139" s="461"/>
      <c r="B139" s="673" t="s">
        <v>45</v>
      </c>
      <c r="C139" s="674"/>
      <c r="D139" s="101"/>
      <c r="E139" s="101"/>
      <c r="F139" s="102"/>
      <c r="G139" s="418"/>
      <c r="H139" s="418"/>
      <c r="I139" s="258"/>
      <c r="J139" s="11" t="s">
        <v>46</v>
      </c>
      <c r="K139" s="94"/>
      <c r="L139" s="13" t="str">
        <f>IF(K139&gt;0,VLOOKUP(K139,女子登録情報!$J$2:$K$21,2,0),"")</f>
        <v/>
      </c>
      <c r="M139" s="14"/>
      <c r="N139" s="99"/>
      <c r="O139" s="96" t="str">
        <f t="shared" si="63"/>
        <v/>
      </c>
      <c r="P139" s="100"/>
      <c r="Q139" s="675"/>
      <c r="R139" s="676"/>
      <c r="S139" s="677"/>
      <c r="T139" s="669"/>
      <c r="U139" s="669"/>
      <c r="AA139" s="266" t="str">
        <f t="shared" si="64"/>
        <v/>
      </c>
    </row>
    <row r="140" spans="1:27" s="20" customFormat="1" ht="18" hidden="1" customHeight="1" thickTop="1" thickBot="1">
      <c r="A140" s="459">
        <v>43</v>
      </c>
      <c r="B140" s="678" t="s">
        <v>47</v>
      </c>
      <c r="C140" s="680"/>
      <c r="D140" s="680" t="str">
        <f>IF(C140&gt;0,VLOOKUP(C140,女子登録情報!$A$1:$H$2000,3,0),"")</f>
        <v/>
      </c>
      <c r="E140" s="680" t="str">
        <f>IF(C140&gt;0,VLOOKUP(C140,女子登録情報!$A$1:$H$2000,4,0),"")</f>
        <v/>
      </c>
      <c r="F140" s="91" t="str">
        <f>IF(C140&gt;0,VLOOKUP(C140,女子登録情報!$A$1:$H$2000,8,0),"")</f>
        <v/>
      </c>
      <c r="G140" s="416" t="e">
        <f>IF(F141&gt;0,VLOOKUP(F141,女子登録情報!$O$2:$P$48,2,0),"")</f>
        <v>#N/A</v>
      </c>
      <c r="H140" s="416" t="str">
        <f t="shared" ref="H140" si="85">IF(C140&gt;0,TEXT(C140,"100000000"),"")</f>
        <v/>
      </c>
      <c r="I140" s="257"/>
      <c r="J140" s="5" t="s">
        <v>42</v>
      </c>
      <c r="K140" s="93"/>
      <c r="L140" s="7" t="str">
        <f>IF(K140&gt;0,VLOOKUP(K140,女子登録情報!$J$1:$K$21,2,0),"")</f>
        <v/>
      </c>
      <c r="M140" s="5" t="s">
        <v>43</v>
      </c>
      <c r="N140" s="95"/>
      <c r="O140" s="96" t="str">
        <f t="shared" si="63"/>
        <v/>
      </c>
      <c r="P140" s="97"/>
      <c r="Q140" s="664"/>
      <c r="R140" s="665"/>
      <c r="S140" s="666"/>
      <c r="T140" s="667"/>
      <c r="U140" s="667"/>
      <c r="AA140" s="266" t="str">
        <f t="shared" si="64"/>
        <v/>
      </c>
    </row>
    <row r="141" spans="1:27" s="20" customFormat="1" ht="18" hidden="1" customHeight="1" thickBot="1">
      <c r="A141" s="460"/>
      <c r="B141" s="679"/>
      <c r="C141" s="681"/>
      <c r="D141" s="681"/>
      <c r="E141" s="681"/>
      <c r="F141" s="92" t="str">
        <f>IF(C140&gt;0,VLOOKUP(C140,女子登録情報!$A$1:$H$2000,5,0),"")</f>
        <v/>
      </c>
      <c r="G141" s="417"/>
      <c r="H141" s="417"/>
      <c r="I141" s="257"/>
      <c r="J141" s="10" t="s">
        <v>44</v>
      </c>
      <c r="K141" s="93"/>
      <c r="L141" s="7" t="str">
        <f>IF(K141&gt;0,VLOOKUP(K141,女子登録情報!$J$2:$K$21,2,0),"")</f>
        <v/>
      </c>
      <c r="M141" s="10"/>
      <c r="N141" s="98"/>
      <c r="O141" s="96" t="str">
        <f t="shared" si="63"/>
        <v/>
      </c>
      <c r="P141" s="97"/>
      <c r="Q141" s="670"/>
      <c r="R141" s="671"/>
      <c r="S141" s="672"/>
      <c r="T141" s="668"/>
      <c r="U141" s="668"/>
      <c r="AA141" s="266" t="str">
        <f t="shared" si="64"/>
        <v/>
      </c>
    </row>
    <row r="142" spans="1:27" s="20" customFormat="1" ht="18" hidden="1" customHeight="1" thickBot="1">
      <c r="A142" s="461"/>
      <c r="B142" s="673" t="s">
        <v>45</v>
      </c>
      <c r="C142" s="674"/>
      <c r="D142" s="101"/>
      <c r="E142" s="101"/>
      <c r="F142" s="102"/>
      <c r="G142" s="418"/>
      <c r="H142" s="418"/>
      <c r="I142" s="258"/>
      <c r="J142" s="11" t="s">
        <v>46</v>
      </c>
      <c r="K142" s="94"/>
      <c r="L142" s="13" t="str">
        <f>IF(K142&gt;0,VLOOKUP(K142,女子登録情報!$J$2:$K$21,2,0),"")</f>
        <v/>
      </c>
      <c r="M142" s="14"/>
      <c r="N142" s="99"/>
      <c r="O142" s="96" t="str">
        <f t="shared" ref="O142:O205" si="86">IF(L142="","",LEFT(L142,5)&amp;" "&amp;IF(OR(LEFT(L142,3)*1&lt;70,LEFT(L142,3)*1&gt;100),REPT(0,7-LEN(N142)),REPT(0,5-LEN(N142)))&amp;N142)</f>
        <v/>
      </c>
      <c r="P142" s="100"/>
      <c r="Q142" s="675"/>
      <c r="R142" s="676"/>
      <c r="S142" s="677"/>
      <c r="T142" s="669"/>
      <c r="U142" s="669"/>
      <c r="AA142" s="266" t="str">
        <f t="shared" ref="AA142:AA205" si="87">IF($C142="","",IF(E142="",1,0))</f>
        <v/>
      </c>
    </row>
    <row r="143" spans="1:27" s="20" customFormat="1" ht="18" hidden="1" customHeight="1" thickTop="1" thickBot="1">
      <c r="A143" s="459">
        <v>44</v>
      </c>
      <c r="B143" s="678" t="s">
        <v>47</v>
      </c>
      <c r="C143" s="680"/>
      <c r="D143" s="680" t="str">
        <f>IF(C143&gt;0,VLOOKUP(C143,女子登録情報!$A$1:$H$2000,3,0),"")</f>
        <v/>
      </c>
      <c r="E143" s="680" t="str">
        <f>IF(C143&gt;0,VLOOKUP(C143,女子登録情報!$A$1:$H$2000,4,0),"")</f>
        <v/>
      </c>
      <c r="F143" s="91" t="str">
        <f>IF(C143&gt;0,VLOOKUP(C143,女子登録情報!$A$1:$H$2000,8,0),"")</f>
        <v/>
      </c>
      <c r="G143" s="416" t="e">
        <f>IF(F144&gt;0,VLOOKUP(F144,女子登録情報!$O$2:$P$48,2,0),"")</f>
        <v>#N/A</v>
      </c>
      <c r="H143" s="416" t="str">
        <f t="shared" ref="H143" si="88">IF(C143&gt;0,TEXT(C143,"100000000"),"")</f>
        <v/>
      </c>
      <c r="I143" s="257"/>
      <c r="J143" s="5" t="s">
        <v>42</v>
      </c>
      <c r="K143" s="93"/>
      <c r="L143" s="7" t="str">
        <f>IF(K143&gt;0,VLOOKUP(K143,女子登録情報!$J$1:$K$21,2,0),"")</f>
        <v/>
      </c>
      <c r="M143" s="5" t="s">
        <v>43</v>
      </c>
      <c r="N143" s="95"/>
      <c r="O143" s="96" t="str">
        <f t="shared" si="86"/>
        <v/>
      </c>
      <c r="P143" s="97"/>
      <c r="Q143" s="664"/>
      <c r="R143" s="665"/>
      <c r="S143" s="666"/>
      <c r="T143" s="667"/>
      <c r="U143" s="667"/>
      <c r="AA143" s="266" t="str">
        <f t="shared" si="87"/>
        <v/>
      </c>
    </row>
    <row r="144" spans="1:27" s="20" customFormat="1" ht="18" hidden="1" customHeight="1" thickBot="1">
      <c r="A144" s="460"/>
      <c r="B144" s="679"/>
      <c r="C144" s="681"/>
      <c r="D144" s="681"/>
      <c r="E144" s="681"/>
      <c r="F144" s="92" t="str">
        <f>IF(C143&gt;0,VLOOKUP(C143,女子登録情報!$A$1:$H$2000,5,0),"")</f>
        <v/>
      </c>
      <c r="G144" s="417"/>
      <c r="H144" s="417"/>
      <c r="I144" s="257"/>
      <c r="J144" s="10" t="s">
        <v>44</v>
      </c>
      <c r="K144" s="93"/>
      <c r="L144" s="7" t="str">
        <f>IF(K144&gt;0,VLOOKUP(K144,女子登録情報!$J$2:$K$21,2,0),"")</f>
        <v/>
      </c>
      <c r="M144" s="10"/>
      <c r="N144" s="98"/>
      <c r="O144" s="96" t="str">
        <f t="shared" si="86"/>
        <v/>
      </c>
      <c r="P144" s="97"/>
      <c r="Q144" s="670"/>
      <c r="R144" s="671"/>
      <c r="S144" s="672"/>
      <c r="T144" s="668"/>
      <c r="U144" s="668"/>
      <c r="AA144" s="266" t="str">
        <f t="shared" si="87"/>
        <v/>
      </c>
    </row>
    <row r="145" spans="1:27" s="20" customFormat="1" ht="18" hidden="1" customHeight="1" thickBot="1">
      <c r="A145" s="461"/>
      <c r="B145" s="673" t="s">
        <v>45</v>
      </c>
      <c r="C145" s="674"/>
      <c r="D145" s="101"/>
      <c r="E145" s="101"/>
      <c r="F145" s="102"/>
      <c r="G145" s="418"/>
      <c r="H145" s="418"/>
      <c r="I145" s="258"/>
      <c r="J145" s="11" t="s">
        <v>46</v>
      </c>
      <c r="K145" s="94"/>
      <c r="L145" s="13" t="str">
        <f>IF(K145&gt;0,VLOOKUP(K145,女子登録情報!$J$2:$K$21,2,0),"")</f>
        <v/>
      </c>
      <c r="M145" s="14"/>
      <c r="N145" s="99"/>
      <c r="O145" s="96" t="str">
        <f t="shared" si="86"/>
        <v/>
      </c>
      <c r="P145" s="100"/>
      <c r="Q145" s="675"/>
      <c r="R145" s="676"/>
      <c r="S145" s="677"/>
      <c r="T145" s="669"/>
      <c r="U145" s="669"/>
      <c r="AA145" s="266" t="str">
        <f t="shared" si="87"/>
        <v/>
      </c>
    </row>
    <row r="146" spans="1:27" s="20" customFormat="1" ht="18" hidden="1" customHeight="1" thickTop="1" thickBot="1">
      <c r="A146" s="459">
        <v>45</v>
      </c>
      <c r="B146" s="678" t="s">
        <v>47</v>
      </c>
      <c r="C146" s="680"/>
      <c r="D146" s="680" t="str">
        <f>IF(C146&gt;0,VLOOKUP(C146,女子登録情報!$A$1:$H$2000,3,0),"")</f>
        <v/>
      </c>
      <c r="E146" s="680" t="str">
        <f>IF(C146&gt;0,VLOOKUP(C146,女子登録情報!$A$1:$H$2000,4,0),"")</f>
        <v/>
      </c>
      <c r="F146" s="91" t="str">
        <f>IF(C146&gt;0,VLOOKUP(C146,女子登録情報!$A$1:$H$2000,8,0),"")</f>
        <v/>
      </c>
      <c r="G146" s="416" t="e">
        <f>IF(F147&gt;0,VLOOKUP(F147,女子登録情報!$O$2:$P$48,2,0),"")</f>
        <v>#N/A</v>
      </c>
      <c r="H146" s="416" t="str">
        <f t="shared" ref="H146" si="89">IF(C146&gt;0,TEXT(C146,"100000000"),"")</f>
        <v/>
      </c>
      <c r="I146" s="257"/>
      <c r="J146" s="5" t="s">
        <v>42</v>
      </c>
      <c r="K146" s="93"/>
      <c r="L146" s="7" t="str">
        <f>IF(K146&gt;0,VLOOKUP(K146,女子登録情報!$J$1:$K$21,2,0),"")</f>
        <v/>
      </c>
      <c r="M146" s="5" t="s">
        <v>43</v>
      </c>
      <c r="N146" s="95"/>
      <c r="O146" s="96" t="str">
        <f t="shared" si="86"/>
        <v/>
      </c>
      <c r="P146" s="97"/>
      <c r="Q146" s="664"/>
      <c r="R146" s="665"/>
      <c r="S146" s="666"/>
      <c r="T146" s="667"/>
      <c r="U146" s="667"/>
      <c r="AA146" s="266" t="str">
        <f t="shared" si="87"/>
        <v/>
      </c>
    </row>
    <row r="147" spans="1:27" s="20" customFormat="1" ht="18" hidden="1" customHeight="1" thickBot="1">
      <c r="A147" s="460"/>
      <c r="B147" s="679"/>
      <c r="C147" s="681"/>
      <c r="D147" s="681"/>
      <c r="E147" s="681"/>
      <c r="F147" s="92" t="str">
        <f>IF(C146&gt;0,VLOOKUP(C146,女子登録情報!$A$1:$H$2000,5,0),"")</f>
        <v/>
      </c>
      <c r="G147" s="417"/>
      <c r="H147" s="417"/>
      <c r="I147" s="257"/>
      <c r="J147" s="10" t="s">
        <v>44</v>
      </c>
      <c r="K147" s="93"/>
      <c r="L147" s="7" t="str">
        <f>IF(K147&gt;0,VLOOKUP(K147,女子登録情報!$J$2:$K$21,2,0),"")</f>
        <v/>
      </c>
      <c r="M147" s="10"/>
      <c r="N147" s="98"/>
      <c r="O147" s="96" t="str">
        <f t="shared" si="86"/>
        <v/>
      </c>
      <c r="P147" s="97"/>
      <c r="Q147" s="670"/>
      <c r="R147" s="671"/>
      <c r="S147" s="672"/>
      <c r="T147" s="668"/>
      <c r="U147" s="668"/>
      <c r="AA147" s="266" t="str">
        <f t="shared" si="87"/>
        <v/>
      </c>
    </row>
    <row r="148" spans="1:27" s="20" customFormat="1" ht="18" hidden="1" customHeight="1" thickBot="1">
      <c r="A148" s="461"/>
      <c r="B148" s="673" t="s">
        <v>45</v>
      </c>
      <c r="C148" s="674"/>
      <c r="D148" s="101"/>
      <c r="E148" s="101"/>
      <c r="F148" s="102"/>
      <c r="G148" s="418"/>
      <c r="H148" s="418"/>
      <c r="I148" s="258"/>
      <c r="J148" s="11" t="s">
        <v>46</v>
      </c>
      <c r="K148" s="94"/>
      <c r="L148" s="13" t="str">
        <f>IF(K148&gt;0,VLOOKUP(K148,女子登録情報!$J$2:$K$21,2,0),"")</f>
        <v/>
      </c>
      <c r="M148" s="14"/>
      <c r="N148" s="99"/>
      <c r="O148" s="96" t="str">
        <f t="shared" si="86"/>
        <v/>
      </c>
      <c r="P148" s="100"/>
      <c r="Q148" s="675"/>
      <c r="R148" s="676"/>
      <c r="S148" s="677"/>
      <c r="T148" s="669"/>
      <c r="U148" s="669"/>
      <c r="AA148" s="266" t="str">
        <f t="shared" si="87"/>
        <v/>
      </c>
    </row>
    <row r="149" spans="1:27" s="20" customFormat="1" ht="18" hidden="1" customHeight="1" thickTop="1" thickBot="1">
      <c r="A149" s="459">
        <v>46</v>
      </c>
      <c r="B149" s="678" t="s">
        <v>47</v>
      </c>
      <c r="C149" s="680"/>
      <c r="D149" s="680" t="str">
        <f>IF(C149&gt;0,VLOOKUP(C149,女子登録情報!$A$1:$H$2000,3,0),"")</f>
        <v/>
      </c>
      <c r="E149" s="680" t="str">
        <f>IF(C149&gt;0,VLOOKUP(C149,女子登録情報!$A$1:$H$2000,4,0),"")</f>
        <v/>
      </c>
      <c r="F149" s="91" t="str">
        <f>IF(C149&gt;0,VLOOKUP(C149,女子登録情報!$A$1:$H$2000,8,0),"")</f>
        <v/>
      </c>
      <c r="G149" s="416" t="e">
        <f>IF(F150&gt;0,VLOOKUP(F150,女子登録情報!$O$2:$P$48,2,0),"")</f>
        <v>#N/A</v>
      </c>
      <c r="H149" s="416" t="str">
        <f t="shared" ref="H149" si="90">IF(C149&gt;0,TEXT(C149,"100000000"),"")</f>
        <v/>
      </c>
      <c r="I149" s="257"/>
      <c r="J149" s="5" t="s">
        <v>42</v>
      </c>
      <c r="K149" s="93"/>
      <c r="L149" s="7" t="str">
        <f>IF(K149&gt;0,VLOOKUP(K149,女子登録情報!$J$1:$K$21,2,0),"")</f>
        <v/>
      </c>
      <c r="M149" s="5" t="s">
        <v>43</v>
      </c>
      <c r="N149" s="95"/>
      <c r="O149" s="96" t="str">
        <f t="shared" si="86"/>
        <v/>
      </c>
      <c r="P149" s="97"/>
      <c r="Q149" s="664"/>
      <c r="R149" s="665"/>
      <c r="S149" s="666"/>
      <c r="T149" s="667"/>
      <c r="U149" s="667"/>
      <c r="AA149" s="266" t="str">
        <f t="shared" si="87"/>
        <v/>
      </c>
    </row>
    <row r="150" spans="1:27" s="20" customFormat="1" ht="18" hidden="1" customHeight="1" thickBot="1">
      <c r="A150" s="460"/>
      <c r="B150" s="679"/>
      <c r="C150" s="681"/>
      <c r="D150" s="681"/>
      <c r="E150" s="681"/>
      <c r="F150" s="92" t="str">
        <f>IF(C149&gt;0,VLOOKUP(C149,女子登録情報!$A$1:$H$2000,5,0),"")</f>
        <v/>
      </c>
      <c r="G150" s="417"/>
      <c r="H150" s="417"/>
      <c r="I150" s="257"/>
      <c r="J150" s="10" t="s">
        <v>44</v>
      </c>
      <c r="K150" s="93"/>
      <c r="L150" s="7" t="str">
        <f>IF(K150&gt;0,VLOOKUP(K150,女子登録情報!$J$2:$K$21,2,0),"")</f>
        <v/>
      </c>
      <c r="M150" s="10"/>
      <c r="N150" s="98"/>
      <c r="O150" s="96" t="str">
        <f t="shared" si="86"/>
        <v/>
      </c>
      <c r="P150" s="97"/>
      <c r="Q150" s="670"/>
      <c r="R150" s="671"/>
      <c r="S150" s="672"/>
      <c r="T150" s="668"/>
      <c r="U150" s="668"/>
      <c r="AA150" s="266" t="str">
        <f t="shared" si="87"/>
        <v/>
      </c>
    </row>
    <row r="151" spans="1:27" s="20" customFormat="1" ht="18" hidden="1" customHeight="1" thickBot="1">
      <c r="A151" s="461"/>
      <c r="B151" s="673" t="s">
        <v>45</v>
      </c>
      <c r="C151" s="674"/>
      <c r="D151" s="101"/>
      <c r="E151" s="101"/>
      <c r="F151" s="102"/>
      <c r="G151" s="418"/>
      <c r="H151" s="418"/>
      <c r="I151" s="258"/>
      <c r="J151" s="11" t="s">
        <v>46</v>
      </c>
      <c r="K151" s="94"/>
      <c r="L151" s="13" t="str">
        <f>IF(K151&gt;0,VLOOKUP(K151,女子登録情報!$J$2:$K$21,2,0),"")</f>
        <v/>
      </c>
      <c r="M151" s="14"/>
      <c r="N151" s="99"/>
      <c r="O151" s="96" t="str">
        <f t="shared" si="86"/>
        <v/>
      </c>
      <c r="P151" s="100"/>
      <c r="Q151" s="675"/>
      <c r="R151" s="676"/>
      <c r="S151" s="677"/>
      <c r="T151" s="669"/>
      <c r="U151" s="669"/>
      <c r="AA151" s="266" t="str">
        <f t="shared" si="87"/>
        <v/>
      </c>
    </row>
    <row r="152" spans="1:27" s="20" customFormat="1" ht="18" hidden="1" customHeight="1" thickTop="1" thickBot="1">
      <c r="A152" s="459">
        <v>47</v>
      </c>
      <c r="B152" s="678" t="s">
        <v>47</v>
      </c>
      <c r="C152" s="680"/>
      <c r="D152" s="680" t="str">
        <f>IF(C152&gt;0,VLOOKUP(C152,女子登録情報!$A$1:$H$2000,3,0),"")</f>
        <v/>
      </c>
      <c r="E152" s="680" t="str">
        <f>IF(C152&gt;0,VLOOKUP(C152,女子登録情報!$A$1:$H$2000,4,0),"")</f>
        <v/>
      </c>
      <c r="F152" s="91" t="str">
        <f>IF(C152&gt;0,VLOOKUP(C152,女子登録情報!$A$1:$H$2000,8,0),"")</f>
        <v/>
      </c>
      <c r="G152" s="416" t="e">
        <f>IF(F153&gt;0,VLOOKUP(F153,女子登録情報!$O$2:$P$48,2,0),"")</f>
        <v>#N/A</v>
      </c>
      <c r="H152" s="416" t="str">
        <f t="shared" ref="H152" si="91">IF(C152&gt;0,TEXT(C152,"100000000"),"")</f>
        <v/>
      </c>
      <c r="I152" s="257"/>
      <c r="J152" s="5" t="s">
        <v>42</v>
      </c>
      <c r="K152" s="93"/>
      <c r="L152" s="7" t="str">
        <f>IF(K152&gt;0,VLOOKUP(K152,女子登録情報!$J$1:$K$21,2,0),"")</f>
        <v/>
      </c>
      <c r="M152" s="5" t="s">
        <v>43</v>
      </c>
      <c r="N152" s="95"/>
      <c r="O152" s="96" t="str">
        <f t="shared" si="86"/>
        <v/>
      </c>
      <c r="P152" s="97"/>
      <c r="Q152" s="664"/>
      <c r="R152" s="665"/>
      <c r="S152" s="666"/>
      <c r="T152" s="667"/>
      <c r="U152" s="667"/>
      <c r="AA152" s="266" t="str">
        <f t="shared" si="87"/>
        <v/>
      </c>
    </row>
    <row r="153" spans="1:27" s="20" customFormat="1" ht="18" hidden="1" customHeight="1" thickBot="1">
      <c r="A153" s="460"/>
      <c r="B153" s="679"/>
      <c r="C153" s="681"/>
      <c r="D153" s="681"/>
      <c r="E153" s="681"/>
      <c r="F153" s="92" t="str">
        <f>IF(C152&gt;0,VLOOKUP(C152,女子登録情報!$A$1:$H$2000,5,0),"")</f>
        <v/>
      </c>
      <c r="G153" s="417"/>
      <c r="H153" s="417"/>
      <c r="I153" s="257"/>
      <c r="J153" s="10" t="s">
        <v>44</v>
      </c>
      <c r="K153" s="93"/>
      <c r="L153" s="7" t="str">
        <f>IF(K153&gt;0,VLOOKUP(K153,女子登録情報!$J$2:$K$21,2,0),"")</f>
        <v/>
      </c>
      <c r="M153" s="10"/>
      <c r="N153" s="98"/>
      <c r="O153" s="96" t="str">
        <f t="shared" si="86"/>
        <v/>
      </c>
      <c r="P153" s="97"/>
      <c r="Q153" s="670"/>
      <c r="R153" s="671"/>
      <c r="S153" s="672"/>
      <c r="T153" s="668"/>
      <c r="U153" s="668"/>
      <c r="AA153" s="266" t="str">
        <f t="shared" si="87"/>
        <v/>
      </c>
    </row>
    <row r="154" spans="1:27" s="20" customFormat="1" ht="18" hidden="1" customHeight="1" thickBot="1">
      <c r="A154" s="461"/>
      <c r="B154" s="673" t="s">
        <v>45</v>
      </c>
      <c r="C154" s="674"/>
      <c r="D154" s="101"/>
      <c r="E154" s="101"/>
      <c r="F154" s="102"/>
      <c r="G154" s="418"/>
      <c r="H154" s="418"/>
      <c r="I154" s="258"/>
      <c r="J154" s="11" t="s">
        <v>46</v>
      </c>
      <c r="K154" s="94"/>
      <c r="L154" s="13" t="str">
        <f>IF(K154&gt;0,VLOOKUP(K154,女子登録情報!$J$2:$K$21,2,0),"")</f>
        <v/>
      </c>
      <c r="M154" s="14"/>
      <c r="N154" s="99"/>
      <c r="O154" s="96" t="str">
        <f t="shared" si="86"/>
        <v/>
      </c>
      <c r="P154" s="100"/>
      <c r="Q154" s="675"/>
      <c r="R154" s="676"/>
      <c r="S154" s="677"/>
      <c r="T154" s="669"/>
      <c r="U154" s="669"/>
      <c r="AA154" s="266" t="str">
        <f t="shared" si="87"/>
        <v/>
      </c>
    </row>
    <row r="155" spans="1:27" s="20" customFormat="1" ht="18" hidden="1" customHeight="1" thickTop="1" thickBot="1">
      <c r="A155" s="459">
        <v>48</v>
      </c>
      <c r="B155" s="678" t="s">
        <v>47</v>
      </c>
      <c r="C155" s="680"/>
      <c r="D155" s="680" t="str">
        <f>IF(C155&gt;0,VLOOKUP(C155,女子登録情報!$A$1:$H$2000,3,0),"")</f>
        <v/>
      </c>
      <c r="E155" s="680" t="str">
        <f>IF(C155&gt;0,VLOOKUP(C155,女子登録情報!$A$1:$H$2000,4,0),"")</f>
        <v/>
      </c>
      <c r="F155" s="91" t="str">
        <f>IF(C155&gt;0,VLOOKUP(C155,女子登録情報!$A$1:$H$2000,8,0),"")</f>
        <v/>
      </c>
      <c r="G155" s="416" t="e">
        <f>IF(F156&gt;0,VLOOKUP(F156,女子登録情報!$O$2:$P$48,2,0),"")</f>
        <v>#N/A</v>
      </c>
      <c r="H155" s="416" t="str">
        <f t="shared" ref="H155" si="92">IF(C155&gt;0,TEXT(C155,"100000000"),"")</f>
        <v/>
      </c>
      <c r="I155" s="257"/>
      <c r="J155" s="5" t="s">
        <v>42</v>
      </c>
      <c r="K155" s="93"/>
      <c r="L155" s="7" t="str">
        <f>IF(K155&gt;0,VLOOKUP(K155,女子登録情報!$J$1:$K$21,2,0),"")</f>
        <v/>
      </c>
      <c r="M155" s="5" t="s">
        <v>43</v>
      </c>
      <c r="N155" s="95"/>
      <c r="O155" s="96" t="str">
        <f t="shared" si="86"/>
        <v/>
      </c>
      <c r="P155" s="97"/>
      <c r="Q155" s="664"/>
      <c r="R155" s="665"/>
      <c r="S155" s="666"/>
      <c r="T155" s="667"/>
      <c r="U155" s="667"/>
      <c r="AA155" s="266" t="str">
        <f t="shared" si="87"/>
        <v/>
      </c>
    </row>
    <row r="156" spans="1:27" s="20" customFormat="1" ht="18" hidden="1" customHeight="1" thickBot="1">
      <c r="A156" s="460"/>
      <c r="B156" s="679"/>
      <c r="C156" s="681"/>
      <c r="D156" s="681"/>
      <c r="E156" s="681"/>
      <c r="F156" s="92" t="str">
        <f>IF(C155&gt;0,VLOOKUP(C155,女子登録情報!$A$1:$H$2000,5,0),"")</f>
        <v/>
      </c>
      <c r="G156" s="417"/>
      <c r="H156" s="417"/>
      <c r="I156" s="257"/>
      <c r="J156" s="10" t="s">
        <v>44</v>
      </c>
      <c r="K156" s="93"/>
      <c r="L156" s="7" t="str">
        <f>IF(K156&gt;0,VLOOKUP(K156,女子登録情報!$J$2:$K$21,2,0),"")</f>
        <v/>
      </c>
      <c r="M156" s="10"/>
      <c r="N156" s="98"/>
      <c r="O156" s="96" t="str">
        <f t="shared" si="86"/>
        <v/>
      </c>
      <c r="P156" s="97"/>
      <c r="Q156" s="670"/>
      <c r="R156" s="671"/>
      <c r="S156" s="672"/>
      <c r="T156" s="668"/>
      <c r="U156" s="668"/>
      <c r="AA156" s="266" t="str">
        <f t="shared" si="87"/>
        <v/>
      </c>
    </row>
    <row r="157" spans="1:27" s="20" customFormat="1" ht="18" hidden="1" customHeight="1" thickBot="1">
      <c r="A157" s="461"/>
      <c r="B157" s="673" t="s">
        <v>45</v>
      </c>
      <c r="C157" s="674"/>
      <c r="D157" s="103"/>
      <c r="E157" s="101"/>
      <c r="F157" s="102"/>
      <c r="G157" s="418"/>
      <c r="H157" s="418"/>
      <c r="I157" s="258"/>
      <c r="J157" s="11" t="s">
        <v>46</v>
      </c>
      <c r="K157" s="94"/>
      <c r="L157" s="13" t="str">
        <f>IF(K157&gt;0,VLOOKUP(K157,女子登録情報!$J$2:$K$21,2,0),"")</f>
        <v/>
      </c>
      <c r="M157" s="14"/>
      <c r="N157" s="99"/>
      <c r="O157" s="96" t="str">
        <f t="shared" si="86"/>
        <v/>
      </c>
      <c r="P157" s="100"/>
      <c r="Q157" s="675"/>
      <c r="R157" s="676"/>
      <c r="S157" s="677"/>
      <c r="T157" s="669"/>
      <c r="U157" s="669"/>
      <c r="AA157" s="266" t="str">
        <f t="shared" si="87"/>
        <v/>
      </c>
    </row>
    <row r="158" spans="1:27" s="20" customFormat="1" ht="18" hidden="1" customHeight="1" thickTop="1" thickBot="1">
      <c r="A158" s="459">
        <v>49</v>
      </c>
      <c r="B158" s="678" t="s">
        <v>47</v>
      </c>
      <c r="C158" s="680"/>
      <c r="D158" s="680" t="str">
        <f>IF(C158&gt;0,VLOOKUP(C158,女子登録情報!$A$1:$H$2000,3,0),"")</f>
        <v/>
      </c>
      <c r="E158" s="680" t="str">
        <f>IF(C158&gt;0,VLOOKUP(C158,女子登録情報!$A$1:$H$2000,4,0),"")</f>
        <v/>
      </c>
      <c r="F158" s="91" t="str">
        <f>IF(C158&gt;0,VLOOKUP(C158,女子登録情報!$A$1:$H$2000,8,0),"")</f>
        <v/>
      </c>
      <c r="G158" s="416" t="e">
        <f>IF(F159&gt;0,VLOOKUP(F159,女子登録情報!$O$2:$P$48,2,0),"")</f>
        <v>#N/A</v>
      </c>
      <c r="H158" s="416" t="str">
        <f t="shared" ref="H158" si="93">IF(C158&gt;0,TEXT(C158,"100000000"),"")</f>
        <v/>
      </c>
      <c r="I158" s="257"/>
      <c r="J158" s="5" t="s">
        <v>42</v>
      </c>
      <c r="K158" s="93"/>
      <c r="L158" s="7" t="str">
        <f>IF(K158&gt;0,VLOOKUP(K158,女子登録情報!$J$1:$K$21,2,0),"")</f>
        <v/>
      </c>
      <c r="M158" s="5" t="s">
        <v>43</v>
      </c>
      <c r="N158" s="95"/>
      <c r="O158" s="96" t="str">
        <f t="shared" si="86"/>
        <v/>
      </c>
      <c r="P158" s="97"/>
      <c r="Q158" s="664"/>
      <c r="R158" s="665"/>
      <c r="S158" s="666"/>
      <c r="T158" s="667"/>
      <c r="U158" s="667"/>
      <c r="AA158" s="266" t="str">
        <f t="shared" si="87"/>
        <v/>
      </c>
    </row>
    <row r="159" spans="1:27" s="20" customFormat="1" ht="18" hidden="1" customHeight="1" thickBot="1">
      <c r="A159" s="460"/>
      <c r="B159" s="679"/>
      <c r="C159" s="681"/>
      <c r="D159" s="681"/>
      <c r="E159" s="681"/>
      <c r="F159" s="92" t="str">
        <f>IF(C158&gt;0,VLOOKUP(C158,女子登録情報!$A$1:$H$2000,5,0),"")</f>
        <v/>
      </c>
      <c r="G159" s="417"/>
      <c r="H159" s="417"/>
      <c r="I159" s="257"/>
      <c r="J159" s="10" t="s">
        <v>44</v>
      </c>
      <c r="K159" s="93"/>
      <c r="L159" s="7" t="str">
        <f>IF(K159&gt;0,VLOOKUP(K159,女子登録情報!$J$2:$K$21,2,0),"")</f>
        <v/>
      </c>
      <c r="M159" s="10"/>
      <c r="N159" s="98"/>
      <c r="O159" s="96" t="str">
        <f t="shared" si="86"/>
        <v/>
      </c>
      <c r="P159" s="97"/>
      <c r="Q159" s="670"/>
      <c r="R159" s="671"/>
      <c r="S159" s="672"/>
      <c r="T159" s="668"/>
      <c r="U159" s="668"/>
      <c r="AA159" s="266" t="str">
        <f t="shared" si="87"/>
        <v/>
      </c>
    </row>
    <row r="160" spans="1:27" s="20" customFormat="1" ht="18" hidden="1" customHeight="1" thickBot="1">
      <c r="A160" s="461"/>
      <c r="B160" s="673" t="s">
        <v>45</v>
      </c>
      <c r="C160" s="674"/>
      <c r="D160" s="101"/>
      <c r="E160" s="101"/>
      <c r="F160" s="102"/>
      <c r="G160" s="418"/>
      <c r="H160" s="418"/>
      <c r="I160" s="258"/>
      <c r="J160" s="11" t="s">
        <v>46</v>
      </c>
      <c r="K160" s="94"/>
      <c r="L160" s="13" t="str">
        <f>IF(K160&gt;0,VLOOKUP(K160,女子登録情報!$J$2:$K$21,2,0),"")</f>
        <v/>
      </c>
      <c r="M160" s="14"/>
      <c r="N160" s="99"/>
      <c r="O160" s="96" t="str">
        <f t="shared" si="86"/>
        <v/>
      </c>
      <c r="P160" s="100"/>
      <c r="Q160" s="675"/>
      <c r="R160" s="676"/>
      <c r="S160" s="677"/>
      <c r="T160" s="669"/>
      <c r="U160" s="669"/>
      <c r="AA160" s="266" t="str">
        <f t="shared" si="87"/>
        <v/>
      </c>
    </row>
    <row r="161" spans="1:27" s="20" customFormat="1" ht="18" hidden="1" customHeight="1" thickTop="1" thickBot="1">
      <c r="A161" s="459">
        <v>50</v>
      </c>
      <c r="B161" s="678" t="s">
        <v>47</v>
      </c>
      <c r="C161" s="680"/>
      <c r="D161" s="680" t="str">
        <f>IF(C161&gt;0,VLOOKUP(C161,女子登録情報!$A$1:$H$2000,3,0),"")</f>
        <v/>
      </c>
      <c r="E161" s="680" t="str">
        <f>IF(C161&gt;0,VLOOKUP(C161,女子登録情報!$A$1:$H$2000,4,0),"")</f>
        <v/>
      </c>
      <c r="F161" s="91" t="str">
        <f>IF(C161&gt;0,VLOOKUP(C161,女子登録情報!$A$1:$H$2000,8,0),"")</f>
        <v/>
      </c>
      <c r="G161" s="416" t="e">
        <f>IF(F162&gt;0,VLOOKUP(F162,女子登録情報!$O$2:$P$48,2,0),"")</f>
        <v>#N/A</v>
      </c>
      <c r="H161" s="416" t="str">
        <f t="shared" ref="H161" si="94">IF(C161&gt;0,TEXT(C161,"100000000"),"")</f>
        <v/>
      </c>
      <c r="I161" s="257"/>
      <c r="J161" s="5" t="s">
        <v>42</v>
      </c>
      <c r="K161" s="93"/>
      <c r="L161" s="7" t="str">
        <f>IF(K161&gt;0,VLOOKUP(K161,女子登録情報!$J$1:$K$21,2,0),"")</f>
        <v/>
      </c>
      <c r="M161" s="5" t="s">
        <v>43</v>
      </c>
      <c r="N161" s="95"/>
      <c r="O161" s="96" t="str">
        <f t="shared" si="86"/>
        <v/>
      </c>
      <c r="P161" s="97"/>
      <c r="Q161" s="664"/>
      <c r="R161" s="665"/>
      <c r="S161" s="666"/>
      <c r="T161" s="667"/>
      <c r="U161" s="667"/>
      <c r="AA161" s="266" t="str">
        <f t="shared" si="87"/>
        <v/>
      </c>
    </row>
    <row r="162" spans="1:27" s="20" customFormat="1" ht="18" hidden="1" customHeight="1" thickBot="1">
      <c r="A162" s="460"/>
      <c r="B162" s="679"/>
      <c r="C162" s="681"/>
      <c r="D162" s="681"/>
      <c r="E162" s="681"/>
      <c r="F162" s="92" t="str">
        <f>IF(C161&gt;0,VLOOKUP(C161,女子登録情報!$A$1:$H$2000,5,0),"")</f>
        <v/>
      </c>
      <c r="G162" s="417"/>
      <c r="H162" s="417"/>
      <c r="I162" s="257"/>
      <c r="J162" s="10" t="s">
        <v>44</v>
      </c>
      <c r="K162" s="93"/>
      <c r="L162" s="7" t="str">
        <f>IF(K162&gt;0,VLOOKUP(K162,女子登録情報!$J$2:$K$21,2,0),"")</f>
        <v/>
      </c>
      <c r="M162" s="10"/>
      <c r="N162" s="98"/>
      <c r="O162" s="96" t="str">
        <f t="shared" si="86"/>
        <v/>
      </c>
      <c r="P162" s="97"/>
      <c r="Q162" s="670"/>
      <c r="R162" s="671"/>
      <c r="S162" s="672"/>
      <c r="T162" s="668"/>
      <c r="U162" s="668"/>
      <c r="AA162" s="266" t="str">
        <f t="shared" si="87"/>
        <v/>
      </c>
    </row>
    <row r="163" spans="1:27" s="20" customFormat="1" ht="18" hidden="1" customHeight="1" thickBot="1">
      <c r="A163" s="461"/>
      <c r="B163" s="673" t="s">
        <v>45</v>
      </c>
      <c r="C163" s="674"/>
      <c r="D163" s="101"/>
      <c r="E163" s="101"/>
      <c r="F163" s="102"/>
      <c r="G163" s="418"/>
      <c r="H163" s="418"/>
      <c r="I163" s="258"/>
      <c r="J163" s="11" t="s">
        <v>46</v>
      </c>
      <c r="K163" s="94"/>
      <c r="L163" s="13" t="str">
        <f>IF(K163&gt;0,VLOOKUP(K163,女子登録情報!$J$2:$K$21,2,0),"")</f>
        <v/>
      </c>
      <c r="M163" s="14"/>
      <c r="N163" s="99"/>
      <c r="O163" s="96" t="str">
        <f t="shared" si="86"/>
        <v/>
      </c>
      <c r="P163" s="100"/>
      <c r="Q163" s="675"/>
      <c r="R163" s="676"/>
      <c r="S163" s="677"/>
      <c r="T163" s="669"/>
      <c r="U163" s="669"/>
      <c r="AA163" s="266" t="str">
        <f t="shared" si="87"/>
        <v/>
      </c>
    </row>
    <row r="164" spans="1:27" s="20" customFormat="1" ht="18" hidden="1" customHeight="1" thickTop="1" thickBot="1">
      <c r="A164" s="459">
        <v>51</v>
      </c>
      <c r="B164" s="678" t="s">
        <v>47</v>
      </c>
      <c r="C164" s="680"/>
      <c r="D164" s="680" t="str">
        <f>IF(C164&gt;0,VLOOKUP(C164,女子登録情報!$A$1:$H$2000,3,0),"")</f>
        <v/>
      </c>
      <c r="E164" s="680" t="str">
        <f>IF(C164&gt;0,VLOOKUP(C164,女子登録情報!$A$1:$H$2000,4,0),"")</f>
        <v/>
      </c>
      <c r="F164" s="91" t="str">
        <f>IF(C164&gt;0,VLOOKUP(C164,女子登録情報!$A$1:$H$2000,8,0),"")</f>
        <v/>
      </c>
      <c r="G164" s="416" t="e">
        <f>IF(F165&gt;0,VLOOKUP(F165,女子登録情報!$O$2:$P$48,2,0),"")</f>
        <v>#N/A</v>
      </c>
      <c r="H164" s="416" t="str">
        <f t="shared" ref="H164" si="95">IF(C164&gt;0,TEXT(C164,"100000000"),"")</f>
        <v/>
      </c>
      <c r="I164" s="257"/>
      <c r="J164" s="5" t="s">
        <v>42</v>
      </c>
      <c r="K164" s="93"/>
      <c r="L164" s="7" t="str">
        <f>IF(K164&gt;0,VLOOKUP(K164,女子登録情報!$J$1:$K$21,2,0),"")</f>
        <v/>
      </c>
      <c r="M164" s="5" t="s">
        <v>43</v>
      </c>
      <c r="N164" s="95"/>
      <c r="O164" s="96" t="str">
        <f t="shared" si="86"/>
        <v/>
      </c>
      <c r="P164" s="97"/>
      <c r="Q164" s="664"/>
      <c r="R164" s="665"/>
      <c r="S164" s="666"/>
      <c r="T164" s="667"/>
      <c r="U164" s="667"/>
      <c r="AA164" s="266" t="str">
        <f t="shared" si="87"/>
        <v/>
      </c>
    </row>
    <row r="165" spans="1:27" s="20" customFormat="1" ht="18" hidden="1" customHeight="1" thickBot="1">
      <c r="A165" s="460"/>
      <c r="B165" s="679"/>
      <c r="C165" s="681"/>
      <c r="D165" s="681"/>
      <c r="E165" s="681"/>
      <c r="F165" s="92" t="str">
        <f>IF(C164&gt;0,VLOOKUP(C164,女子登録情報!$A$1:$H$2000,5,0),"")</f>
        <v/>
      </c>
      <c r="G165" s="417"/>
      <c r="H165" s="417"/>
      <c r="I165" s="257"/>
      <c r="J165" s="10" t="s">
        <v>44</v>
      </c>
      <c r="K165" s="93"/>
      <c r="L165" s="7" t="str">
        <f>IF(K165&gt;0,VLOOKUP(K165,女子登録情報!$J$2:$K$21,2,0),"")</f>
        <v/>
      </c>
      <c r="M165" s="10"/>
      <c r="N165" s="98"/>
      <c r="O165" s="96" t="str">
        <f t="shared" si="86"/>
        <v/>
      </c>
      <c r="P165" s="97"/>
      <c r="Q165" s="670"/>
      <c r="R165" s="671"/>
      <c r="S165" s="672"/>
      <c r="T165" s="668"/>
      <c r="U165" s="668"/>
      <c r="AA165" s="266" t="str">
        <f t="shared" si="87"/>
        <v/>
      </c>
    </row>
    <row r="166" spans="1:27" s="20" customFormat="1" ht="18" hidden="1" customHeight="1" thickBot="1">
      <c r="A166" s="461"/>
      <c r="B166" s="673" t="s">
        <v>45</v>
      </c>
      <c r="C166" s="674"/>
      <c r="D166" s="101"/>
      <c r="E166" s="101"/>
      <c r="F166" s="102"/>
      <c r="G166" s="418"/>
      <c r="H166" s="418"/>
      <c r="I166" s="258"/>
      <c r="J166" s="11" t="s">
        <v>46</v>
      </c>
      <c r="K166" s="94"/>
      <c r="L166" s="13" t="str">
        <f>IF(K166&gt;0,VLOOKUP(K166,女子登録情報!$J$2:$K$21,2,0),"")</f>
        <v/>
      </c>
      <c r="M166" s="14"/>
      <c r="N166" s="99"/>
      <c r="O166" s="96" t="str">
        <f t="shared" si="86"/>
        <v/>
      </c>
      <c r="P166" s="100"/>
      <c r="Q166" s="675"/>
      <c r="R166" s="676"/>
      <c r="S166" s="677"/>
      <c r="T166" s="669"/>
      <c r="U166" s="669"/>
      <c r="AA166" s="266" t="str">
        <f t="shared" si="87"/>
        <v/>
      </c>
    </row>
    <row r="167" spans="1:27" s="20" customFormat="1" ht="18" hidden="1" customHeight="1" thickTop="1" thickBot="1">
      <c r="A167" s="459">
        <v>52</v>
      </c>
      <c r="B167" s="678" t="s">
        <v>47</v>
      </c>
      <c r="C167" s="680"/>
      <c r="D167" s="680" t="str">
        <f>IF(C167&gt;0,VLOOKUP(C167,女子登録情報!$A$1:$H$2000,3,0),"")</f>
        <v/>
      </c>
      <c r="E167" s="680" t="str">
        <f>IF(C167&gt;0,VLOOKUP(C167,女子登録情報!$A$1:$H$2000,4,0),"")</f>
        <v/>
      </c>
      <c r="F167" s="91" t="str">
        <f>IF(C167&gt;0,VLOOKUP(C167,女子登録情報!$A$1:$H$2000,8,0),"")</f>
        <v/>
      </c>
      <c r="G167" s="416" t="e">
        <f>IF(F168&gt;0,VLOOKUP(F168,女子登録情報!$O$2:$P$48,2,0),"")</f>
        <v>#N/A</v>
      </c>
      <c r="H167" s="416" t="str">
        <f t="shared" ref="H167" si="96">IF(C167&gt;0,TEXT(C167,"100000000"),"")</f>
        <v/>
      </c>
      <c r="I167" s="257"/>
      <c r="J167" s="5" t="s">
        <v>42</v>
      </c>
      <c r="K167" s="93"/>
      <c r="L167" s="7" t="str">
        <f>IF(K167&gt;0,VLOOKUP(K167,女子登録情報!$J$1:$K$21,2,0),"")</f>
        <v/>
      </c>
      <c r="M167" s="5" t="s">
        <v>43</v>
      </c>
      <c r="N167" s="95"/>
      <c r="O167" s="96" t="str">
        <f t="shared" si="86"/>
        <v/>
      </c>
      <c r="P167" s="97"/>
      <c r="Q167" s="664"/>
      <c r="R167" s="665"/>
      <c r="S167" s="666"/>
      <c r="T167" s="667"/>
      <c r="U167" s="667"/>
      <c r="AA167" s="266" t="str">
        <f t="shared" si="87"/>
        <v/>
      </c>
    </row>
    <row r="168" spans="1:27" s="20" customFormat="1" ht="18" hidden="1" customHeight="1" thickBot="1">
      <c r="A168" s="460"/>
      <c r="B168" s="679"/>
      <c r="C168" s="681"/>
      <c r="D168" s="681"/>
      <c r="E168" s="681"/>
      <c r="F168" s="92" t="str">
        <f>IF(C167&gt;0,VLOOKUP(C167,女子登録情報!$A$1:$H$2000,5,0),"")</f>
        <v/>
      </c>
      <c r="G168" s="417"/>
      <c r="H168" s="417"/>
      <c r="I168" s="257"/>
      <c r="J168" s="10" t="s">
        <v>44</v>
      </c>
      <c r="K168" s="93"/>
      <c r="L168" s="7" t="str">
        <f>IF(K168&gt;0,VLOOKUP(K168,女子登録情報!$J$2:$K$21,2,0),"")</f>
        <v/>
      </c>
      <c r="M168" s="10"/>
      <c r="N168" s="98"/>
      <c r="O168" s="96" t="str">
        <f t="shared" si="86"/>
        <v/>
      </c>
      <c r="P168" s="97"/>
      <c r="Q168" s="670"/>
      <c r="R168" s="671"/>
      <c r="S168" s="672"/>
      <c r="T168" s="668"/>
      <c r="U168" s="668"/>
      <c r="AA168" s="266" t="str">
        <f t="shared" si="87"/>
        <v/>
      </c>
    </row>
    <row r="169" spans="1:27" s="20" customFormat="1" ht="18" hidden="1" customHeight="1" thickBot="1">
      <c r="A169" s="461"/>
      <c r="B169" s="673" t="s">
        <v>45</v>
      </c>
      <c r="C169" s="674"/>
      <c r="D169" s="101"/>
      <c r="E169" s="101"/>
      <c r="F169" s="102"/>
      <c r="G169" s="418"/>
      <c r="H169" s="418"/>
      <c r="I169" s="258"/>
      <c r="J169" s="11" t="s">
        <v>46</v>
      </c>
      <c r="K169" s="94"/>
      <c r="L169" s="13" t="str">
        <f>IF(K169&gt;0,VLOOKUP(K169,女子登録情報!$J$2:$K$21,2,0),"")</f>
        <v/>
      </c>
      <c r="M169" s="14"/>
      <c r="N169" s="99"/>
      <c r="O169" s="96" t="str">
        <f t="shared" si="86"/>
        <v/>
      </c>
      <c r="P169" s="100"/>
      <c r="Q169" s="675"/>
      <c r="R169" s="676"/>
      <c r="S169" s="677"/>
      <c r="T169" s="669"/>
      <c r="U169" s="669"/>
      <c r="AA169" s="266" t="str">
        <f t="shared" si="87"/>
        <v/>
      </c>
    </row>
    <row r="170" spans="1:27" s="20" customFormat="1" ht="18" hidden="1" customHeight="1" thickTop="1" thickBot="1">
      <c r="A170" s="459">
        <v>53</v>
      </c>
      <c r="B170" s="678" t="s">
        <v>47</v>
      </c>
      <c r="C170" s="680"/>
      <c r="D170" s="680" t="str">
        <f>IF(C170&gt;0,VLOOKUP(C170,女子登録情報!$A$1:$H$2000,3,0),"")</f>
        <v/>
      </c>
      <c r="E170" s="680" t="str">
        <f>IF(C170&gt;0,VLOOKUP(C170,女子登録情報!$A$1:$H$2000,4,0),"")</f>
        <v/>
      </c>
      <c r="F170" s="91" t="str">
        <f>IF(C170&gt;0,VLOOKUP(C170,女子登録情報!$A$1:$H$2000,8,0),"")</f>
        <v/>
      </c>
      <c r="G170" s="416" t="e">
        <f>IF(F171&gt;0,VLOOKUP(F171,女子登録情報!$O$2:$P$48,2,0),"")</f>
        <v>#N/A</v>
      </c>
      <c r="H170" s="416" t="str">
        <f t="shared" ref="H170" si="97">IF(C170&gt;0,TEXT(C170,"100000000"),"")</f>
        <v/>
      </c>
      <c r="I170" s="257"/>
      <c r="J170" s="5" t="s">
        <v>42</v>
      </c>
      <c r="K170" s="93"/>
      <c r="L170" s="7" t="str">
        <f>IF(K170&gt;0,VLOOKUP(K170,女子登録情報!$J$1:$K$21,2,0),"")</f>
        <v/>
      </c>
      <c r="M170" s="5" t="s">
        <v>43</v>
      </c>
      <c r="N170" s="95"/>
      <c r="O170" s="96" t="str">
        <f t="shared" si="86"/>
        <v/>
      </c>
      <c r="P170" s="97"/>
      <c r="Q170" s="664"/>
      <c r="R170" s="665"/>
      <c r="S170" s="666"/>
      <c r="T170" s="667"/>
      <c r="U170" s="667"/>
      <c r="AA170" s="266" t="str">
        <f t="shared" si="87"/>
        <v/>
      </c>
    </row>
    <row r="171" spans="1:27" s="20" customFormat="1" ht="18" hidden="1" customHeight="1" thickBot="1">
      <c r="A171" s="460"/>
      <c r="B171" s="679"/>
      <c r="C171" s="681"/>
      <c r="D171" s="681"/>
      <c r="E171" s="681"/>
      <c r="F171" s="92" t="str">
        <f>IF(C170&gt;0,VLOOKUP(C170,女子登録情報!$A$1:$H$2000,5,0),"")</f>
        <v/>
      </c>
      <c r="G171" s="417"/>
      <c r="H171" s="417"/>
      <c r="I171" s="257"/>
      <c r="J171" s="10" t="s">
        <v>44</v>
      </c>
      <c r="K171" s="93"/>
      <c r="L171" s="7" t="str">
        <f>IF(K171&gt;0,VLOOKUP(K171,女子登録情報!$J$2:$K$21,2,0),"")</f>
        <v/>
      </c>
      <c r="M171" s="10"/>
      <c r="N171" s="98"/>
      <c r="O171" s="96" t="str">
        <f t="shared" si="86"/>
        <v/>
      </c>
      <c r="P171" s="97"/>
      <c r="Q171" s="670"/>
      <c r="R171" s="671"/>
      <c r="S171" s="672"/>
      <c r="T171" s="668"/>
      <c r="U171" s="668"/>
      <c r="AA171" s="266" t="str">
        <f t="shared" si="87"/>
        <v/>
      </c>
    </row>
    <row r="172" spans="1:27" s="20" customFormat="1" ht="18" hidden="1" customHeight="1" thickBot="1">
      <c r="A172" s="461"/>
      <c r="B172" s="673" t="s">
        <v>45</v>
      </c>
      <c r="C172" s="674"/>
      <c r="D172" s="101"/>
      <c r="E172" s="101"/>
      <c r="F172" s="102"/>
      <c r="G172" s="418"/>
      <c r="H172" s="418"/>
      <c r="I172" s="258"/>
      <c r="J172" s="11" t="s">
        <v>46</v>
      </c>
      <c r="K172" s="94"/>
      <c r="L172" s="13" t="str">
        <f>IF(K172&gt;0,VLOOKUP(K172,女子登録情報!$J$2:$K$21,2,0),"")</f>
        <v/>
      </c>
      <c r="M172" s="14"/>
      <c r="N172" s="99"/>
      <c r="O172" s="96" t="str">
        <f t="shared" si="86"/>
        <v/>
      </c>
      <c r="P172" s="100"/>
      <c r="Q172" s="675"/>
      <c r="R172" s="676"/>
      <c r="S172" s="677"/>
      <c r="T172" s="669"/>
      <c r="U172" s="669"/>
      <c r="AA172" s="266" t="str">
        <f t="shared" si="87"/>
        <v/>
      </c>
    </row>
    <row r="173" spans="1:27" s="20" customFormat="1" ht="18" hidden="1" customHeight="1" thickTop="1" thickBot="1">
      <c r="A173" s="459">
        <v>54</v>
      </c>
      <c r="B173" s="678" t="s">
        <v>47</v>
      </c>
      <c r="C173" s="680"/>
      <c r="D173" s="680" t="str">
        <f>IF(C173&gt;0,VLOOKUP(C173,女子登録情報!$A$1:$H$2000,3,0),"")</f>
        <v/>
      </c>
      <c r="E173" s="680" t="str">
        <f>IF(C173&gt;0,VLOOKUP(C173,女子登録情報!$A$1:$H$2000,4,0),"")</f>
        <v/>
      </c>
      <c r="F173" s="91" t="str">
        <f>IF(C173&gt;0,VLOOKUP(C173,女子登録情報!$A$1:$H$2000,8,0),"")</f>
        <v/>
      </c>
      <c r="G173" s="416" t="e">
        <f>IF(F174&gt;0,VLOOKUP(F174,女子登録情報!$O$2:$P$48,2,0),"")</f>
        <v>#N/A</v>
      </c>
      <c r="H173" s="416" t="str">
        <f t="shared" ref="H173" si="98">IF(C173&gt;0,TEXT(C173,"100000000"),"")</f>
        <v/>
      </c>
      <c r="I173" s="257"/>
      <c r="J173" s="5" t="s">
        <v>42</v>
      </c>
      <c r="K173" s="93"/>
      <c r="L173" s="7" t="str">
        <f>IF(K173&gt;0,VLOOKUP(K173,女子登録情報!$J$1:$K$21,2,0),"")</f>
        <v/>
      </c>
      <c r="M173" s="5" t="s">
        <v>43</v>
      </c>
      <c r="N173" s="95"/>
      <c r="O173" s="96" t="str">
        <f t="shared" si="86"/>
        <v/>
      </c>
      <c r="P173" s="97"/>
      <c r="Q173" s="664"/>
      <c r="R173" s="665"/>
      <c r="S173" s="666"/>
      <c r="T173" s="667"/>
      <c r="U173" s="667"/>
      <c r="AA173" s="266" t="str">
        <f t="shared" si="87"/>
        <v/>
      </c>
    </row>
    <row r="174" spans="1:27" s="20" customFormat="1" ht="18" hidden="1" customHeight="1" thickBot="1">
      <c r="A174" s="460"/>
      <c r="B174" s="679"/>
      <c r="C174" s="681"/>
      <c r="D174" s="681"/>
      <c r="E174" s="681"/>
      <c r="F174" s="92" t="str">
        <f>IF(C173&gt;0,VLOOKUP(C173,女子登録情報!$A$1:$H$2000,5,0),"")</f>
        <v/>
      </c>
      <c r="G174" s="417"/>
      <c r="H174" s="417"/>
      <c r="I174" s="257"/>
      <c r="J174" s="10" t="s">
        <v>44</v>
      </c>
      <c r="K174" s="93"/>
      <c r="L174" s="7" t="str">
        <f>IF(K174&gt;0,VLOOKUP(K174,女子登録情報!$J$2:$K$21,2,0),"")</f>
        <v/>
      </c>
      <c r="M174" s="10"/>
      <c r="N174" s="98"/>
      <c r="O174" s="96" t="str">
        <f t="shared" si="86"/>
        <v/>
      </c>
      <c r="P174" s="97"/>
      <c r="Q174" s="670"/>
      <c r="R174" s="671"/>
      <c r="S174" s="672"/>
      <c r="T174" s="668"/>
      <c r="U174" s="668"/>
      <c r="AA174" s="266" t="str">
        <f t="shared" si="87"/>
        <v/>
      </c>
    </row>
    <row r="175" spans="1:27" s="20" customFormat="1" ht="18" hidden="1" customHeight="1" thickBot="1">
      <c r="A175" s="461"/>
      <c r="B175" s="673" t="s">
        <v>45</v>
      </c>
      <c r="C175" s="674"/>
      <c r="D175" s="101"/>
      <c r="E175" s="101"/>
      <c r="F175" s="102"/>
      <c r="G175" s="418"/>
      <c r="H175" s="418"/>
      <c r="I175" s="258"/>
      <c r="J175" s="11" t="s">
        <v>46</v>
      </c>
      <c r="K175" s="94"/>
      <c r="L175" s="13" t="str">
        <f>IF(K175&gt;0,VLOOKUP(K175,女子登録情報!$J$2:$K$21,2,0),"")</f>
        <v/>
      </c>
      <c r="M175" s="14"/>
      <c r="N175" s="99"/>
      <c r="O175" s="96" t="str">
        <f t="shared" si="86"/>
        <v/>
      </c>
      <c r="P175" s="100"/>
      <c r="Q175" s="675"/>
      <c r="R175" s="676"/>
      <c r="S175" s="677"/>
      <c r="T175" s="669"/>
      <c r="U175" s="669"/>
      <c r="AA175" s="266" t="str">
        <f t="shared" si="87"/>
        <v/>
      </c>
    </row>
    <row r="176" spans="1:27" s="20" customFormat="1" ht="18" hidden="1" customHeight="1" thickTop="1" thickBot="1">
      <c r="A176" s="459">
        <v>55</v>
      </c>
      <c r="B176" s="678" t="s">
        <v>47</v>
      </c>
      <c r="C176" s="680"/>
      <c r="D176" s="680" t="str">
        <f>IF(C176&gt;0,VLOOKUP(C176,女子登録情報!$A$1:$H$2000,3,0),"")</f>
        <v/>
      </c>
      <c r="E176" s="680" t="str">
        <f>IF(C176&gt;0,VLOOKUP(C176,女子登録情報!$A$1:$H$2000,4,0),"")</f>
        <v/>
      </c>
      <c r="F176" s="91" t="str">
        <f>IF(C176&gt;0,VLOOKUP(C176,女子登録情報!$A$1:$H$2000,8,0),"")</f>
        <v/>
      </c>
      <c r="G176" s="416" t="e">
        <f>IF(F177&gt;0,VLOOKUP(F177,女子登録情報!$O$2:$P$48,2,0),"")</f>
        <v>#N/A</v>
      </c>
      <c r="H176" s="416" t="str">
        <f t="shared" ref="H176" si="99">IF(C176&gt;0,TEXT(C176,"100000000"),"")</f>
        <v/>
      </c>
      <c r="I176" s="257"/>
      <c r="J176" s="5" t="s">
        <v>42</v>
      </c>
      <c r="K176" s="93"/>
      <c r="L176" s="7" t="str">
        <f>IF(K176&gt;0,VLOOKUP(K176,女子登録情報!$J$1:$K$21,2,0),"")</f>
        <v/>
      </c>
      <c r="M176" s="5" t="s">
        <v>43</v>
      </c>
      <c r="N176" s="95"/>
      <c r="O176" s="96" t="str">
        <f t="shared" si="86"/>
        <v/>
      </c>
      <c r="P176" s="97"/>
      <c r="Q176" s="664"/>
      <c r="R176" s="665"/>
      <c r="S176" s="666"/>
      <c r="T176" s="667"/>
      <c r="U176" s="667"/>
      <c r="AA176" s="266" t="str">
        <f t="shared" si="87"/>
        <v/>
      </c>
    </row>
    <row r="177" spans="1:27" s="20" customFormat="1" ht="18" hidden="1" customHeight="1" thickBot="1">
      <c r="A177" s="460"/>
      <c r="B177" s="679"/>
      <c r="C177" s="681"/>
      <c r="D177" s="681"/>
      <c r="E177" s="681"/>
      <c r="F177" s="92" t="str">
        <f>IF(C176&gt;0,VLOOKUP(C176,女子登録情報!$A$1:$H$2000,5,0),"")</f>
        <v/>
      </c>
      <c r="G177" s="417"/>
      <c r="H177" s="417"/>
      <c r="I177" s="257"/>
      <c r="J177" s="10" t="s">
        <v>44</v>
      </c>
      <c r="K177" s="93"/>
      <c r="L177" s="7" t="str">
        <f>IF(K177&gt;0,VLOOKUP(K177,女子登録情報!$J$2:$K$21,2,0),"")</f>
        <v/>
      </c>
      <c r="M177" s="10"/>
      <c r="N177" s="98"/>
      <c r="O177" s="96" t="str">
        <f t="shared" si="86"/>
        <v/>
      </c>
      <c r="P177" s="97"/>
      <c r="Q177" s="670"/>
      <c r="R177" s="671"/>
      <c r="S177" s="672"/>
      <c r="T177" s="668"/>
      <c r="U177" s="668"/>
      <c r="AA177" s="266" t="str">
        <f t="shared" si="87"/>
        <v/>
      </c>
    </row>
    <row r="178" spans="1:27" s="20" customFormat="1" ht="18" hidden="1" customHeight="1" thickBot="1">
      <c r="A178" s="461"/>
      <c r="B178" s="673" t="s">
        <v>45</v>
      </c>
      <c r="C178" s="674"/>
      <c r="D178" s="101"/>
      <c r="E178" s="101"/>
      <c r="F178" s="102"/>
      <c r="G178" s="418"/>
      <c r="H178" s="418"/>
      <c r="I178" s="258"/>
      <c r="J178" s="11" t="s">
        <v>46</v>
      </c>
      <c r="K178" s="94"/>
      <c r="L178" s="13" t="str">
        <f>IF(K178&gt;0,VLOOKUP(K178,女子登録情報!$J$2:$K$21,2,0),"")</f>
        <v/>
      </c>
      <c r="M178" s="14"/>
      <c r="N178" s="99"/>
      <c r="O178" s="96" t="str">
        <f t="shared" si="86"/>
        <v/>
      </c>
      <c r="P178" s="100"/>
      <c r="Q178" s="675"/>
      <c r="R178" s="676"/>
      <c r="S178" s="677"/>
      <c r="T178" s="669"/>
      <c r="U178" s="669"/>
      <c r="AA178" s="266" t="str">
        <f t="shared" si="87"/>
        <v/>
      </c>
    </row>
    <row r="179" spans="1:27" s="20" customFormat="1" ht="18" hidden="1" customHeight="1" thickTop="1" thickBot="1">
      <c r="A179" s="459">
        <v>56</v>
      </c>
      <c r="B179" s="678" t="s">
        <v>47</v>
      </c>
      <c r="C179" s="680"/>
      <c r="D179" s="680" t="str">
        <f>IF(C179&gt;0,VLOOKUP(C179,女子登録情報!$A$1:$H$2000,3,0),"")</f>
        <v/>
      </c>
      <c r="E179" s="680" t="str">
        <f>IF(C179&gt;0,VLOOKUP(C179,女子登録情報!$A$1:$H$2000,4,0),"")</f>
        <v/>
      </c>
      <c r="F179" s="91" t="str">
        <f>IF(C179&gt;0,VLOOKUP(C179,女子登録情報!$A$1:$H$2000,8,0),"")</f>
        <v/>
      </c>
      <c r="G179" s="416" t="e">
        <f>IF(F180&gt;0,VLOOKUP(F180,女子登録情報!$O$2:$P$48,2,0),"")</f>
        <v>#N/A</v>
      </c>
      <c r="H179" s="416" t="str">
        <f t="shared" ref="H179" si="100">IF(C179&gt;0,TEXT(C179,"100000000"),"")</f>
        <v/>
      </c>
      <c r="I179" s="257"/>
      <c r="J179" s="5" t="s">
        <v>42</v>
      </c>
      <c r="K179" s="93"/>
      <c r="L179" s="7" t="str">
        <f>IF(K179&gt;0,VLOOKUP(K179,女子登録情報!$J$1:$K$21,2,0),"")</f>
        <v/>
      </c>
      <c r="M179" s="5" t="s">
        <v>43</v>
      </c>
      <c r="N179" s="95"/>
      <c r="O179" s="96" t="str">
        <f t="shared" si="86"/>
        <v/>
      </c>
      <c r="P179" s="97"/>
      <c r="Q179" s="664"/>
      <c r="R179" s="665"/>
      <c r="S179" s="666"/>
      <c r="T179" s="667"/>
      <c r="U179" s="667"/>
      <c r="AA179" s="266" t="str">
        <f t="shared" si="87"/>
        <v/>
      </c>
    </row>
    <row r="180" spans="1:27" s="20" customFormat="1" ht="18" hidden="1" customHeight="1" thickBot="1">
      <c r="A180" s="460"/>
      <c r="B180" s="679"/>
      <c r="C180" s="681"/>
      <c r="D180" s="681"/>
      <c r="E180" s="681"/>
      <c r="F180" s="92" t="str">
        <f>IF(C179&gt;0,VLOOKUP(C179,女子登録情報!$A$1:$H$2000,5,0),"")</f>
        <v/>
      </c>
      <c r="G180" s="417"/>
      <c r="H180" s="417"/>
      <c r="I180" s="257"/>
      <c r="J180" s="10" t="s">
        <v>44</v>
      </c>
      <c r="K180" s="93"/>
      <c r="L180" s="7" t="str">
        <f>IF(K180&gt;0,VLOOKUP(K180,女子登録情報!$J$2:$K$21,2,0),"")</f>
        <v/>
      </c>
      <c r="M180" s="10"/>
      <c r="N180" s="98"/>
      <c r="O180" s="96" t="str">
        <f t="shared" si="86"/>
        <v/>
      </c>
      <c r="P180" s="97"/>
      <c r="Q180" s="670"/>
      <c r="R180" s="671"/>
      <c r="S180" s="672"/>
      <c r="T180" s="668"/>
      <c r="U180" s="668"/>
      <c r="AA180" s="266" t="str">
        <f t="shared" si="87"/>
        <v/>
      </c>
    </row>
    <row r="181" spans="1:27" s="20" customFormat="1" ht="18" hidden="1" customHeight="1" thickBot="1">
      <c r="A181" s="461"/>
      <c r="B181" s="673" t="s">
        <v>45</v>
      </c>
      <c r="C181" s="674"/>
      <c r="D181" s="101"/>
      <c r="E181" s="101"/>
      <c r="F181" s="102"/>
      <c r="G181" s="418"/>
      <c r="H181" s="418"/>
      <c r="I181" s="258"/>
      <c r="J181" s="11" t="s">
        <v>46</v>
      </c>
      <c r="K181" s="94"/>
      <c r="L181" s="13" t="str">
        <f>IF(K181&gt;0,VLOOKUP(K181,女子登録情報!$J$2:$K$21,2,0),"")</f>
        <v/>
      </c>
      <c r="M181" s="14"/>
      <c r="N181" s="99"/>
      <c r="O181" s="96" t="str">
        <f t="shared" si="86"/>
        <v/>
      </c>
      <c r="P181" s="100"/>
      <c r="Q181" s="675"/>
      <c r="R181" s="676"/>
      <c r="S181" s="677"/>
      <c r="T181" s="669"/>
      <c r="U181" s="669"/>
      <c r="AA181" s="266" t="str">
        <f t="shared" si="87"/>
        <v/>
      </c>
    </row>
    <row r="182" spans="1:27" s="20" customFormat="1" ht="18" hidden="1" customHeight="1" thickTop="1" thickBot="1">
      <c r="A182" s="459">
        <v>57</v>
      </c>
      <c r="B182" s="678" t="s">
        <v>47</v>
      </c>
      <c r="C182" s="680"/>
      <c r="D182" s="680" t="str">
        <f>IF(C182&gt;0,VLOOKUP(C182,女子登録情報!$A$1:$H$2000,3,0),"")</f>
        <v/>
      </c>
      <c r="E182" s="680" t="str">
        <f>IF(C182&gt;0,VLOOKUP(C182,女子登録情報!$A$1:$H$2000,4,0),"")</f>
        <v/>
      </c>
      <c r="F182" s="91" t="str">
        <f>IF(C182&gt;0,VLOOKUP(C182,女子登録情報!$A$1:$H$2000,8,0),"")</f>
        <v/>
      </c>
      <c r="G182" s="416" t="e">
        <f>IF(F183&gt;0,VLOOKUP(F183,女子登録情報!$O$2:$P$48,2,0),"")</f>
        <v>#N/A</v>
      </c>
      <c r="H182" s="416" t="str">
        <f t="shared" ref="H182" si="101">IF(C182&gt;0,TEXT(C182,"100000000"),"")</f>
        <v/>
      </c>
      <c r="I182" s="257"/>
      <c r="J182" s="5" t="s">
        <v>42</v>
      </c>
      <c r="K182" s="93"/>
      <c r="L182" s="7" t="str">
        <f>IF(K182&gt;0,VLOOKUP(K182,女子登録情報!$J$1:$K$21,2,0),"")</f>
        <v/>
      </c>
      <c r="M182" s="5" t="s">
        <v>43</v>
      </c>
      <c r="N182" s="95"/>
      <c r="O182" s="96" t="str">
        <f t="shared" si="86"/>
        <v/>
      </c>
      <c r="P182" s="97"/>
      <c r="Q182" s="664"/>
      <c r="R182" s="665"/>
      <c r="S182" s="666"/>
      <c r="T182" s="667"/>
      <c r="U182" s="667"/>
      <c r="AA182" s="266" t="str">
        <f t="shared" si="87"/>
        <v/>
      </c>
    </row>
    <row r="183" spans="1:27" s="20" customFormat="1" ht="18" hidden="1" customHeight="1" thickBot="1">
      <c r="A183" s="460"/>
      <c r="B183" s="679"/>
      <c r="C183" s="681"/>
      <c r="D183" s="681"/>
      <c r="E183" s="681"/>
      <c r="F183" s="92" t="str">
        <f>IF(C182&gt;0,VLOOKUP(C182,女子登録情報!$A$1:$H$2000,5,0),"")</f>
        <v/>
      </c>
      <c r="G183" s="417"/>
      <c r="H183" s="417"/>
      <c r="I183" s="257"/>
      <c r="J183" s="10" t="s">
        <v>44</v>
      </c>
      <c r="K183" s="93"/>
      <c r="L183" s="7" t="str">
        <f>IF(K183&gt;0,VLOOKUP(K183,女子登録情報!$J$2:$K$21,2,0),"")</f>
        <v/>
      </c>
      <c r="M183" s="10"/>
      <c r="N183" s="98"/>
      <c r="O183" s="96" t="str">
        <f t="shared" si="86"/>
        <v/>
      </c>
      <c r="P183" s="97"/>
      <c r="Q183" s="670"/>
      <c r="R183" s="671"/>
      <c r="S183" s="672"/>
      <c r="T183" s="668"/>
      <c r="U183" s="668"/>
      <c r="AA183" s="266" t="str">
        <f t="shared" si="87"/>
        <v/>
      </c>
    </row>
    <row r="184" spans="1:27" s="20" customFormat="1" ht="18" hidden="1" customHeight="1" thickBot="1">
      <c r="A184" s="461"/>
      <c r="B184" s="673" t="s">
        <v>45</v>
      </c>
      <c r="C184" s="674"/>
      <c r="D184" s="103"/>
      <c r="E184" s="101"/>
      <c r="F184" s="102"/>
      <c r="G184" s="418"/>
      <c r="H184" s="418"/>
      <c r="I184" s="258"/>
      <c r="J184" s="11" t="s">
        <v>46</v>
      </c>
      <c r="K184" s="94"/>
      <c r="L184" s="13" t="str">
        <f>IF(K184&gt;0,VLOOKUP(K184,女子登録情報!$J$2:$K$21,2,0),"")</f>
        <v/>
      </c>
      <c r="M184" s="14"/>
      <c r="N184" s="99"/>
      <c r="O184" s="96" t="str">
        <f t="shared" si="86"/>
        <v/>
      </c>
      <c r="P184" s="100"/>
      <c r="Q184" s="675"/>
      <c r="R184" s="676"/>
      <c r="S184" s="677"/>
      <c r="T184" s="669"/>
      <c r="U184" s="669"/>
      <c r="AA184" s="266" t="str">
        <f t="shared" si="87"/>
        <v/>
      </c>
    </row>
    <row r="185" spans="1:27" s="20" customFormat="1" ht="18" hidden="1" customHeight="1" thickTop="1" thickBot="1">
      <c r="A185" s="459">
        <v>58</v>
      </c>
      <c r="B185" s="678" t="s">
        <v>47</v>
      </c>
      <c r="C185" s="680"/>
      <c r="D185" s="680" t="str">
        <f>IF(C185&gt;0,VLOOKUP(C185,女子登録情報!$A$1:$H$2000,3,0),"")</f>
        <v/>
      </c>
      <c r="E185" s="680" t="str">
        <f>IF(C185&gt;0,VLOOKUP(C185,女子登録情報!$A$1:$H$2000,4,0),"")</f>
        <v/>
      </c>
      <c r="F185" s="91" t="str">
        <f>IF(C185&gt;0,VLOOKUP(C185,女子登録情報!$A$1:$H$2000,8,0),"")</f>
        <v/>
      </c>
      <c r="G185" s="416" t="e">
        <f>IF(F186&gt;0,VLOOKUP(F186,女子登録情報!$O$2:$P$48,2,0),"")</f>
        <v>#N/A</v>
      </c>
      <c r="H185" s="416" t="str">
        <f t="shared" ref="H185" si="102">IF(C185&gt;0,TEXT(C185,"100000000"),"")</f>
        <v/>
      </c>
      <c r="I185" s="257"/>
      <c r="J185" s="5" t="s">
        <v>42</v>
      </c>
      <c r="K185" s="93"/>
      <c r="L185" s="7" t="str">
        <f>IF(K185&gt;0,VLOOKUP(K185,女子登録情報!$J$1:$K$21,2,0),"")</f>
        <v/>
      </c>
      <c r="M185" s="5" t="s">
        <v>43</v>
      </c>
      <c r="N185" s="95"/>
      <c r="O185" s="96" t="str">
        <f t="shared" si="86"/>
        <v/>
      </c>
      <c r="P185" s="97"/>
      <c r="Q185" s="664"/>
      <c r="R185" s="665"/>
      <c r="S185" s="666"/>
      <c r="T185" s="667"/>
      <c r="U185" s="667"/>
      <c r="AA185" s="266" t="str">
        <f t="shared" si="87"/>
        <v/>
      </c>
    </row>
    <row r="186" spans="1:27" s="20" customFormat="1" ht="18" hidden="1" customHeight="1" thickBot="1">
      <c r="A186" s="460"/>
      <c r="B186" s="679"/>
      <c r="C186" s="681"/>
      <c r="D186" s="681"/>
      <c r="E186" s="681"/>
      <c r="F186" s="92" t="str">
        <f>IF(C185&gt;0,VLOOKUP(C185,女子登録情報!$A$1:$H$2000,5,0),"")</f>
        <v/>
      </c>
      <c r="G186" s="417"/>
      <c r="H186" s="417"/>
      <c r="I186" s="257"/>
      <c r="J186" s="10" t="s">
        <v>44</v>
      </c>
      <c r="K186" s="93"/>
      <c r="L186" s="7" t="str">
        <f>IF(K186&gt;0,VLOOKUP(K186,女子登録情報!$J$2:$K$21,2,0),"")</f>
        <v/>
      </c>
      <c r="M186" s="10"/>
      <c r="N186" s="98"/>
      <c r="O186" s="96" t="str">
        <f t="shared" si="86"/>
        <v/>
      </c>
      <c r="P186" s="97"/>
      <c r="Q186" s="670"/>
      <c r="R186" s="671"/>
      <c r="S186" s="672"/>
      <c r="T186" s="668"/>
      <c r="U186" s="668"/>
      <c r="AA186" s="266" t="str">
        <f t="shared" si="87"/>
        <v/>
      </c>
    </row>
    <row r="187" spans="1:27" s="20" customFormat="1" ht="18" hidden="1" customHeight="1" thickBot="1">
      <c r="A187" s="461"/>
      <c r="B187" s="673" t="s">
        <v>45</v>
      </c>
      <c r="C187" s="674"/>
      <c r="D187" s="101"/>
      <c r="E187" s="101"/>
      <c r="F187" s="102"/>
      <c r="G187" s="418"/>
      <c r="H187" s="418"/>
      <c r="I187" s="258"/>
      <c r="J187" s="11" t="s">
        <v>46</v>
      </c>
      <c r="K187" s="94"/>
      <c r="L187" s="13" t="str">
        <f>IF(K187&gt;0,VLOOKUP(K187,女子登録情報!$J$2:$K$21,2,0),"")</f>
        <v/>
      </c>
      <c r="M187" s="14"/>
      <c r="N187" s="99"/>
      <c r="O187" s="96" t="str">
        <f t="shared" si="86"/>
        <v/>
      </c>
      <c r="P187" s="100"/>
      <c r="Q187" s="675"/>
      <c r="R187" s="676"/>
      <c r="S187" s="677"/>
      <c r="T187" s="669"/>
      <c r="U187" s="669"/>
      <c r="AA187" s="266" t="str">
        <f t="shared" si="87"/>
        <v/>
      </c>
    </row>
    <row r="188" spans="1:27" s="20" customFormat="1" ht="18" hidden="1" customHeight="1" thickTop="1" thickBot="1">
      <c r="A188" s="459">
        <v>59</v>
      </c>
      <c r="B188" s="678" t="s">
        <v>47</v>
      </c>
      <c r="C188" s="680"/>
      <c r="D188" s="680" t="str">
        <f>IF(C188&gt;0,VLOOKUP(C188,女子登録情報!$A$1:$H$2000,3,0),"")</f>
        <v/>
      </c>
      <c r="E188" s="680" t="str">
        <f>IF(C188&gt;0,VLOOKUP(C188,女子登録情報!$A$1:$H$2000,4,0),"")</f>
        <v/>
      </c>
      <c r="F188" s="91" t="str">
        <f>IF(C188&gt;0,VLOOKUP(C188,女子登録情報!$A$1:$H$2000,8,0),"")</f>
        <v/>
      </c>
      <c r="G188" s="416" t="e">
        <f>IF(F189&gt;0,VLOOKUP(F189,女子登録情報!$O$2:$P$48,2,0),"")</f>
        <v>#N/A</v>
      </c>
      <c r="H188" s="416" t="str">
        <f t="shared" ref="H188" si="103">IF(C188&gt;0,TEXT(C188,"100000000"),"")</f>
        <v/>
      </c>
      <c r="I188" s="257"/>
      <c r="J188" s="5" t="s">
        <v>42</v>
      </c>
      <c r="K188" s="93"/>
      <c r="L188" s="7" t="str">
        <f>IF(K188&gt;0,VLOOKUP(K188,女子登録情報!$J$1:$K$21,2,0),"")</f>
        <v/>
      </c>
      <c r="M188" s="5" t="s">
        <v>43</v>
      </c>
      <c r="N188" s="95"/>
      <c r="O188" s="96" t="str">
        <f t="shared" si="86"/>
        <v/>
      </c>
      <c r="P188" s="97"/>
      <c r="Q188" s="664"/>
      <c r="R188" s="665"/>
      <c r="S188" s="666"/>
      <c r="T188" s="667"/>
      <c r="U188" s="667"/>
      <c r="AA188" s="266" t="str">
        <f t="shared" si="87"/>
        <v/>
      </c>
    </row>
    <row r="189" spans="1:27" s="20" customFormat="1" ht="18" hidden="1" customHeight="1" thickBot="1">
      <c r="A189" s="460"/>
      <c r="B189" s="679"/>
      <c r="C189" s="681"/>
      <c r="D189" s="681"/>
      <c r="E189" s="681"/>
      <c r="F189" s="92" t="str">
        <f>IF(C188&gt;0,VLOOKUP(C188,女子登録情報!$A$1:$H$2000,5,0),"")</f>
        <v/>
      </c>
      <c r="G189" s="417"/>
      <c r="H189" s="417"/>
      <c r="I189" s="257"/>
      <c r="J189" s="10" t="s">
        <v>44</v>
      </c>
      <c r="K189" s="93"/>
      <c r="L189" s="7" t="str">
        <f>IF(K189&gt;0,VLOOKUP(K189,女子登録情報!$J$2:$K$21,2,0),"")</f>
        <v/>
      </c>
      <c r="M189" s="10"/>
      <c r="N189" s="98"/>
      <c r="O189" s="96" t="str">
        <f t="shared" si="86"/>
        <v/>
      </c>
      <c r="P189" s="97"/>
      <c r="Q189" s="670"/>
      <c r="R189" s="671"/>
      <c r="S189" s="672"/>
      <c r="T189" s="668"/>
      <c r="U189" s="668"/>
      <c r="AA189" s="266" t="str">
        <f t="shared" si="87"/>
        <v/>
      </c>
    </row>
    <row r="190" spans="1:27" s="20" customFormat="1" ht="18" hidden="1" customHeight="1" thickBot="1">
      <c r="A190" s="461"/>
      <c r="B190" s="673" t="s">
        <v>45</v>
      </c>
      <c r="C190" s="674"/>
      <c r="D190" s="101"/>
      <c r="E190" s="101"/>
      <c r="F190" s="102"/>
      <c r="G190" s="418"/>
      <c r="H190" s="418"/>
      <c r="I190" s="258"/>
      <c r="J190" s="11" t="s">
        <v>46</v>
      </c>
      <c r="K190" s="94"/>
      <c r="L190" s="13" t="str">
        <f>IF(K190&gt;0,VLOOKUP(K190,女子登録情報!$J$2:$K$21,2,0),"")</f>
        <v/>
      </c>
      <c r="M190" s="14"/>
      <c r="N190" s="99"/>
      <c r="O190" s="96" t="str">
        <f t="shared" si="86"/>
        <v/>
      </c>
      <c r="P190" s="100"/>
      <c r="Q190" s="675"/>
      <c r="R190" s="676"/>
      <c r="S190" s="677"/>
      <c r="T190" s="669"/>
      <c r="U190" s="669"/>
      <c r="AA190" s="266" t="str">
        <f t="shared" si="87"/>
        <v/>
      </c>
    </row>
    <row r="191" spans="1:27" s="20" customFormat="1" ht="18" hidden="1" customHeight="1" thickTop="1" thickBot="1">
      <c r="A191" s="459">
        <v>60</v>
      </c>
      <c r="B191" s="678" t="s">
        <v>47</v>
      </c>
      <c r="C191" s="680"/>
      <c r="D191" s="680" t="str">
        <f>IF(C191&gt;0,VLOOKUP(C191,女子登録情報!$A$1:$H$2000,3,0),"")</f>
        <v/>
      </c>
      <c r="E191" s="680" t="str">
        <f>IF(C191&gt;0,VLOOKUP(C191,女子登録情報!$A$1:$H$2000,4,0),"")</f>
        <v/>
      </c>
      <c r="F191" s="91" t="str">
        <f>IF(C191&gt;0,VLOOKUP(C191,女子登録情報!$A$1:$H$2000,8,0),"")</f>
        <v/>
      </c>
      <c r="G191" s="416" t="e">
        <f>IF(F192&gt;0,VLOOKUP(F192,女子登録情報!$O$2:$P$48,2,0),"")</f>
        <v>#N/A</v>
      </c>
      <c r="H191" s="416" t="str">
        <f t="shared" ref="H191" si="104">IF(C191&gt;0,TEXT(C191,"100000000"),"")</f>
        <v/>
      </c>
      <c r="I191" s="257"/>
      <c r="J191" s="5" t="s">
        <v>42</v>
      </c>
      <c r="K191" s="93"/>
      <c r="L191" s="7" t="str">
        <f>IF(K191&gt;0,VLOOKUP(K191,女子登録情報!$J$1:$K$21,2,0),"")</f>
        <v/>
      </c>
      <c r="M191" s="5" t="s">
        <v>43</v>
      </c>
      <c r="N191" s="95"/>
      <c r="O191" s="96" t="str">
        <f t="shared" si="86"/>
        <v/>
      </c>
      <c r="P191" s="97"/>
      <c r="Q191" s="664"/>
      <c r="R191" s="665"/>
      <c r="S191" s="666"/>
      <c r="T191" s="667"/>
      <c r="U191" s="667"/>
      <c r="AA191" s="266" t="str">
        <f t="shared" si="87"/>
        <v/>
      </c>
    </row>
    <row r="192" spans="1:27" s="20" customFormat="1" ht="18" hidden="1" customHeight="1" thickBot="1">
      <c r="A192" s="460"/>
      <c r="B192" s="679"/>
      <c r="C192" s="681"/>
      <c r="D192" s="681"/>
      <c r="E192" s="681"/>
      <c r="F192" s="92" t="str">
        <f>IF(C191&gt;0,VLOOKUP(C191,女子登録情報!$A$1:$H$2000,5,0),"")</f>
        <v/>
      </c>
      <c r="G192" s="417"/>
      <c r="H192" s="417"/>
      <c r="I192" s="257"/>
      <c r="J192" s="10" t="s">
        <v>44</v>
      </c>
      <c r="K192" s="93"/>
      <c r="L192" s="7" t="str">
        <f>IF(K192&gt;0,VLOOKUP(K192,女子登録情報!$J$2:$K$21,2,0),"")</f>
        <v/>
      </c>
      <c r="M192" s="10"/>
      <c r="N192" s="98"/>
      <c r="O192" s="96" t="str">
        <f t="shared" si="86"/>
        <v/>
      </c>
      <c r="P192" s="97"/>
      <c r="Q192" s="670"/>
      <c r="R192" s="671"/>
      <c r="S192" s="672"/>
      <c r="T192" s="668"/>
      <c r="U192" s="668"/>
      <c r="AA192" s="266" t="str">
        <f t="shared" si="87"/>
        <v/>
      </c>
    </row>
    <row r="193" spans="1:27" s="20" customFormat="1" ht="18" hidden="1" customHeight="1" thickBot="1">
      <c r="A193" s="461"/>
      <c r="B193" s="673" t="s">
        <v>45</v>
      </c>
      <c r="C193" s="674"/>
      <c r="D193" s="101"/>
      <c r="E193" s="101"/>
      <c r="F193" s="102"/>
      <c r="G193" s="418"/>
      <c r="H193" s="418"/>
      <c r="I193" s="258"/>
      <c r="J193" s="11" t="s">
        <v>46</v>
      </c>
      <c r="K193" s="94"/>
      <c r="L193" s="13" t="str">
        <f>IF(K193&gt;0,VLOOKUP(K193,女子登録情報!$J$2:$K$21,2,0),"")</f>
        <v/>
      </c>
      <c r="M193" s="14"/>
      <c r="N193" s="99"/>
      <c r="O193" s="96" t="str">
        <f t="shared" si="86"/>
        <v/>
      </c>
      <c r="P193" s="100"/>
      <c r="Q193" s="675"/>
      <c r="R193" s="676"/>
      <c r="S193" s="677"/>
      <c r="T193" s="669"/>
      <c r="U193" s="669"/>
      <c r="AA193" s="266" t="str">
        <f t="shared" si="87"/>
        <v/>
      </c>
    </row>
    <row r="194" spans="1:27" s="20" customFormat="1" ht="18" hidden="1" customHeight="1" thickTop="1" thickBot="1">
      <c r="A194" s="459">
        <v>61</v>
      </c>
      <c r="B194" s="678" t="s">
        <v>47</v>
      </c>
      <c r="C194" s="680"/>
      <c r="D194" s="680" t="str">
        <f>IF(C194&gt;0,VLOOKUP(C194,女子登録情報!$A$1:$H$2000,3,0),"")</f>
        <v/>
      </c>
      <c r="E194" s="680" t="str">
        <f>IF(C194&gt;0,VLOOKUP(C194,女子登録情報!$A$1:$H$2000,4,0),"")</f>
        <v/>
      </c>
      <c r="F194" s="91" t="str">
        <f>IF(C194&gt;0,VLOOKUP(C194,女子登録情報!$A$1:$H$2000,8,0),"")</f>
        <v/>
      </c>
      <c r="G194" s="416" t="e">
        <f>IF(F195&gt;0,VLOOKUP(F195,女子登録情報!$O$2:$P$48,2,0),"")</f>
        <v>#N/A</v>
      </c>
      <c r="H194" s="416" t="str">
        <f t="shared" ref="H194" si="105">IF(C194&gt;0,TEXT(C194,"100000000"),"")</f>
        <v/>
      </c>
      <c r="I194" s="257"/>
      <c r="J194" s="5" t="s">
        <v>42</v>
      </c>
      <c r="K194" s="93"/>
      <c r="L194" s="7" t="str">
        <f>IF(K194&gt;0,VLOOKUP(K194,女子登録情報!$J$1:$K$21,2,0),"")</f>
        <v/>
      </c>
      <c r="M194" s="5" t="s">
        <v>43</v>
      </c>
      <c r="N194" s="95"/>
      <c r="O194" s="96" t="str">
        <f t="shared" si="86"/>
        <v/>
      </c>
      <c r="P194" s="97"/>
      <c r="Q194" s="664"/>
      <c r="R194" s="665"/>
      <c r="S194" s="666"/>
      <c r="T194" s="667"/>
      <c r="U194" s="667"/>
      <c r="AA194" s="266" t="str">
        <f t="shared" si="87"/>
        <v/>
      </c>
    </row>
    <row r="195" spans="1:27" s="20" customFormat="1" ht="18" hidden="1" customHeight="1" thickBot="1">
      <c r="A195" s="460"/>
      <c r="B195" s="679"/>
      <c r="C195" s="681"/>
      <c r="D195" s="681"/>
      <c r="E195" s="681"/>
      <c r="F195" s="92" t="str">
        <f>IF(C194&gt;0,VLOOKUP(C194,女子登録情報!$A$1:$H$2000,5,0),"")</f>
        <v/>
      </c>
      <c r="G195" s="417"/>
      <c r="H195" s="417"/>
      <c r="I195" s="257"/>
      <c r="J195" s="10" t="s">
        <v>44</v>
      </c>
      <c r="K195" s="93"/>
      <c r="L195" s="7" t="str">
        <f>IF(K195&gt;0,VLOOKUP(K195,女子登録情報!$J$2:$K$21,2,0),"")</f>
        <v/>
      </c>
      <c r="M195" s="10"/>
      <c r="N195" s="98"/>
      <c r="O195" s="96" t="str">
        <f t="shared" si="86"/>
        <v/>
      </c>
      <c r="P195" s="97"/>
      <c r="Q195" s="670"/>
      <c r="R195" s="671"/>
      <c r="S195" s="672"/>
      <c r="T195" s="668"/>
      <c r="U195" s="668"/>
      <c r="AA195" s="266" t="str">
        <f t="shared" si="87"/>
        <v/>
      </c>
    </row>
    <row r="196" spans="1:27" s="20" customFormat="1" ht="18" hidden="1" customHeight="1" thickBot="1">
      <c r="A196" s="461"/>
      <c r="B196" s="673" t="s">
        <v>45</v>
      </c>
      <c r="C196" s="674"/>
      <c r="D196" s="101"/>
      <c r="E196" s="101"/>
      <c r="F196" s="102"/>
      <c r="G196" s="418"/>
      <c r="H196" s="418"/>
      <c r="I196" s="258"/>
      <c r="J196" s="11" t="s">
        <v>46</v>
      </c>
      <c r="K196" s="94"/>
      <c r="L196" s="13" t="str">
        <f>IF(K196&gt;0,VLOOKUP(K196,女子登録情報!$J$2:$K$21,2,0),"")</f>
        <v/>
      </c>
      <c r="M196" s="14"/>
      <c r="N196" s="99"/>
      <c r="O196" s="96" t="str">
        <f t="shared" si="86"/>
        <v/>
      </c>
      <c r="P196" s="100"/>
      <c r="Q196" s="675"/>
      <c r="R196" s="676"/>
      <c r="S196" s="677"/>
      <c r="T196" s="669"/>
      <c r="U196" s="669"/>
      <c r="AA196" s="266" t="str">
        <f t="shared" si="87"/>
        <v/>
      </c>
    </row>
    <row r="197" spans="1:27" s="20" customFormat="1" ht="18" hidden="1" customHeight="1" thickTop="1" thickBot="1">
      <c r="A197" s="459">
        <v>62</v>
      </c>
      <c r="B197" s="678" t="s">
        <v>47</v>
      </c>
      <c r="C197" s="680"/>
      <c r="D197" s="680" t="str">
        <f>IF(C197&gt;0,VLOOKUP(C197,女子登録情報!$A$1:$H$2000,3,0),"")</f>
        <v/>
      </c>
      <c r="E197" s="680" t="str">
        <f>IF(C197&gt;0,VLOOKUP(C197,女子登録情報!$A$1:$H$2000,4,0),"")</f>
        <v/>
      </c>
      <c r="F197" s="91" t="str">
        <f>IF(C197&gt;0,VLOOKUP(C197,女子登録情報!$A$1:$H$2000,8,0),"")</f>
        <v/>
      </c>
      <c r="G197" s="416" t="e">
        <f>IF(F198&gt;0,VLOOKUP(F198,女子登録情報!$O$2:$P$48,2,0),"")</f>
        <v>#N/A</v>
      </c>
      <c r="H197" s="416" t="str">
        <f t="shared" ref="H197" si="106">IF(C197&gt;0,TEXT(C197,"100000000"),"")</f>
        <v/>
      </c>
      <c r="I197" s="257"/>
      <c r="J197" s="5" t="s">
        <v>42</v>
      </c>
      <c r="K197" s="93"/>
      <c r="L197" s="7" t="str">
        <f>IF(K197&gt;0,VLOOKUP(K197,女子登録情報!$J$1:$K$21,2,0),"")</f>
        <v/>
      </c>
      <c r="M197" s="5" t="s">
        <v>43</v>
      </c>
      <c r="N197" s="95"/>
      <c r="O197" s="96" t="str">
        <f t="shared" si="86"/>
        <v/>
      </c>
      <c r="P197" s="97"/>
      <c r="Q197" s="664"/>
      <c r="R197" s="665"/>
      <c r="S197" s="666"/>
      <c r="T197" s="667"/>
      <c r="U197" s="667"/>
      <c r="AA197" s="266" t="str">
        <f t="shared" si="87"/>
        <v/>
      </c>
    </row>
    <row r="198" spans="1:27" s="20" customFormat="1" ht="18" hidden="1" customHeight="1" thickBot="1">
      <c r="A198" s="460"/>
      <c r="B198" s="679"/>
      <c r="C198" s="681"/>
      <c r="D198" s="681"/>
      <c r="E198" s="681"/>
      <c r="F198" s="92" t="str">
        <f>IF(C197&gt;0,VLOOKUP(C197,女子登録情報!$A$1:$H$2000,5,0),"")</f>
        <v/>
      </c>
      <c r="G198" s="417"/>
      <c r="H198" s="417"/>
      <c r="I198" s="257"/>
      <c r="J198" s="10" t="s">
        <v>44</v>
      </c>
      <c r="K198" s="93"/>
      <c r="L198" s="7" t="str">
        <f>IF(K198&gt;0,VLOOKUP(K198,女子登録情報!$J$2:$K$21,2,0),"")</f>
        <v/>
      </c>
      <c r="M198" s="10"/>
      <c r="N198" s="98"/>
      <c r="O198" s="96" t="str">
        <f t="shared" si="86"/>
        <v/>
      </c>
      <c r="P198" s="97"/>
      <c r="Q198" s="670"/>
      <c r="R198" s="671"/>
      <c r="S198" s="672"/>
      <c r="T198" s="668"/>
      <c r="U198" s="668"/>
      <c r="AA198" s="266" t="str">
        <f t="shared" si="87"/>
        <v/>
      </c>
    </row>
    <row r="199" spans="1:27" s="20" customFormat="1" ht="18" hidden="1" customHeight="1" thickBot="1">
      <c r="A199" s="461"/>
      <c r="B199" s="673" t="s">
        <v>45</v>
      </c>
      <c r="C199" s="674"/>
      <c r="D199" s="101"/>
      <c r="E199" s="101"/>
      <c r="F199" s="102"/>
      <c r="G199" s="418"/>
      <c r="H199" s="418"/>
      <c r="I199" s="258"/>
      <c r="J199" s="11" t="s">
        <v>46</v>
      </c>
      <c r="K199" s="94"/>
      <c r="L199" s="13" t="str">
        <f>IF(K199&gt;0,VLOOKUP(K199,女子登録情報!$J$2:$K$21,2,0),"")</f>
        <v/>
      </c>
      <c r="M199" s="14"/>
      <c r="N199" s="99"/>
      <c r="O199" s="96" t="str">
        <f t="shared" si="86"/>
        <v/>
      </c>
      <c r="P199" s="100"/>
      <c r="Q199" s="675"/>
      <c r="R199" s="676"/>
      <c r="S199" s="677"/>
      <c r="T199" s="669"/>
      <c r="U199" s="669"/>
      <c r="AA199" s="266" t="str">
        <f t="shared" si="87"/>
        <v/>
      </c>
    </row>
    <row r="200" spans="1:27" s="20" customFormat="1" ht="18" hidden="1" customHeight="1" thickTop="1" thickBot="1">
      <c r="A200" s="459">
        <v>63</v>
      </c>
      <c r="B200" s="678" t="s">
        <v>47</v>
      </c>
      <c r="C200" s="680"/>
      <c r="D200" s="680" t="str">
        <f>IF(C200&gt;0,VLOOKUP(C200,女子登録情報!$A$1:$H$2000,3,0),"")</f>
        <v/>
      </c>
      <c r="E200" s="680" t="str">
        <f>IF(C200&gt;0,VLOOKUP(C200,女子登録情報!$A$1:$H$2000,4,0),"")</f>
        <v/>
      </c>
      <c r="F200" s="91" t="str">
        <f>IF(C200&gt;0,VLOOKUP(C200,女子登録情報!$A$1:$H$2000,8,0),"")</f>
        <v/>
      </c>
      <c r="G200" s="416" t="e">
        <f>IF(F201&gt;0,VLOOKUP(F201,女子登録情報!$O$2:$P$48,2,0),"")</f>
        <v>#N/A</v>
      </c>
      <c r="H200" s="416" t="str">
        <f t="shared" ref="H200" si="107">IF(C200&gt;0,TEXT(C200,"100000000"),"")</f>
        <v/>
      </c>
      <c r="I200" s="257"/>
      <c r="J200" s="5" t="s">
        <v>42</v>
      </c>
      <c r="K200" s="93"/>
      <c r="L200" s="7" t="str">
        <f>IF(K200&gt;0,VLOOKUP(K200,女子登録情報!$J$1:$K$21,2,0),"")</f>
        <v/>
      </c>
      <c r="M200" s="5" t="s">
        <v>43</v>
      </c>
      <c r="N200" s="95"/>
      <c r="O200" s="96" t="str">
        <f t="shared" si="86"/>
        <v/>
      </c>
      <c r="P200" s="97"/>
      <c r="Q200" s="664"/>
      <c r="R200" s="665"/>
      <c r="S200" s="666"/>
      <c r="T200" s="667"/>
      <c r="U200" s="667"/>
      <c r="AA200" s="266" t="str">
        <f t="shared" si="87"/>
        <v/>
      </c>
    </row>
    <row r="201" spans="1:27" s="20" customFormat="1" ht="18" hidden="1" customHeight="1" thickBot="1">
      <c r="A201" s="460"/>
      <c r="B201" s="679"/>
      <c r="C201" s="681"/>
      <c r="D201" s="681"/>
      <c r="E201" s="681"/>
      <c r="F201" s="92" t="str">
        <f>IF(C200&gt;0,VLOOKUP(C200,女子登録情報!$A$1:$H$2000,5,0),"")</f>
        <v/>
      </c>
      <c r="G201" s="417"/>
      <c r="H201" s="417"/>
      <c r="I201" s="257"/>
      <c r="J201" s="10" t="s">
        <v>44</v>
      </c>
      <c r="K201" s="93"/>
      <c r="L201" s="7" t="str">
        <f>IF(K201&gt;0,VLOOKUP(K201,女子登録情報!$J$2:$K$21,2,0),"")</f>
        <v/>
      </c>
      <c r="M201" s="10"/>
      <c r="N201" s="98"/>
      <c r="O201" s="96" t="str">
        <f t="shared" si="86"/>
        <v/>
      </c>
      <c r="P201" s="97"/>
      <c r="Q201" s="670"/>
      <c r="R201" s="671"/>
      <c r="S201" s="672"/>
      <c r="T201" s="668"/>
      <c r="U201" s="668"/>
      <c r="AA201" s="266" t="str">
        <f t="shared" si="87"/>
        <v/>
      </c>
    </row>
    <row r="202" spans="1:27" s="20" customFormat="1" ht="18" hidden="1" customHeight="1" thickBot="1">
      <c r="A202" s="461"/>
      <c r="B202" s="673" t="s">
        <v>45</v>
      </c>
      <c r="C202" s="674"/>
      <c r="D202" s="101"/>
      <c r="E202" s="101"/>
      <c r="F202" s="102"/>
      <c r="G202" s="418"/>
      <c r="H202" s="418"/>
      <c r="I202" s="258"/>
      <c r="J202" s="11" t="s">
        <v>46</v>
      </c>
      <c r="K202" s="94"/>
      <c r="L202" s="13" t="str">
        <f>IF(K202&gt;0,VLOOKUP(K202,女子登録情報!$J$2:$K$21,2,0),"")</f>
        <v/>
      </c>
      <c r="M202" s="14"/>
      <c r="N202" s="99"/>
      <c r="O202" s="96" t="str">
        <f t="shared" si="86"/>
        <v/>
      </c>
      <c r="P202" s="100"/>
      <c r="Q202" s="675"/>
      <c r="R202" s="676"/>
      <c r="S202" s="677"/>
      <c r="T202" s="669"/>
      <c r="U202" s="669"/>
      <c r="AA202" s="266" t="str">
        <f t="shared" si="87"/>
        <v/>
      </c>
    </row>
    <row r="203" spans="1:27" s="20" customFormat="1" ht="18" hidden="1" customHeight="1" thickTop="1" thickBot="1">
      <c r="A203" s="459">
        <v>64</v>
      </c>
      <c r="B203" s="678" t="s">
        <v>47</v>
      </c>
      <c r="C203" s="680"/>
      <c r="D203" s="680" t="str">
        <f>IF(C203&gt;0,VLOOKUP(C203,女子登録情報!$A$1:$H$2000,3,0),"")</f>
        <v/>
      </c>
      <c r="E203" s="680" t="str">
        <f>IF(C203&gt;0,VLOOKUP(C203,女子登録情報!$A$1:$H$2000,4,0),"")</f>
        <v/>
      </c>
      <c r="F203" s="91" t="str">
        <f>IF(C203&gt;0,VLOOKUP(C203,女子登録情報!$A$1:$H$2000,8,0),"")</f>
        <v/>
      </c>
      <c r="G203" s="416" t="e">
        <f>IF(F204&gt;0,VLOOKUP(F204,女子登録情報!$O$2:$P$48,2,0),"")</f>
        <v>#N/A</v>
      </c>
      <c r="H203" s="416" t="str">
        <f t="shared" ref="H203" si="108">IF(C203&gt;0,TEXT(C203,"100000000"),"")</f>
        <v/>
      </c>
      <c r="I203" s="257"/>
      <c r="J203" s="5" t="s">
        <v>42</v>
      </c>
      <c r="K203" s="93"/>
      <c r="L203" s="7" t="str">
        <f>IF(K203&gt;0,VLOOKUP(K203,女子登録情報!$J$1:$K$21,2,0),"")</f>
        <v/>
      </c>
      <c r="M203" s="5" t="s">
        <v>43</v>
      </c>
      <c r="N203" s="95"/>
      <c r="O203" s="96" t="str">
        <f t="shared" si="86"/>
        <v/>
      </c>
      <c r="P203" s="97"/>
      <c r="Q203" s="664"/>
      <c r="R203" s="665"/>
      <c r="S203" s="666"/>
      <c r="T203" s="667"/>
      <c r="U203" s="667"/>
      <c r="AA203" s="266" t="str">
        <f t="shared" si="87"/>
        <v/>
      </c>
    </row>
    <row r="204" spans="1:27" s="20" customFormat="1" ht="18" hidden="1" customHeight="1" thickBot="1">
      <c r="A204" s="460"/>
      <c r="B204" s="679"/>
      <c r="C204" s="681"/>
      <c r="D204" s="681"/>
      <c r="E204" s="681"/>
      <c r="F204" s="92" t="str">
        <f>IF(C203&gt;0,VLOOKUP(C203,女子登録情報!$A$1:$H$2000,5,0),"")</f>
        <v/>
      </c>
      <c r="G204" s="417"/>
      <c r="H204" s="417"/>
      <c r="I204" s="257"/>
      <c r="J204" s="10" t="s">
        <v>44</v>
      </c>
      <c r="K204" s="93"/>
      <c r="L204" s="7" t="str">
        <f>IF(K204&gt;0,VLOOKUP(K204,女子登録情報!$J$2:$K$21,2,0),"")</f>
        <v/>
      </c>
      <c r="M204" s="10"/>
      <c r="N204" s="98"/>
      <c r="O204" s="96" t="str">
        <f t="shared" si="86"/>
        <v/>
      </c>
      <c r="P204" s="97"/>
      <c r="Q204" s="670"/>
      <c r="R204" s="671"/>
      <c r="S204" s="672"/>
      <c r="T204" s="668"/>
      <c r="U204" s="668"/>
      <c r="AA204" s="266" t="str">
        <f t="shared" si="87"/>
        <v/>
      </c>
    </row>
    <row r="205" spans="1:27" s="20" customFormat="1" ht="18" hidden="1" customHeight="1" thickBot="1">
      <c r="A205" s="461"/>
      <c r="B205" s="673" t="s">
        <v>45</v>
      </c>
      <c r="C205" s="674"/>
      <c r="D205" s="101"/>
      <c r="E205" s="101"/>
      <c r="F205" s="102"/>
      <c r="G205" s="418"/>
      <c r="H205" s="418"/>
      <c r="I205" s="258"/>
      <c r="J205" s="11" t="s">
        <v>46</v>
      </c>
      <c r="K205" s="94"/>
      <c r="L205" s="13" t="str">
        <f>IF(K205&gt;0,VLOOKUP(K205,女子登録情報!$J$2:$K$21,2,0),"")</f>
        <v/>
      </c>
      <c r="M205" s="14"/>
      <c r="N205" s="99"/>
      <c r="O205" s="96" t="str">
        <f t="shared" si="86"/>
        <v/>
      </c>
      <c r="P205" s="100"/>
      <c r="Q205" s="675"/>
      <c r="R205" s="676"/>
      <c r="S205" s="677"/>
      <c r="T205" s="669"/>
      <c r="U205" s="669"/>
      <c r="AA205" s="266" t="str">
        <f t="shared" si="87"/>
        <v/>
      </c>
    </row>
    <row r="206" spans="1:27" s="20" customFormat="1" ht="18" hidden="1" customHeight="1" thickTop="1" thickBot="1">
      <c r="A206" s="459">
        <v>65</v>
      </c>
      <c r="B206" s="678" t="s">
        <v>47</v>
      </c>
      <c r="C206" s="680"/>
      <c r="D206" s="680" t="str">
        <f>IF(C206&gt;0,VLOOKUP(C206,女子登録情報!$A$1:$H$2000,3,0),"")</f>
        <v/>
      </c>
      <c r="E206" s="680" t="str">
        <f>IF(C206&gt;0,VLOOKUP(C206,女子登録情報!$A$1:$H$2000,4,0),"")</f>
        <v/>
      </c>
      <c r="F206" s="91" t="str">
        <f>IF(C206&gt;0,VLOOKUP(C206,女子登録情報!$A$1:$H$2000,8,0),"")</f>
        <v/>
      </c>
      <c r="G206" s="416" t="e">
        <f>IF(F207&gt;0,VLOOKUP(F207,女子登録情報!$O$2:$P$48,2,0),"")</f>
        <v>#N/A</v>
      </c>
      <c r="H206" s="416" t="str">
        <f t="shared" ref="H206" si="109">IF(C206&gt;0,TEXT(C206,"100000000"),"")</f>
        <v/>
      </c>
      <c r="I206" s="257"/>
      <c r="J206" s="5" t="s">
        <v>42</v>
      </c>
      <c r="K206" s="93"/>
      <c r="L206" s="7" t="str">
        <f>IF(K206&gt;0,VLOOKUP(K206,女子登録情報!$J$1:$K$21,2,0),"")</f>
        <v/>
      </c>
      <c r="M206" s="5" t="s">
        <v>43</v>
      </c>
      <c r="N206" s="95"/>
      <c r="O206" s="96" t="str">
        <f t="shared" ref="O206:O269" si="110">IF(L206="","",LEFT(L206,5)&amp;" "&amp;IF(OR(LEFT(L206,3)*1&lt;70,LEFT(L206,3)*1&gt;100),REPT(0,7-LEN(N206)),REPT(0,5-LEN(N206)))&amp;N206)</f>
        <v/>
      </c>
      <c r="P206" s="97"/>
      <c r="Q206" s="664"/>
      <c r="R206" s="665"/>
      <c r="S206" s="666"/>
      <c r="T206" s="667"/>
      <c r="U206" s="667"/>
      <c r="AA206" s="266" t="str">
        <f t="shared" ref="AA206:AA269" si="111">IF($C206="","",IF(E206="",1,0))</f>
        <v/>
      </c>
    </row>
    <row r="207" spans="1:27" s="20" customFormat="1" ht="18" hidden="1" customHeight="1" thickBot="1">
      <c r="A207" s="460"/>
      <c r="B207" s="679"/>
      <c r="C207" s="681"/>
      <c r="D207" s="681"/>
      <c r="E207" s="681"/>
      <c r="F207" s="92" t="str">
        <f>IF(C206&gt;0,VLOOKUP(C206,女子登録情報!$A$1:$H$2000,5,0),"")</f>
        <v/>
      </c>
      <c r="G207" s="417"/>
      <c r="H207" s="417"/>
      <c r="I207" s="257"/>
      <c r="J207" s="10" t="s">
        <v>44</v>
      </c>
      <c r="K207" s="93"/>
      <c r="L207" s="7" t="str">
        <f>IF(K207&gt;0,VLOOKUP(K207,女子登録情報!$J$2:$K$21,2,0),"")</f>
        <v/>
      </c>
      <c r="M207" s="10"/>
      <c r="N207" s="98"/>
      <c r="O207" s="96" t="str">
        <f t="shared" si="110"/>
        <v/>
      </c>
      <c r="P207" s="97"/>
      <c r="Q207" s="670"/>
      <c r="R207" s="671"/>
      <c r="S207" s="672"/>
      <c r="T207" s="668"/>
      <c r="U207" s="668"/>
      <c r="AA207" s="266" t="str">
        <f t="shared" si="111"/>
        <v/>
      </c>
    </row>
    <row r="208" spans="1:27" s="20" customFormat="1" ht="18" hidden="1" customHeight="1" thickBot="1">
      <c r="A208" s="461"/>
      <c r="B208" s="673" t="s">
        <v>45</v>
      </c>
      <c r="C208" s="674"/>
      <c r="D208" s="101"/>
      <c r="E208" s="101"/>
      <c r="F208" s="102"/>
      <c r="G208" s="418"/>
      <c r="H208" s="418"/>
      <c r="I208" s="258"/>
      <c r="J208" s="11" t="s">
        <v>46</v>
      </c>
      <c r="K208" s="94"/>
      <c r="L208" s="13" t="str">
        <f>IF(K208&gt;0,VLOOKUP(K208,女子登録情報!$J$2:$K$21,2,0),"")</f>
        <v/>
      </c>
      <c r="M208" s="14"/>
      <c r="N208" s="99"/>
      <c r="O208" s="96" t="str">
        <f t="shared" si="110"/>
        <v/>
      </c>
      <c r="P208" s="100"/>
      <c r="Q208" s="675"/>
      <c r="R208" s="676"/>
      <c r="S208" s="677"/>
      <c r="T208" s="669"/>
      <c r="U208" s="669"/>
      <c r="AA208" s="266" t="str">
        <f t="shared" si="111"/>
        <v/>
      </c>
    </row>
    <row r="209" spans="1:27" s="20" customFormat="1" ht="18" hidden="1" customHeight="1" thickTop="1" thickBot="1">
      <c r="A209" s="459">
        <v>66</v>
      </c>
      <c r="B209" s="678" t="s">
        <v>47</v>
      </c>
      <c r="C209" s="680"/>
      <c r="D209" s="680" t="str">
        <f>IF(C209&gt;0,VLOOKUP(C209,女子登録情報!$A$1:$H$2000,3,0),"")</f>
        <v/>
      </c>
      <c r="E209" s="680" t="str">
        <f>IF(C209&gt;0,VLOOKUP(C209,女子登録情報!$A$1:$H$2000,4,0),"")</f>
        <v/>
      </c>
      <c r="F209" s="91" t="str">
        <f>IF(C209&gt;0,VLOOKUP(C209,女子登録情報!$A$1:$H$2000,8,0),"")</f>
        <v/>
      </c>
      <c r="G209" s="416" t="e">
        <f>IF(F210&gt;0,VLOOKUP(F210,女子登録情報!$O$2:$P$48,2,0),"")</f>
        <v>#N/A</v>
      </c>
      <c r="H209" s="416" t="str">
        <f t="shared" ref="H209" si="112">IF(C209&gt;0,TEXT(C209,"100000000"),"")</f>
        <v/>
      </c>
      <c r="I209" s="257"/>
      <c r="J209" s="5" t="s">
        <v>42</v>
      </c>
      <c r="K209" s="93"/>
      <c r="L209" s="7" t="str">
        <f>IF(K209&gt;0,VLOOKUP(K209,女子登録情報!$J$1:$K$21,2,0),"")</f>
        <v/>
      </c>
      <c r="M209" s="5" t="s">
        <v>43</v>
      </c>
      <c r="N209" s="95"/>
      <c r="O209" s="96" t="str">
        <f t="shared" si="110"/>
        <v/>
      </c>
      <c r="P209" s="97"/>
      <c r="Q209" s="664"/>
      <c r="R209" s="665"/>
      <c r="S209" s="666"/>
      <c r="T209" s="667"/>
      <c r="U209" s="667"/>
      <c r="AA209" s="266" t="str">
        <f t="shared" si="111"/>
        <v/>
      </c>
    </row>
    <row r="210" spans="1:27" s="20" customFormat="1" ht="18" hidden="1" customHeight="1" thickBot="1">
      <c r="A210" s="460"/>
      <c r="B210" s="679"/>
      <c r="C210" s="681"/>
      <c r="D210" s="681"/>
      <c r="E210" s="681"/>
      <c r="F210" s="92" t="str">
        <f>IF(C209&gt;0,VLOOKUP(C209,女子登録情報!$A$1:$H$2000,5,0),"")</f>
        <v/>
      </c>
      <c r="G210" s="417"/>
      <c r="H210" s="417"/>
      <c r="I210" s="257"/>
      <c r="J210" s="10" t="s">
        <v>44</v>
      </c>
      <c r="K210" s="93"/>
      <c r="L210" s="7" t="str">
        <f>IF(K210&gt;0,VLOOKUP(K210,女子登録情報!$J$2:$K$21,2,0),"")</f>
        <v/>
      </c>
      <c r="M210" s="10"/>
      <c r="N210" s="98"/>
      <c r="O210" s="96" t="str">
        <f t="shared" si="110"/>
        <v/>
      </c>
      <c r="P210" s="97"/>
      <c r="Q210" s="670"/>
      <c r="R210" s="671"/>
      <c r="S210" s="672"/>
      <c r="T210" s="668"/>
      <c r="U210" s="668"/>
      <c r="AA210" s="266" t="str">
        <f t="shared" si="111"/>
        <v/>
      </c>
    </row>
    <row r="211" spans="1:27" s="20" customFormat="1" ht="18" hidden="1" customHeight="1" thickBot="1">
      <c r="A211" s="461"/>
      <c r="B211" s="673" t="s">
        <v>45</v>
      </c>
      <c r="C211" s="674"/>
      <c r="D211" s="101"/>
      <c r="E211" s="101"/>
      <c r="F211" s="102"/>
      <c r="G211" s="418"/>
      <c r="H211" s="418"/>
      <c r="I211" s="258"/>
      <c r="J211" s="11" t="s">
        <v>46</v>
      </c>
      <c r="K211" s="94"/>
      <c r="L211" s="13" t="str">
        <f>IF(K211&gt;0,VLOOKUP(K211,女子登録情報!$J$2:$K$21,2,0),"")</f>
        <v/>
      </c>
      <c r="M211" s="14"/>
      <c r="N211" s="99"/>
      <c r="O211" s="96" t="str">
        <f t="shared" si="110"/>
        <v/>
      </c>
      <c r="P211" s="100"/>
      <c r="Q211" s="675"/>
      <c r="R211" s="676"/>
      <c r="S211" s="677"/>
      <c r="T211" s="669"/>
      <c r="U211" s="669"/>
      <c r="AA211" s="266" t="str">
        <f t="shared" si="111"/>
        <v/>
      </c>
    </row>
    <row r="212" spans="1:27" s="20" customFormat="1" ht="18" hidden="1" customHeight="1" thickTop="1" thickBot="1">
      <c r="A212" s="459">
        <v>67</v>
      </c>
      <c r="B212" s="678" t="s">
        <v>47</v>
      </c>
      <c r="C212" s="680"/>
      <c r="D212" s="680" t="str">
        <f>IF(C212&gt;0,VLOOKUP(C212,女子登録情報!$A$1:$H$2000,3,0),"")</f>
        <v/>
      </c>
      <c r="E212" s="680" t="str">
        <f>IF(C212&gt;0,VLOOKUP(C212,女子登録情報!$A$1:$H$2000,4,0),"")</f>
        <v/>
      </c>
      <c r="F212" s="91" t="str">
        <f>IF(C212&gt;0,VLOOKUP(C212,女子登録情報!$A$1:$H$2000,8,0),"")</f>
        <v/>
      </c>
      <c r="G212" s="416" t="e">
        <f>IF(F213&gt;0,VLOOKUP(F213,女子登録情報!$O$2:$P$48,2,0),"")</f>
        <v>#N/A</v>
      </c>
      <c r="H212" s="416" t="str">
        <f t="shared" ref="H212" si="113">IF(C212&gt;0,TEXT(C212,"100000000"),"")</f>
        <v/>
      </c>
      <c r="I212" s="257"/>
      <c r="J212" s="5" t="s">
        <v>42</v>
      </c>
      <c r="K212" s="93"/>
      <c r="L212" s="7" t="str">
        <f>IF(K212&gt;0,VLOOKUP(K212,女子登録情報!$J$1:$K$21,2,0),"")</f>
        <v/>
      </c>
      <c r="M212" s="5" t="s">
        <v>43</v>
      </c>
      <c r="N212" s="95"/>
      <c r="O212" s="96" t="str">
        <f t="shared" si="110"/>
        <v/>
      </c>
      <c r="P212" s="97"/>
      <c r="Q212" s="664"/>
      <c r="R212" s="665"/>
      <c r="S212" s="666"/>
      <c r="T212" s="667"/>
      <c r="U212" s="667"/>
      <c r="AA212" s="266" t="str">
        <f t="shared" si="111"/>
        <v/>
      </c>
    </row>
    <row r="213" spans="1:27" s="20" customFormat="1" ht="18" hidden="1" customHeight="1" thickBot="1">
      <c r="A213" s="460"/>
      <c r="B213" s="679"/>
      <c r="C213" s="681"/>
      <c r="D213" s="681"/>
      <c r="E213" s="681"/>
      <c r="F213" s="92" t="str">
        <f>IF(C212&gt;0,VLOOKUP(C212,女子登録情報!$A$1:$H$2000,5,0),"")</f>
        <v/>
      </c>
      <c r="G213" s="417"/>
      <c r="H213" s="417"/>
      <c r="I213" s="257"/>
      <c r="J213" s="10" t="s">
        <v>44</v>
      </c>
      <c r="K213" s="93"/>
      <c r="L213" s="7" t="str">
        <f>IF(K213&gt;0,VLOOKUP(K213,女子登録情報!$J$2:$K$21,2,0),"")</f>
        <v/>
      </c>
      <c r="M213" s="10"/>
      <c r="N213" s="98"/>
      <c r="O213" s="96" t="str">
        <f t="shared" si="110"/>
        <v/>
      </c>
      <c r="P213" s="97"/>
      <c r="Q213" s="670"/>
      <c r="R213" s="671"/>
      <c r="S213" s="672"/>
      <c r="T213" s="668"/>
      <c r="U213" s="668"/>
      <c r="AA213" s="266" t="str">
        <f t="shared" si="111"/>
        <v/>
      </c>
    </row>
    <row r="214" spans="1:27" s="20" customFormat="1" ht="18" hidden="1" customHeight="1" thickBot="1">
      <c r="A214" s="461"/>
      <c r="B214" s="673" t="s">
        <v>45</v>
      </c>
      <c r="C214" s="674"/>
      <c r="D214" s="101"/>
      <c r="E214" s="101"/>
      <c r="F214" s="102"/>
      <c r="G214" s="418"/>
      <c r="H214" s="418"/>
      <c r="I214" s="258"/>
      <c r="J214" s="11" t="s">
        <v>46</v>
      </c>
      <c r="K214" s="94"/>
      <c r="L214" s="13" t="str">
        <f>IF(K214&gt;0,VLOOKUP(K214,女子登録情報!$J$2:$K$21,2,0),"")</f>
        <v/>
      </c>
      <c r="M214" s="14"/>
      <c r="N214" s="99"/>
      <c r="O214" s="96" t="str">
        <f t="shared" si="110"/>
        <v/>
      </c>
      <c r="P214" s="100"/>
      <c r="Q214" s="675"/>
      <c r="R214" s="676"/>
      <c r="S214" s="677"/>
      <c r="T214" s="669"/>
      <c r="U214" s="669"/>
      <c r="AA214" s="266" t="str">
        <f t="shared" si="111"/>
        <v/>
      </c>
    </row>
    <row r="215" spans="1:27" s="20" customFormat="1" ht="18" hidden="1" customHeight="1" thickTop="1" thickBot="1">
      <c r="A215" s="459">
        <v>68</v>
      </c>
      <c r="B215" s="678" t="s">
        <v>47</v>
      </c>
      <c r="C215" s="680"/>
      <c r="D215" s="680" t="str">
        <f>IF(C215&gt;0,VLOOKUP(C215,女子登録情報!$A$1:$H$2000,3,0),"")</f>
        <v/>
      </c>
      <c r="E215" s="680" t="str">
        <f>IF(C215&gt;0,VLOOKUP(C215,女子登録情報!$A$1:$H$2000,4,0),"")</f>
        <v/>
      </c>
      <c r="F215" s="91" t="str">
        <f>IF(C215&gt;0,VLOOKUP(C215,女子登録情報!$A$1:$H$2000,8,0),"")</f>
        <v/>
      </c>
      <c r="G215" s="416" t="e">
        <f>IF(F216&gt;0,VLOOKUP(F216,女子登録情報!$O$2:$P$48,2,0),"")</f>
        <v>#N/A</v>
      </c>
      <c r="H215" s="416" t="str">
        <f t="shared" ref="H215" si="114">IF(C215&gt;0,TEXT(C215,"100000000"),"")</f>
        <v/>
      </c>
      <c r="I215" s="257"/>
      <c r="J215" s="5" t="s">
        <v>42</v>
      </c>
      <c r="K215" s="93"/>
      <c r="L215" s="7" t="str">
        <f>IF(K215&gt;0,VLOOKUP(K215,女子登録情報!$J$1:$K$21,2,0),"")</f>
        <v/>
      </c>
      <c r="M215" s="5" t="s">
        <v>43</v>
      </c>
      <c r="N215" s="95"/>
      <c r="O215" s="96" t="str">
        <f t="shared" si="110"/>
        <v/>
      </c>
      <c r="P215" s="97"/>
      <c r="Q215" s="664"/>
      <c r="R215" s="665"/>
      <c r="S215" s="666"/>
      <c r="T215" s="667"/>
      <c r="U215" s="667"/>
      <c r="AA215" s="266" t="str">
        <f t="shared" si="111"/>
        <v/>
      </c>
    </row>
    <row r="216" spans="1:27" s="20" customFormat="1" ht="18" hidden="1" customHeight="1" thickBot="1">
      <c r="A216" s="460"/>
      <c r="B216" s="679"/>
      <c r="C216" s="681"/>
      <c r="D216" s="681"/>
      <c r="E216" s="681"/>
      <c r="F216" s="92" t="str">
        <f>IF(C215&gt;0,VLOOKUP(C215,女子登録情報!$A$1:$H$2000,5,0),"")</f>
        <v/>
      </c>
      <c r="G216" s="417"/>
      <c r="H216" s="417"/>
      <c r="I216" s="257"/>
      <c r="J216" s="10" t="s">
        <v>44</v>
      </c>
      <c r="K216" s="93"/>
      <c r="L216" s="7" t="str">
        <f>IF(K216&gt;0,VLOOKUP(K216,女子登録情報!$J$2:$K$21,2,0),"")</f>
        <v/>
      </c>
      <c r="M216" s="10"/>
      <c r="N216" s="98"/>
      <c r="O216" s="96" t="str">
        <f t="shared" si="110"/>
        <v/>
      </c>
      <c r="P216" s="97"/>
      <c r="Q216" s="670"/>
      <c r="R216" s="671"/>
      <c r="S216" s="672"/>
      <c r="T216" s="668"/>
      <c r="U216" s="668"/>
      <c r="AA216" s="266" t="str">
        <f t="shared" si="111"/>
        <v/>
      </c>
    </row>
    <row r="217" spans="1:27" s="20" customFormat="1" ht="18" hidden="1" customHeight="1" thickBot="1">
      <c r="A217" s="461"/>
      <c r="B217" s="673" t="s">
        <v>45</v>
      </c>
      <c r="C217" s="674"/>
      <c r="D217" s="101"/>
      <c r="E217" s="101"/>
      <c r="F217" s="102"/>
      <c r="G217" s="418"/>
      <c r="H217" s="418"/>
      <c r="I217" s="258"/>
      <c r="J217" s="11" t="s">
        <v>46</v>
      </c>
      <c r="K217" s="94"/>
      <c r="L217" s="13" t="str">
        <f>IF(K217&gt;0,VLOOKUP(K217,女子登録情報!$J$2:$K$21,2,0),"")</f>
        <v/>
      </c>
      <c r="M217" s="14"/>
      <c r="N217" s="99"/>
      <c r="O217" s="96" t="str">
        <f t="shared" si="110"/>
        <v/>
      </c>
      <c r="P217" s="100"/>
      <c r="Q217" s="675"/>
      <c r="R217" s="676"/>
      <c r="S217" s="677"/>
      <c r="T217" s="669"/>
      <c r="U217" s="669"/>
      <c r="AA217" s="266" t="str">
        <f t="shared" si="111"/>
        <v/>
      </c>
    </row>
    <row r="218" spans="1:27" s="20" customFormat="1" ht="18" hidden="1" customHeight="1" thickTop="1" thickBot="1">
      <c r="A218" s="459">
        <v>69</v>
      </c>
      <c r="B218" s="678" t="s">
        <v>47</v>
      </c>
      <c r="C218" s="680"/>
      <c r="D218" s="680" t="str">
        <f>IF(C218&gt;0,VLOOKUP(C218,女子登録情報!$A$1:$H$2000,3,0),"")</f>
        <v/>
      </c>
      <c r="E218" s="680" t="str">
        <f>IF(C218&gt;0,VLOOKUP(C218,女子登録情報!$A$1:$H$2000,4,0),"")</f>
        <v/>
      </c>
      <c r="F218" s="91" t="str">
        <f>IF(C218&gt;0,VLOOKUP(C218,女子登録情報!$A$1:$H$2000,8,0),"")</f>
        <v/>
      </c>
      <c r="G218" s="416" t="e">
        <f>IF(F219&gt;0,VLOOKUP(F219,女子登録情報!$O$2:$P$48,2,0),"")</f>
        <v>#N/A</v>
      </c>
      <c r="H218" s="416" t="str">
        <f t="shared" ref="H218" si="115">IF(C218&gt;0,TEXT(C218,"100000000"),"")</f>
        <v/>
      </c>
      <c r="I218" s="257"/>
      <c r="J218" s="5" t="s">
        <v>42</v>
      </c>
      <c r="K218" s="93"/>
      <c r="L218" s="7" t="str">
        <f>IF(K218&gt;0,VLOOKUP(K218,女子登録情報!$J$1:$K$21,2,0),"")</f>
        <v/>
      </c>
      <c r="M218" s="5" t="s">
        <v>43</v>
      </c>
      <c r="N218" s="95"/>
      <c r="O218" s="96" t="str">
        <f t="shared" si="110"/>
        <v/>
      </c>
      <c r="P218" s="97"/>
      <c r="Q218" s="664"/>
      <c r="R218" s="665"/>
      <c r="S218" s="666"/>
      <c r="T218" s="667"/>
      <c r="U218" s="667"/>
      <c r="AA218" s="266" t="str">
        <f t="shared" si="111"/>
        <v/>
      </c>
    </row>
    <row r="219" spans="1:27" s="20" customFormat="1" ht="18" hidden="1" customHeight="1" thickBot="1">
      <c r="A219" s="460"/>
      <c r="B219" s="679"/>
      <c r="C219" s="681"/>
      <c r="D219" s="681"/>
      <c r="E219" s="681"/>
      <c r="F219" s="92" t="str">
        <f>IF(C218&gt;0,VLOOKUP(C218,女子登録情報!$A$1:$H$2000,5,0),"")</f>
        <v/>
      </c>
      <c r="G219" s="417"/>
      <c r="H219" s="417"/>
      <c r="I219" s="257"/>
      <c r="J219" s="10" t="s">
        <v>44</v>
      </c>
      <c r="K219" s="93"/>
      <c r="L219" s="7" t="str">
        <f>IF(K219&gt;0,VLOOKUP(K219,女子登録情報!$J$2:$K$21,2,0),"")</f>
        <v/>
      </c>
      <c r="M219" s="10"/>
      <c r="N219" s="98"/>
      <c r="O219" s="96" t="str">
        <f t="shared" si="110"/>
        <v/>
      </c>
      <c r="P219" s="97"/>
      <c r="Q219" s="670"/>
      <c r="R219" s="671"/>
      <c r="S219" s="672"/>
      <c r="T219" s="668"/>
      <c r="U219" s="668"/>
      <c r="AA219" s="266" t="str">
        <f t="shared" si="111"/>
        <v/>
      </c>
    </row>
    <row r="220" spans="1:27" s="20" customFormat="1" ht="18" hidden="1" customHeight="1" thickBot="1">
      <c r="A220" s="461"/>
      <c r="B220" s="673" t="s">
        <v>45</v>
      </c>
      <c r="C220" s="674"/>
      <c r="D220" s="101"/>
      <c r="E220" s="101"/>
      <c r="F220" s="102"/>
      <c r="G220" s="418"/>
      <c r="H220" s="418"/>
      <c r="I220" s="258"/>
      <c r="J220" s="11" t="s">
        <v>46</v>
      </c>
      <c r="K220" s="94"/>
      <c r="L220" s="13" t="str">
        <f>IF(K220&gt;0,VLOOKUP(K220,女子登録情報!$J$2:$K$21,2,0),"")</f>
        <v/>
      </c>
      <c r="M220" s="14"/>
      <c r="N220" s="99"/>
      <c r="O220" s="96" t="str">
        <f t="shared" si="110"/>
        <v/>
      </c>
      <c r="P220" s="100"/>
      <c r="Q220" s="675"/>
      <c r="R220" s="676"/>
      <c r="S220" s="677"/>
      <c r="T220" s="669"/>
      <c r="U220" s="669"/>
      <c r="AA220" s="266" t="str">
        <f t="shared" si="111"/>
        <v/>
      </c>
    </row>
    <row r="221" spans="1:27" s="20" customFormat="1" ht="18" hidden="1" customHeight="1" thickTop="1" thickBot="1">
      <c r="A221" s="459">
        <v>70</v>
      </c>
      <c r="B221" s="678" t="s">
        <v>47</v>
      </c>
      <c r="C221" s="680"/>
      <c r="D221" s="680" t="str">
        <f>IF(C221&gt;0,VLOOKUP(C221,女子登録情報!$A$1:$H$2000,3,0),"")</f>
        <v/>
      </c>
      <c r="E221" s="680" t="str">
        <f>IF(C221&gt;0,VLOOKUP(C221,女子登録情報!$A$1:$H$2000,4,0),"")</f>
        <v/>
      </c>
      <c r="F221" s="91" t="str">
        <f>IF(C221&gt;0,VLOOKUP(C221,女子登録情報!$A$1:$H$2000,8,0),"")</f>
        <v/>
      </c>
      <c r="G221" s="416" t="e">
        <f>IF(F222&gt;0,VLOOKUP(F222,女子登録情報!$O$2:$P$48,2,0),"")</f>
        <v>#N/A</v>
      </c>
      <c r="H221" s="416" t="str">
        <f t="shared" ref="H221" si="116">IF(C221&gt;0,TEXT(C221,"100000000"),"")</f>
        <v/>
      </c>
      <c r="I221" s="257"/>
      <c r="J221" s="5" t="s">
        <v>42</v>
      </c>
      <c r="K221" s="93"/>
      <c r="L221" s="7" t="str">
        <f>IF(K221&gt;0,VLOOKUP(K221,女子登録情報!$J$1:$K$21,2,0),"")</f>
        <v/>
      </c>
      <c r="M221" s="5" t="s">
        <v>43</v>
      </c>
      <c r="N221" s="95"/>
      <c r="O221" s="96" t="str">
        <f t="shared" si="110"/>
        <v/>
      </c>
      <c r="P221" s="97"/>
      <c r="Q221" s="664"/>
      <c r="R221" s="665"/>
      <c r="S221" s="666"/>
      <c r="T221" s="667"/>
      <c r="U221" s="667"/>
      <c r="AA221" s="266" t="str">
        <f t="shared" si="111"/>
        <v/>
      </c>
    </row>
    <row r="222" spans="1:27" s="20" customFormat="1" ht="18" hidden="1" customHeight="1" thickBot="1">
      <c r="A222" s="460"/>
      <c r="B222" s="679"/>
      <c r="C222" s="681"/>
      <c r="D222" s="681"/>
      <c r="E222" s="681"/>
      <c r="F222" s="92" t="str">
        <f>IF(C221&gt;0,VLOOKUP(C221,女子登録情報!$A$1:$H$2000,5,0),"")</f>
        <v/>
      </c>
      <c r="G222" s="417"/>
      <c r="H222" s="417"/>
      <c r="I222" s="257"/>
      <c r="J222" s="10" t="s">
        <v>44</v>
      </c>
      <c r="K222" s="93"/>
      <c r="L222" s="7" t="str">
        <f>IF(K222&gt;0,VLOOKUP(K222,女子登録情報!$J$2:$K$21,2,0),"")</f>
        <v/>
      </c>
      <c r="M222" s="10"/>
      <c r="N222" s="98"/>
      <c r="O222" s="96" t="str">
        <f t="shared" si="110"/>
        <v/>
      </c>
      <c r="P222" s="97"/>
      <c r="Q222" s="670"/>
      <c r="R222" s="671"/>
      <c r="S222" s="672"/>
      <c r="T222" s="668"/>
      <c r="U222" s="668"/>
      <c r="AA222" s="266" t="str">
        <f t="shared" si="111"/>
        <v/>
      </c>
    </row>
    <row r="223" spans="1:27" s="20" customFormat="1" ht="18" hidden="1" customHeight="1" thickBot="1">
      <c r="A223" s="461"/>
      <c r="B223" s="673" t="s">
        <v>45</v>
      </c>
      <c r="C223" s="674"/>
      <c r="D223" s="101"/>
      <c r="E223" s="101"/>
      <c r="F223" s="102"/>
      <c r="G223" s="418"/>
      <c r="H223" s="418"/>
      <c r="I223" s="258"/>
      <c r="J223" s="11" t="s">
        <v>46</v>
      </c>
      <c r="K223" s="94"/>
      <c r="L223" s="13" t="str">
        <f>IF(K223&gt;0,VLOOKUP(K223,女子登録情報!$J$2:$K$21,2,0),"")</f>
        <v/>
      </c>
      <c r="M223" s="14"/>
      <c r="N223" s="99"/>
      <c r="O223" s="96" t="str">
        <f t="shared" si="110"/>
        <v/>
      </c>
      <c r="P223" s="100"/>
      <c r="Q223" s="675"/>
      <c r="R223" s="676"/>
      <c r="S223" s="677"/>
      <c r="T223" s="669"/>
      <c r="U223" s="669"/>
      <c r="AA223" s="266" t="str">
        <f t="shared" si="111"/>
        <v/>
      </c>
    </row>
    <row r="224" spans="1:27" s="20" customFormat="1" ht="18" hidden="1" customHeight="1" thickTop="1" thickBot="1">
      <c r="A224" s="459">
        <v>71</v>
      </c>
      <c r="B224" s="678" t="s">
        <v>47</v>
      </c>
      <c r="C224" s="680"/>
      <c r="D224" s="680" t="str">
        <f>IF(C224&gt;0,VLOOKUP(C224,女子登録情報!$A$1:$H$2000,3,0),"")</f>
        <v/>
      </c>
      <c r="E224" s="680" t="str">
        <f>IF(C224&gt;0,VLOOKUP(C224,女子登録情報!$A$1:$H$2000,4,0),"")</f>
        <v/>
      </c>
      <c r="F224" s="91" t="str">
        <f>IF(C224&gt;0,VLOOKUP(C224,女子登録情報!$A$1:$H$2000,8,0),"")</f>
        <v/>
      </c>
      <c r="G224" s="416" t="e">
        <f>IF(F225&gt;0,VLOOKUP(F225,女子登録情報!$O$2:$P$48,2,0),"")</f>
        <v>#N/A</v>
      </c>
      <c r="H224" s="416" t="str">
        <f t="shared" ref="H224" si="117">IF(C224&gt;0,TEXT(C224,"100000000"),"")</f>
        <v/>
      </c>
      <c r="I224" s="257"/>
      <c r="J224" s="5" t="s">
        <v>42</v>
      </c>
      <c r="K224" s="93"/>
      <c r="L224" s="7" t="str">
        <f>IF(K224&gt;0,VLOOKUP(K224,女子登録情報!$J$1:$K$21,2,0),"")</f>
        <v/>
      </c>
      <c r="M224" s="5" t="s">
        <v>43</v>
      </c>
      <c r="N224" s="95"/>
      <c r="O224" s="96" t="str">
        <f t="shared" si="110"/>
        <v/>
      </c>
      <c r="P224" s="97"/>
      <c r="Q224" s="664"/>
      <c r="R224" s="665"/>
      <c r="S224" s="666"/>
      <c r="T224" s="667"/>
      <c r="U224" s="667"/>
      <c r="AA224" s="266" t="str">
        <f t="shared" si="111"/>
        <v/>
      </c>
    </row>
    <row r="225" spans="1:27" s="20" customFormat="1" ht="18" hidden="1" customHeight="1" thickBot="1">
      <c r="A225" s="460"/>
      <c r="B225" s="679"/>
      <c r="C225" s="681"/>
      <c r="D225" s="681"/>
      <c r="E225" s="681"/>
      <c r="F225" s="92" t="str">
        <f>IF(C224&gt;0,VLOOKUP(C224,女子登録情報!$A$1:$H$2000,5,0),"")</f>
        <v/>
      </c>
      <c r="G225" s="417"/>
      <c r="H225" s="417"/>
      <c r="I225" s="257"/>
      <c r="J225" s="10" t="s">
        <v>44</v>
      </c>
      <c r="K225" s="93"/>
      <c r="L225" s="7" t="str">
        <f>IF(K225&gt;0,VLOOKUP(K225,女子登録情報!$J$2:$K$21,2,0),"")</f>
        <v/>
      </c>
      <c r="M225" s="10"/>
      <c r="N225" s="98"/>
      <c r="O225" s="96" t="str">
        <f t="shared" si="110"/>
        <v/>
      </c>
      <c r="P225" s="97"/>
      <c r="Q225" s="670"/>
      <c r="R225" s="671"/>
      <c r="S225" s="672"/>
      <c r="T225" s="668"/>
      <c r="U225" s="668"/>
      <c r="AA225" s="266" t="str">
        <f t="shared" si="111"/>
        <v/>
      </c>
    </row>
    <row r="226" spans="1:27" s="20" customFormat="1" ht="18" hidden="1" customHeight="1" thickBot="1">
      <c r="A226" s="461"/>
      <c r="B226" s="673" t="s">
        <v>45</v>
      </c>
      <c r="C226" s="674"/>
      <c r="D226" s="101"/>
      <c r="E226" s="101"/>
      <c r="F226" s="102"/>
      <c r="G226" s="418"/>
      <c r="H226" s="418"/>
      <c r="I226" s="258"/>
      <c r="J226" s="11" t="s">
        <v>46</v>
      </c>
      <c r="K226" s="94"/>
      <c r="L226" s="13" t="str">
        <f>IF(K226&gt;0,VLOOKUP(K226,女子登録情報!$J$2:$K$21,2,0),"")</f>
        <v/>
      </c>
      <c r="M226" s="14"/>
      <c r="N226" s="99"/>
      <c r="O226" s="96" t="str">
        <f t="shared" si="110"/>
        <v/>
      </c>
      <c r="P226" s="100"/>
      <c r="Q226" s="675"/>
      <c r="R226" s="676"/>
      <c r="S226" s="677"/>
      <c r="T226" s="669"/>
      <c r="U226" s="669"/>
      <c r="AA226" s="266" t="str">
        <f t="shared" si="111"/>
        <v/>
      </c>
    </row>
    <row r="227" spans="1:27" s="20" customFormat="1" ht="18" hidden="1" customHeight="1" thickTop="1" thickBot="1">
      <c r="A227" s="459">
        <v>72</v>
      </c>
      <c r="B227" s="678" t="s">
        <v>47</v>
      </c>
      <c r="C227" s="680"/>
      <c r="D227" s="680" t="str">
        <f>IF(C227&gt;0,VLOOKUP(C227,女子登録情報!$A$1:$H$2000,3,0),"")</f>
        <v/>
      </c>
      <c r="E227" s="680" t="str">
        <f>IF(C227&gt;0,VLOOKUP(C227,女子登録情報!$A$1:$H$2000,4,0),"")</f>
        <v/>
      </c>
      <c r="F227" s="91" t="str">
        <f>IF(C227&gt;0,VLOOKUP(C227,女子登録情報!$A$1:$H$2000,8,0),"")</f>
        <v/>
      </c>
      <c r="G227" s="416" t="e">
        <f>IF(F228&gt;0,VLOOKUP(F228,女子登録情報!$O$2:$P$48,2,0),"")</f>
        <v>#N/A</v>
      </c>
      <c r="H227" s="416" t="str">
        <f t="shared" ref="H227" si="118">IF(C227&gt;0,TEXT(C227,"100000000"),"")</f>
        <v/>
      </c>
      <c r="I227" s="257"/>
      <c r="J227" s="5" t="s">
        <v>42</v>
      </c>
      <c r="K227" s="93"/>
      <c r="L227" s="7" t="str">
        <f>IF(K227&gt;0,VLOOKUP(K227,女子登録情報!$J$1:$K$21,2,0),"")</f>
        <v/>
      </c>
      <c r="M227" s="5" t="s">
        <v>43</v>
      </c>
      <c r="N227" s="95"/>
      <c r="O227" s="96" t="str">
        <f t="shared" si="110"/>
        <v/>
      </c>
      <c r="P227" s="97"/>
      <c r="Q227" s="664"/>
      <c r="R227" s="665"/>
      <c r="S227" s="666"/>
      <c r="T227" s="667"/>
      <c r="U227" s="667"/>
      <c r="AA227" s="266" t="str">
        <f t="shared" si="111"/>
        <v/>
      </c>
    </row>
    <row r="228" spans="1:27" s="20" customFormat="1" ht="18" hidden="1" customHeight="1" thickBot="1">
      <c r="A228" s="460"/>
      <c r="B228" s="679"/>
      <c r="C228" s="681"/>
      <c r="D228" s="681"/>
      <c r="E228" s="681"/>
      <c r="F228" s="92" t="str">
        <f>IF(C227&gt;0,VLOOKUP(C227,女子登録情報!$A$1:$H$2000,5,0),"")</f>
        <v/>
      </c>
      <c r="G228" s="417"/>
      <c r="H228" s="417"/>
      <c r="I228" s="257"/>
      <c r="J228" s="10" t="s">
        <v>44</v>
      </c>
      <c r="K228" s="93"/>
      <c r="L228" s="7" t="str">
        <f>IF(K228&gt;0,VLOOKUP(K228,女子登録情報!$J$2:$K$21,2,0),"")</f>
        <v/>
      </c>
      <c r="M228" s="10"/>
      <c r="N228" s="98"/>
      <c r="O228" s="96" t="str">
        <f t="shared" si="110"/>
        <v/>
      </c>
      <c r="P228" s="97"/>
      <c r="Q228" s="670"/>
      <c r="R228" s="671"/>
      <c r="S228" s="672"/>
      <c r="T228" s="668"/>
      <c r="U228" s="668"/>
      <c r="AA228" s="266" t="str">
        <f t="shared" si="111"/>
        <v/>
      </c>
    </row>
    <row r="229" spans="1:27" s="20" customFormat="1" ht="18" hidden="1" customHeight="1" thickBot="1">
      <c r="A229" s="461"/>
      <c r="B229" s="673" t="s">
        <v>45</v>
      </c>
      <c r="C229" s="674"/>
      <c r="D229" s="101"/>
      <c r="E229" s="101"/>
      <c r="F229" s="102"/>
      <c r="G229" s="418"/>
      <c r="H229" s="418"/>
      <c r="I229" s="258"/>
      <c r="J229" s="11" t="s">
        <v>46</v>
      </c>
      <c r="K229" s="94"/>
      <c r="L229" s="13" t="str">
        <f>IF(K229&gt;0,VLOOKUP(K229,女子登録情報!$J$2:$K$21,2,0),"")</f>
        <v/>
      </c>
      <c r="M229" s="14"/>
      <c r="N229" s="99"/>
      <c r="O229" s="96" t="str">
        <f t="shared" si="110"/>
        <v/>
      </c>
      <c r="P229" s="100"/>
      <c r="Q229" s="675"/>
      <c r="R229" s="676"/>
      <c r="S229" s="677"/>
      <c r="T229" s="669"/>
      <c r="U229" s="669"/>
      <c r="AA229" s="266" t="str">
        <f t="shared" si="111"/>
        <v/>
      </c>
    </row>
    <row r="230" spans="1:27" s="20" customFormat="1" ht="18" hidden="1" customHeight="1" thickTop="1" thickBot="1">
      <c r="A230" s="459">
        <v>73</v>
      </c>
      <c r="B230" s="678" t="s">
        <v>47</v>
      </c>
      <c r="C230" s="680"/>
      <c r="D230" s="680" t="str">
        <f>IF(C230&gt;0,VLOOKUP(C230,女子登録情報!$A$1:$H$2000,3,0),"")</f>
        <v/>
      </c>
      <c r="E230" s="680" t="str">
        <f>IF(C230&gt;0,VLOOKUP(C230,女子登録情報!$A$1:$H$2000,4,0),"")</f>
        <v/>
      </c>
      <c r="F230" s="91" t="str">
        <f>IF(C230&gt;0,VLOOKUP(C230,女子登録情報!$A$1:$H$2000,8,0),"")</f>
        <v/>
      </c>
      <c r="G230" s="416" t="e">
        <f>IF(F231&gt;0,VLOOKUP(F231,女子登録情報!$O$2:$P$48,2,0),"")</f>
        <v>#N/A</v>
      </c>
      <c r="H230" s="416" t="str">
        <f t="shared" ref="H230" si="119">IF(C230&gt;0,TEXT(C230,"100000000"),"")</f>
        <v/>
      </c>
      <c r="I230" s="257"/>
      <c r="J230" s="5" t="s">
        <v>42</v>
      </c>
      <c r="K230" s="93"/>
      <c r="L230" s="7" t="str">
        <f>IF(K230&gt;0,VLOOKUP(K230,女子登録情報!$J$1:$K$21,2,0),"")</f>
        <v/>
      </c>
      <c r="M230" s="5" t="s">
        <v>43</v>
      </c>
      <c r="N230" s="95"/>
      <c r="O230" s="96" t="str">
        <f t="shared" si="110"/>
        <v/>
      </c>
      <c r="P230" s="97"/>
      <c r="Q230" s="664"/>
      <c r="R230" s="665"/>
      <c r="S230" s="666"/>
      <c r="T230" s="667"/>
      <c r="U230" s="667"/>
      <c r="AA230" s="266" t="str">
        <f t="shared" si="111"/>
        <v/>
      </c>
    </row>
    <row r="231" spans="1:27" s="20" customFormat="1" ht="18" hidden="1" customHeight="1" thickBot="1">
      <c r="A231" s="460"/>
      <c r="B231" s="679"/>
      <c r="C231" s="681"/>
      <c r="D231" s="681"/>
      <c r="E231" s="681"/>
      <c r="F231" s="92" t="str">
        <f>IF(C230&gt;0,VLOOKUP(C230,女子登録情報!$A$1:$H$2000,5,0),"")</f>
        <v/>
      </c>
      <c r="G231" s="417"/>
      <c r="H231" s="417"/>
      <c r="I231" s="257"/>
      <c r="J231" s="10" t="s">
        <v>44</v>
      </c>
      <c r="K231" s="93"/>
      <c r="L231" s="7" t="str">
        <f>IF(K231&gt;0,VLOOKUP(K231,女子登録情報!$J$2:$K$21,2,0),"")</f>
        <v/>
      </c>
      <c r="M231" s="10"/>
      <c r="N231" s="98"/>
      <c r="O231" s="96" t="str">
        <f t="shared" si="110"/>
        <v/>
      </c>
      <c r="P231" s="97"/>
      <c r="Q231" s="670"/>
      <c r="R231" s="671"/>
      <c r="S231" s="672"/>
      <c r="T231" s="668"/>
      <c r="U231" s="668"/>
      <c r="AA231" s="266" t="str">
        <f t="shared" si="111"/>
        <v/>
      </c>
    </row>
    <row r="232" spans="1:27" s="20" customFormat="1" ht="18" hidden="1" customHeight="1" thickBot="1">
      <c r="A232" s="461"/>
      <c r="B232" s="673" t="s">
        <v>45</v>
      </c>
      <c r="C232" s="674"/>
      <c r="D232" s="101"/>
      <c r="E232" s="101"/>
      <c r="F232" s="102"/>
      <c r="G232" s="418"/>
      <c r="H232" s="418"/>
      <c r="I232" s="258"/>
      <c r="J232" s="11" t="s">
        <v>46</v>
      </c>
      <c r="K232" s="94"/>
      <c r="L232" s="13" t="str">
        <f>IF(K232&gt;0,VLOOKUP(K232,女子登録情報!$J$2:$K$21,2,0),"")</f>
        <v/>
      </c>
      <c r="M232" s="14"/>
      <c r="N232" s="99"/>
      <c r="O232" s="96" t="str">
        <f t="shared" si="110"/>
        <v/>
      </c>
      <c r="P232" s="100"/>
      <c r="Q232" s="675"/>
      <c r="R232" s="676"/>
      <c r="S232" s="677"/>
      <c r="T232" s="669"/>
      <c r="U232" s="669"/>
      <c r="AA232" s="266" t="str">
        <f t="shared" si="111"/>
        <v/>
      </c>
    </row>
    <row r="233" spans="1:27" s="20" customFormat="1" ht="18" hidden="1" customHeight="1" thickTop="1" thickBot="1">
      <c r="A233" s="459">
        <v>74</v>
      </c>
      <c r="B233" s="678" t="s">
        <v>47</v>
      </c>
      <c r="C233" s="680"/>
      <c r="D233" s="680" t="str">
        <f>IF(C233&gt;0,VLOOKUP(C233,女子登録情報!$A$1:$H$2000,3,0),"")</f>
        <v/>
      </c>
      <c r="E233" s="680" t="str">
        <f>IF(C233&gt;0,VLOOKUP(C233,女子登録情報!$A$1:$H$2000,4,0),"")</f>
        <v/>
      </c>
      <c r="F233" s="91" t="str">
        <f>IF(C233&gt;0,VLOOKUP(C233,女子登録情報!$A$1:$H$2000,8,0),"")</f>
        <v/>
      </c>
      <c r="G233" s="416" t="e">
        <f>IF(F234&gt;0,VLOOKUP(F234,女子登録情報!$O$2:$P$48,2,0),"")</f>
        <v>#N/A</v>
      </c>
      <c r="H233" s="416" t="str">
        <f t="shared" ref="H233" si="120">IF(C233&gt;0,TEXT(C233,"100000000"),"")</f>
        <v/>
      </c>
      <c r="I233" s="257"/>
      <c r="J233" s="5" t="s">
        <v>42</v>
      </c>
      <c r="K233" s="93"/>
      <c r="L233" s="7" t="str">
        <f>IF(K233&gt;0,VLOOKUP(K233,女子登録情報!$J$1:$K$21,2,0),"")</f>
        <v/>
      </c>
      <c r="M233" s="5" t="s">
        <v>43</v>
      </c>
      <c r="N233" s="95"/>
      <c r="O233" s="96" t="str">
        <f t="shared" si="110"/>
        <v/>
      </c>
      <c r="P233" s="97"/>
      <c r="Q233" s="664"/>
      <c r="R233" s="665"/>
      <c r="S233" s="666"/>
      <c r="T233" s="667"/>
      <c r="U233" s="667"/>
      <c r="AA233" s="266" t="str">
        <f t="shared" si="111"/>
        <v/>
      </c>
    </row>
    <row r="234" spans="1:27" s="20" customFormat="1" ht="18" hidden="1" customHeight="1" thickBot="1">
      <c r="A234" s="460"/>
      <c r="B234" s="679"/>
      <c r="C234" s="681"/>
      <c r="D234" s="681"/>
      <c r="E234" s="681"/>
      <c r="F234" s="92" t="str">
        <f>IF(C233&gt;0,VLOOKUP(C233,女子登録情報!$A$1:$H$2000,5,0),"")</f>
        <v/>
      </c>
      <c r="G234" s="417"/>
      <c r="H234" s="417"/>
      <c r="I234" s="257"/>
      <c r="J234" s="10" t="s">
        <v>44</v>
      </c>
      <c r="K234" s="93"/>
      <c r="L234" s="7" t="str">
        <f>IF(K234&gt;0,VLOOKUP(K234,女子登録情報!$J$2:$K$21,2,0),"")</f>
        <v/>
      </c>
      <c r="M234" s="10"/>
      <c r="N234" s="98"/>
      <c r="O234" s="96" t="str">
        <f t="shared" si="110"/>
        <v/>
      </c>
      <c r="P234" s="97"/>
      <c r="Q234" s="670"/>
      <c r="R234" s="671"/>
      <c r="S234" s="672"/>
      <c r="T234" s="668"/>
      <c r="U234" s="668"/>
      <c r="AA234" s="266" t="str">
        <f t="shared" si="111"/>
        <v/>
      </c>
    </row>
    <row r="235" spans="1:27" s="20" customFormat="1" ht="18" hidden="1" customHeight="1" thickBot="1">
      <c r="A235" s="461"/>
      <c r="B235" s="673" t="s">
        <v>45</v>
      </c>
      <c r="C235" s="674"/>
      <c r="D235" s="101"/>
      <c r="E235" s="101"/>
      <c r="F235" s="102"/>
      <c r="G235" s="418"/>
      <c r="H235" s="418"/>
      <c r="I235" s="258"/>
      <c r="J235" s="11" t="s">
        <v>46</v>
      </c>
      <c r="K235" s="94"/>
      <c r="L235" s="13" t="str">
        <f>IF(K235&gt;0,VLOOKUP(K235,女子登録情報!$J$2:$K$21,2,0),"")</f>
        <v/>
      </c>
      <c r="M235" s="14"/>
      <c r="N235" s="99"/>
      <c r="O235" s="96" t="str">
        <f t="shared" si="110"/>
        <v/>
      </c>
      <c r="P235" s="100"/>
      <c r="Q235" s="675"/>
      <c r="R235" s="676"/>
      <c r="S235" s="677"/>
      <c r="T235" s="669"/>
      <c r="U235" s="669"/>
      <c r="AA235" s="266" t="str">
        <f t="shared" si="111"/>
        <v/>
      </c>
    </row>
    <row r="236" spans="1:27" s="20" customFormat="1" ht="18" hidden="1" customHeight="1" thickTop="1" thickBot="1">
      <c r="A236" s="459">
        <v>75</v>
      </c>
      <c r="B236" s="678" t="s">
        <v>47</v>
      </c>
      <c r="C236" s="680"/>
      <c r="D236" s="680" t="str">
        <f>IF(C236&gt;0,VLOOKUP(C236,女子登録情報!$A$1:$H$2000,3,0),"")</f>
        <v/>
      </c>
      <c r="E236" s="680" t="str">
        <f>IF(C236&gt;0,VLOOKUP(C236,女子登録情報!$A$1:$H$2000,4,0),"")</f>
        <v/>
      </c>
      <c r="F236" s="91" t="str">
        <f>IF(C236&gt;0,VLOOKUP(C236,女子登録情報!$A$1:$H$2000,8,0),"")</f>
        <v/>
      </c>
      <c r="G236" s="416" t="e">
        <f>IF(F237&gt;0,VLOOKUP(F237,女子登録情報!$O$2:$P$48,2,0),"")</f>
        <v>#N/A</v>
      </c>
      <c r="H236" s="416" t="str">
        <f t="shared" ref="H236" si="121">IF(C236&gt;0,TEXT(C236,"100000000"),"")</f>
        <v/>
      </c>
      <c r="I236" s="257"/>
      <c r="J236" s="5" t="s">
        <v>42</v>
      </c>
      <c r="K236" s="93"/>
      <c r="L236" s="7" t="str">
        <f>IF(K236&gt;0,VLOOKUP(K236,女子登録情報!$J$1:$K$21,2,0),"")</f>
        <v/>
      </c>
      <c r="M236" s="5" t="s">
        <v>43</v>
      </c>
      <c r="N236" s="95"/>
      <c r="O236" s="96" t="str">
        <f t="shared" si="110"/>
        <v/>
      </c>
      <c r="P236" s="97"/>
      <c r="Q236" s="664"/>
      <c r="R236" s="665"/>
      <c r="S236" s="666"/>
      <c r="T236" s="667"/>
      <c r="U236" s="667"/>
      <c r="AA236" s="266" t="str">
        <f t="shared" si="111"/>
        <v/>
      </c>
    </row>
    <row r="237" spans="1:27" s="20" customFormat="1" ht="18" hidden="1" customHeight="1" thickBot="1">
      <c r="A237" s="460"/>
      <c r="B237" s="679"/>
      <c r="C237" s="681"/>
      <c r="D237" s="681"/>
      <c r="E237" s="681"/>
      <c r="F237" s="92" t="str">
        <f>IF(C236&gt;0,VLOOKUP(C236,女子登録情報!$A$1:$H$2000,5,0),"")</f>
        <v/>
      </c>
      <c r="G237" s="417"/>
      <c r="H237" s="417"/>
      <c r="I237" s="257"/>
      <c r="J237" s="10" t="s">
        <v>44</v>
      </c>
      <c r="K237" s="93"/>
      <c r="L237" s="7" t="str">
        <f>IF(K237&gt;0,VLOOKUP(K237,女子登録情報!$J$2:$K$21,2,0),"")</f>
        <v/>
      </c>
      <c r="M237" s="10"/>
      <c r="N237" s="98"/>
      <c r="O237" s="96" t="str">
        <f t="shared" si="110"/>
        <v/>
      </c>
      <c r="P237" s="97"/>
      <c r="Q237" s="670"/>
      <c r="R237" s="671"/>
      <c r="S237" s="672"/>
      <c r="T237" s="668"/>
      <c r="U237" s="668"/>
      <c r="AA237" s="266" t="str">
        <f t="shared" si="111"/>
        <v/>
      </c>
    </row>
    <row r="238" spans="1:27" s="20" customFormat="1" ht="18" hidden="1" customHeight="1" thickBot="1">
      <c r="A238" s="461"/>
      <c r="B238" s="673" t="s">
        <v>45</v>
      </c>
      <c r="C238" s="674"/>
      <c r="D238" s="101"/>
      <c r="E238" s="101"/>
      <c r="F238" s="102"/>
      <c r="G238" s="418"/>
      <c r="H238" s="418"/>
      <c r="I238" s="258"/>
      <c r="J238" s="11" t="s">
        <v>46</v>
      </c>
      <c r="K238" s="94"/>
      <c r="L238" s="13" t="str">
        <f>IF(K238&gt;0,VLOOKUP(K238,女子登録情報!$J$2:$K$21,2,0),"")</f>
        <v/>
      </c>
      <c r="M238" s="14"/>
      <c r="N238" s="99"/>
      <c r="O238" s="96" t="str">
        <f t="shared" si="110"/>
        <v/>
      </c>
      <c r="P238" s="100"/>
      <c r="Q238" s="675"/>
      <c r="R238" s="676"/>
      <c r="S238" s="677"/>
      <c r="T238" s="669"/>
      <c r="U238" s="669"/>
      <c r="AA238" s="266" t="str">
        <f t="shared" si="111"/>
        <v/>
      </c>
    </row>
    <row r="239" spans="1:27" s="20" customFormat="1" ht="18" hidden="1" customHeight="1" thickTop="1" thickBot="1">
      <c r="A239" s="459">
        <v>76</v>
      </c>
      <c r="B239" s="678" t="s">
        <v>47</v>
      </c>
      <c r="C239" s="680"/>
      <c r="D239" s="680" t="str">
        <f>IF(C239&gt;0,VLOOKUP(C239,女子登録情報!$A$1:$H$2000,3,0),"")</f>
        <v/>
      </c>
      <c r="E239" s="680" t="str">
        <f>IF(C239&gt;0,VLOOKUP(C239,女子登録情報!$A$1:$H$2000,4,0),"")</f>
        <v/>
      </c>
      <c r="F239" s="91" t="str">
        <f>IF(C239&gt;0,VLOOKUP(C239,女子登録情報!$A$1:$H$2000,8,0),"")</f>
        <v/>
      </c>
      <c r="G239" s="416" t="e">
        <f>IF(F240&gt;0,VLOOKUP(F240,女子登録情報!$O$2:$P$48,2,0),"")</f>
        <v>#N/A</v>
      </c>
      <c r="H239" s="416" t="str">
        <f t="shared" ref="H239" si="122">IF(C239&gt;0,TEXT(C239,"100000000"),"")</f>
        <v/>
      </c>
      <c r="I239" s="257"/>
      <c r="J239" s="5" t="s">
        <v>42</v>
      </c>
      <c r="K239" s="93"/>
      <c r="L239" s="7" t="str">
        <f>IF(K239&gt;0,VLOOKUP(K239,女子登録情報!$J$1:$K$21,2,0),"")</f>
        <v/>
      </c>
      <c r="M239" s="5" t="s">
        <v>43</v>
      </c>
      <c r="N239" s="95"/>
      <c r="O239" s="96" t="str">
        <f t="shared" si="110"/>
        <v/>
      </c>
      <c r="P239" s="97"/>
      <c r="Q239" s="664"/>
      <c r="R239" s="665"/>
      <c r="S239" s="666"/>
      <c r="T239" s="667"/>
      <c r="U239" s="667"/>
      <c r="AA239" s="266" t="str">
        <f t="shared" si="111"/>
        <v/>
      </c>
    </row>
    <row r="240" spans="1:27" s="20" customFormat="1" ht="18" hidden="1" customHeight="1" thickBot="1">
      <c r="A240" s="460"/>
      <c r="B240" s="679"/>
      <c r="C240" s="681"/>
      <c r="D240" s="681"/>
      <c r="E240" s="681"/>
      <c r="F240" s="92" t="str">
        <f>IF(C239&gt;0,VLOOKUP(C239,女子登録情報!$A$1:$H$2000,5,0),"")</f>
        <v/>
      </c>
      <c r="G240" s="417"/>
      <c r="H240" s="417"/>
      <c r="I240" s="257"/>
      <c r="J240" s="10" t="s">
        <v>44</v>
      </c>
      <c r="K240" s="93"/>
      <c r="L240" s="7" t="str">
        <f>IF(K240&gt;0,VLOOKUP(K240,女子登録情報!$J$2:$K$21,2,0),"")</f>
        <v/>
      </c>
      <c r="M240" s="10"/>
      <c r="N240" s="98"/>
      <c r="O240" s="96" t="str">
        <f t="shared" si="110"/>
        <v/>
      </c>
      <c r="P240" s="97"/>
      <c r="Q240" s="670"/>
      <c r="R240" s="671"/>
      <c r="S240" s="672"/>
      <c r="T240" s="668"/>
      <c r="U240" s="668"/>
      <c r="AA240" s="266" t="str">
        <f t="shared" si="111"/>
        <v/>
      </c>
    </row>
    <row r="241" spans="1:27" s="20" customFormat="1" ht="18" hidden="1" customHeight="1" thickBot="1">
      <c r="A241" s="461"/>
      <c r="B241" s="673" t="s">
        <v>45</v>
      </c>
      <c r="C241" s="674"/>
      <c r="D241" s="101"/>
      <c r="E241" s="101"/>
      <c r="F241" s="102"/>
      <c r="G241" s="418"/>
      <c r="H241" s="418"/>
      <c r="I241" s="258"/>
      <c r="J241" s="11" t="s">
        <v>46</v>
      </c>
      <c r="K241" s="94"/>
      <c r="L241" s="13" t="str">
        <f>IF(K241&gt;0,VLOOKUP(K241,女子登録情報!$J$2:$K$21,2,0),"")</f>
        <v/>
      </c>
      <c r="M241" s="14"/>
      <c r="N241" s="99"/>
      <c r="O241" s="96" t="str">
        <f t="shared" si="110"/>
        <v/>
      </c>
      <c r="P241" s="100"/>
      <c r="Q241" s="675"/>
      <c r="R241" s="676"/>
      <c r="S241" s="677"/>
      <c r="T241" s="669"/>
      <c r="U241" s="669"/>
      <c r="AA241" s="266" t="str">
        <f t="shared" si="111"/>
        <v/>
      </c>
    </row>
    <row r="242" spans="1:27" s="20" customFormat="1" ht="18" hidden="1" customHeight="1" thickTop="1" thickBot="1">
      <c r="A242" s="459">
        <v>77</v>
      </c>
      <c r="B242" s="678" t="s">
        <v>47</v>
      </c>
      <c r="C242" s="680"/>
      <c r="D242" s="680" t="str">
        <f>IF(C242&gt;0,VLOOKUP(C242,女子登録情報!$A$1:$H$2000,3,0),"")</f>
        <v/>
      </c>
      <c r="E242" s="680" t="str">
        <f>IF(C242&gt;0,VLOOKUP(C242,女子登録情報!$A$1:$H$2000,4,0),"")</f>
        <v/>
      </c>
      <c r="F242" s="91" t="str">
        <f>IF(C242&gt;0,VLOOKUP(C242,女子登録情報!$A$1:$H$2000,8,0),"")</f>
        <v/>
      </c>
      <c r="G242" s="416" t="e">
        <f>IF(F243&gt;0,VLOOKUP(F243,女子登録情報!$O$2:$P$48,2,0),"")</f>
        <v>#N/A</v>
      </c>
      <c r="H242" s="416" t="str">
        <f t="shared" ref="H242" si="123">IF(C242&gt;0,TEXT(C242,"100000000"),"")</f>
        <v/>
      </c>
      <c r="I242" s="257"/>
      <c r="J242" s="5" t="s">
        <v>42</v>
      </c>
      <c r="K242" s="93"/>
      <c r="L242" s="7" t="str">
        <f>IF(K242&gt;0,VLOOKUP(K242,女子登録情報!$J$1:$K$21,2,0),"")</f>
        <v/>
      </c>
      <c r="M242" s="5" t="s">
        <v>43</v>
      </c>
      <c r="N242" s="95"/>
      <c r="O242" s="96" t="str">
        <f t="shared" si="110"/>
        <v/>
      </c>
      <c r="P242" s="97"/>
      <c r="Q242" s="664"/>
      <c r="R242" s="665"/>
      <c r="S242" s="666"/>
      <c r="T242" s="667"/>
      <c r="U242" s="667"/>
      <c r="AA242" s="266" t="str">
        <f t="shared" si="111"/>
        <v/>
      </c>
    </row>
    <row r="243" spans="1:27" s="20" customFormat="1" ht="18" hidden="1" customHeight="1" thickBot="1">
      <c r="A243" s="460"/>
      <c r="B243" s="679"/>
      <c r="C243" s="681"/>
      <c r="D243" s="681"/>
      <c r="E243" s="681"/>
      <c r="F243" s="92" t="str">
        <f>IF(C242&gt;0,VLOOKUP(C242,女子登録情報!$A$1:$H$2000,5,0),"")</f>
        <v/>
      </c>
      <c r="G243" s="417"/>
      <c r="H243" s="417"/>
      <c r="I243" s="257"/>
      <c r="J243" s="10" t="s">
        <v>44</v>
      </c>
      <c r="K243" s="93"/>
      <c r="L243" s="7" t="str">
        <f>IF(K243&gt;0,VLOOKUP(K243,女子登録情報!$J$2:$K$21,2,0),"")</f>
        <v/>
      </c>
      <c r="M243" s="10"/>
      <c r="N243" s="98"/>
      <c r="O243" s="96" t="str">
        <f t="shared" si="110"/>
        <v/>
      </c>
      <c r="P243" s="97"/>
      <c r="Q243" s="670"/>
      <c r="R243" s="671"/>
      <c r="S243" s="672"/>
      <c r="T243" s="668"/>
      <c r="U243" s="668"/>
      <c r="AA243" s="266" t="str">
        <f t="shared" si="111"/>
        <v/>
      </c>
    </row>
    <row r="244" spans="1:27" s="20" customFormat="1" ht="18" hidden="1" customHeight="1" thickBot="1">
      <c r="A244" s="461"/>
      <c r="B244" s="673" t="s">
        <v>45</v>
      </c>
      <c r="C244" s="674"/>
      <c r="D244" s="101"/>
      <c r="E244" s="101"/>
      <c r="F244" s="102"/>
      <c r="G244" s="418"/>
      <c r="H244" s="418"/>
      <c r="I244" s="258"/>
      <c r="J244" s="11" t="s">
        <v>46</v>
      </c>
      <c r="K244" s="94"/>
      <c r="L244" s="13" t="str">
        <f>IF(K244&gt;0,VLOOKUP(K244,女子登録情報!$J$2:$K$21,2,0),"")</f>
        <v/>
      </c>
      <c r="M244" s="14"/>
      <c r="N244" s="99"/>
      <c r="O244" s="96" t="str">
        <f t="shared" si="110"/>
        <v/>
      </c>
      <c r="P244" s="100"/>
      <c r="Q244" s="675"/>
      <c r="R244" s="676"/>
      <c r="S244" s="677"/>
      <c r="T244" s="669"/>
      <c r="U244" s="669"/>
      <c r="AA244" s="266" t="str">
        <f t="shared" si="111"/>
        <v/>
      </c>
    </row>
    <row r="245" spans="1:27" s="20" customFormat="1" ht="18" hidden="1" customHeight="1" thickTop="1" thickBot="1">
      <c r="A245" s="459">
        <v>78</v>
      </c>
      <c r="B245" s="678" t="s">
        <v>47</v>
      </c>
      <c r="C245" s="680"/>
      <c r="D245" s="680" t="str">
        <f>IF(C245&gt;0,VLOOKUP(C245,女子登録情報!$A$1:$H$2000,3,0),"")</f>
        <v/>
      </c>
      <c r="E245" s="680" t="str">
        <f>IF(C245&gt;0,VLOOKUP(C245,女子登録情報!$A$1:$H$2000,4,0),"")</f>
        <v/>
      </c>
      <c r="F245" s="91" t="str">
        <f>IF(C245&gt;0,VLOOKUP(C245,女子登録情報!$A$1:$H$2000,8,0),"")</f>
        <v/>
      </c>
      <c r="G245" s="416" t="e">
        <f>IF(F246&gt;0,VLOOKUP(F246,女子登録情報!$O$2:$P$48,2,0),"")</f>
        <v>#N/A</v>
      </c>
      <c r="H245" s="416" t="str">
        <f t="shared" ref="H245" si="124">IF(C245&gt;0,TEXT(C245,"100000000"),"")</f>
        <v/>
      </c>
      <c r="I245" s="257"/>
      <c r="J245" s="5" t="s">
        <v>42</v>
      </c>
      <c r="K245" s="93"/>
      <c r="L245" s="7" t="str">
        <f>IF(K245&gt;0,VLOOKUP(K245,女子登録情報!$J$1:$K$21,2,0),"")</f>
        <v/>
      </c>
      <c r="M245" s="5" t="s">
        <v>43</v>
      </c>
      <c r="N245" s="95"/>
      <c r="O245" s="96" t="str">
        <f t="shared" si="110"/>
        <v/>
      </c>
      <c r="P245" s="97"/>
      <c r="Q245" s="664"/>
      <c r="R245" s="665"/>
      <c r="S245" s="666"/>
      <c r="T245" s="667"/>
      <c r="U245" s="667"/>
      <c r="AA245" s="266" t="str">
        <f t="shared" si="111"/>
        <v/>
      </c>
    </row>
    <row r="246" spans="1:27" s="20" customFormat="1" ht="18" hidden="1" customHeight="1" thickBot="1">
      <c r="A246" s="460"/>
      <c r="B246" s="679"/>
      <c r="C246" s="681"/>
      <c r="D246" s="681"/>
      <c r="E246" s="681"/>
      <c r="F246" s="92" t="str">
        <f>IF(C245&gt;0,VLOOKUP(C245,女子登録情報!$A$1:$H$2000,5,0),"")</f>
        <v/>
      </c>
      <c r="G246" s="417"/>
      <c r="H246" s="417"/>
      <c r="I246" s="257"/>
      <c r="J246" s="10" t="s">
        <v>44</v>
      </c>
      <c r="K246" s="93"/>
      <c r="L246" s="7" t="str">
        <f>IF(K246&gt;0,VLOOKUP(K246,女子登録情報!$J$2:$K$21,2,0),"")</f>
        <v/>
      </c>
      <c r="M246" s="10"/>
      <c r="N246" s="98"/>
      <c r="O246" s="96" t="str">
        <f t="shared" si="110"/>
        <v/>
      </c>
      <c r="P246" s="97"/>
      <c r="Q246" s="670"/>
      <c r="R246" s="671"/>
      <c r="S246" s="672"/>
      <c r="T246" s="668"/>
      <c r="U246" s="668"/>
      <c r="AA246" s="266" t="str">
        <f t="shared" si="111"/>
        <v/>
      </c>
    </row>
    <row r="247" spans="1:27" s="20" customFormat="1" ht="18" hidden="1" customHeight="1" thickBot="1">
      <c r="A247" s="461"/>
      <c r="B247" s="673" t="s">
        <v>45</v>
      </c>
      <c r="C247" s="674"/>
      <c r="D247" s="101"/>
      <c r="E247" s="101"/>
      <c r="F247" s="102"/>
      <c r="G247" s="418"/>
      <c r="H247" s="418"/>
      <c r="I247" s="258"/>
      <c r="J247" s="11" t="s">
        <v>46</v>
      </c>
      <c r="K247" s="94"/>
      <c r="L247" s="13" t="str">
        <f>IF(K247&gt;0,VLOOKUP(K247,女子登録情報!$J$2:$K$21,2,0),"")</f>
        <v/>
      </c>
      <c r="M247" s="14"/>
      <c r="N247" s="99"/>
      <c r="O247" s="96" t="str">
        <f t="shared" si="110"/>
        <v/>
      </c>
      <c r="P247" s="100"/>
      <c r="Q247" s="675"/>
      <c r="R247" s="676"/>
      <c r="S247" s="677"/>
      <c r="T247" s="669"/>
      <c r="U247" s="669"/>
      <c r="AA247" s="266" t="str">
        <f t="shared" si="111"/>
        <v/>
      </c>
    </row>
    <row r="248" spans="1:27" s="20" customFormat="1" ht="18" hidden="1" customHeight="1" thickTop="1" thickBot="1">
      <c r="A248" s="459">
        <v>79</v>
      </c>
      <c r="B248" s="678" t="s">
        <v>47</v>
      </c>
      <c r="C248" s="680"/>
      <c r="D248" s="680" t="str">
        <f>IF(C248&gt;0,VLOOKUP(C248,女子登録情報!$A$1:$H$2000,3,0),"")</f>
        <v/>
      </c>
      <c r="E248" s="680" t="str">
        <f>IF(C248&gt;0,VLOOKUP(C248,女子登録情報!$A$1:$H$2000,4,0),"")</f>
        <v/>
      </c>
      <c r="F248" s="91" t="str">
        <f>IF(C248&gt;0,VLOOKUP(C248,女子登録情報!$A$1:$H$2000,8,0),"")</f>
        <v/>
      </c>
      <c r="G248" s="416" t="e">
        <f>IF(F249&gt;0,VLOOKUP(F249,女子登録情報!$O$2:$P$48,2,0),"")</f>
        <v>#N/A</v>
      </c>
      <c r="H248" s="416" t="str">
        <f t="shared" ref="H248" si="125">IF(C248&gt;0,TEXT(C248,"100000000"),"")</f>
        <v/>
      </c>
      <c r="I248" s="257"/>
      <c r="J248" s="5" t="s">
        <v>42</v>
      </c>
      <c r="K248" s="93"/>
      <c r="L248" s="7" t="str">
        <f>IF(K248&gt;0,VLOOKUP(K248,女子登録情報!$J$1:$K$21,2,0),"")</f>
        <v/>
      </c>
      <c r="M248" s="5" t="s">
        <v>43</v>
      </c>
      <c r="N248" s="95"/>
      <c r="O248" s="96" t="str">
        <f t="shared" si="110"/>
        <v/>
      </c>
      <c r="P248" s="97"/>
      <c r="Q248" s="664"/>
      <c r="R248" s="665"/>
      <c r="S248" s="666"/>
      <c r="T248" s="667"/>
      <c r="U248" s="667"/>
      <c r="AA248" s="266" t="str">
        <f t="shared" si="111"/>
        <v/>
      </c>
    </row>
    <row r="249" spans="1:27" s="20" customFormat="1" ht="18" hidden="1" customHeight="1" thickBot="1">
      <c r="A249" s="460"/>
      <c r="B249" s="679"/>
      <c r="C249" s="681"/>
      <c r="D249" s="681"/>
      <c r="E249" s="681"/>
      <c r="F249" s="92" t="str">
        <f>IF(C248&gt;0,VLOOKUP(C248,女子登録情報!$A$1:$H$2000,5,0),"")</f>
        <v/>
      </c>
      <c r="G249" s="417"/>
      <c r="H249" s="417"/>
      <c r="I249" s="257"/>
      <c r="J249" s="10" t="s">
        <v>44</v>
      </c>
      <c r="K249" s="93"/>
      <c r="L249" s="7" t="str">
        <f>IF(K249&gt;0,VLOOKUP(K249,女子登録情報!$J$2:$K$21,2,0),"")</f>
        <v/>
      </c>
      <c r="M249" s="10"/>
      <c r="N249" s="98"/>
      <c r="O249" s="96" t="str">
        <f t="shared" si="110"/>
        <v/>
      </c>
      <c r="P249" s="97"/>
      <c r="Q249" s="670"/>
      <c r="R249" s="671"/>
      <c r="S249" s="672"/>
      <c r="T249" s="668"/>
      <c r="U249" s="668"/>
      <c r="AA249" s="266" t="str">
        <f t="shared" si="111"/>
        <v/>
      </c>
    </row>
    <row r="250" spans="1:27" s="20" customFormat="1" ht="18" hidden="1" customHeight="1" thickBot="1">
      <c r="A250" s="461"/>
      <c r="B250" s="673" t="s">
        <v>45</v>
      </c>
      <c r="C250" s="674"/>
      <c r="D250" s="101"/>
      <c r="E250" s="101"/>
      <c r="F250" s="102"/>
      <c r="G250" s="418"/>
      <c r="H250" s="418"/>
      <c r="I250" s="258"/>
      <c r="J250" s="11" t="s">
        <v>46</v>
      </c>
      <c r="K250" s="94"/>
      <c r="L250" s="13" t="str">
        <f>IF(K250&gt;0,VLOOKUP(K250,女子登録情報!$J$2:$K$21,2,0),"")</f>
        <v/>
      </c>
      <c r="M250" s="14"/>
      <c r="N250" s="99"/>
      <c r="O250" s="96" t="str">
        <f t="shared" si="110"/>
        <v/>
      </c>
      <c r="P250" s="100"/>
      <c r="Q250" s="675"/>
      <c r="R250" s="676"/>
      <c r="S250" s="677"/>
      <c r="T250" s="669"/>
      <c r="U250" s="669"/>
      <c r="AA250" s="266" t="str">
        <f t="shared" si="111"/>
        <v/>
      </c>
    </row>
    <row r="251" spans="1:27" s="20" customFormat="1" ht="18" hidden="1" customHeight="1" thickTop="1" thickBot="1">
      <c r="A251" s="459">
        <v>80</v>
      </c>
      <c r="B251" s="678" t="s">
        <v>47</v>
      </c>
      <c r="C251" s="680"/>
      <c r="D251" s="680" t="str">
        <f>IF(C251&gt;0,VLOOKUP(C251,女子登録情報!$A$1:$H$2000,3,0),"")</f>
        <v/>
      </c>
      <c r="E251" s="680" t="str">
        <f>IF(C251&gt;0,VLOOKUP(C251,女子登録情報!$A$1:$H$2000,4,0),"")</f>
        <v/>
      </c>
      <c r="F251" s="91" t="str">
        <f>IF(C251&gt;0,VLOOKUP(C251,女子登録情報!$A$1:$H$2000,8,0),"")</f>
        <v/>
      </c>
      <c r="G251" s="416" t="e">
        <f>IF(F252&gt;0,VLOOKUP(F252,女子登録情報!$O$2:$P$48,2,0),"")</f>
        <v>#N/A</v>
      </c>
      <c r="H251" s="416" t="str">
        <f t="shared" ref="H251" si="126">IF(C251&gt;0,TEXT(C251,"100000000"),"")</f>
        <v/>
      </c>
      <c r="I251" s="257"/>
      <c r="J251" s="5" t="s">
        <v>42</v>
      </c>
      <c r="K251" s="93"/>
      <c r="L251" s="7" t="str">
        <f>IF(K251&gt;0,VLOOKUP(K251,女子登録情報!$J$1:$K$21,2,0),"")</f>
        <v/>
      </c>
      <c r="M251" s="5" t="s">
        <v>43</v>
      </c>
      <c r="N251" s="95"/>
      <c r="O251" s="96" t="str">
        <f t="shared" si="110"/>
        <v/>
      </c>
      <c r="P251" s="97"/>
      <c r="Q251" s="664"/>
      <c r="R251" s="665"/>
      <c r="S251" s="666"/>
      <c r="T251" s="667"/>
      <c r="U251" s="667"/>
      <c r="AA251" s="266" t="str">
        <f t="shared" si="111"/>
        <v/>
      </c>
    </row>
    <row r="252" spans="1:27" s="20" customFormat="1" ht="18" hidden="1" customHeight="1" thickBot="1">
      <c r="A252" s="460"/>
      <c r="B252" s="679"/>
      <c r="C252" s="681"/>
      <c r="D252" s="681"/>
      <c r="E252" s="681"/>
      <c r="F252" s="92" t="str">
        <f>IF(C251&gt;0,VLOOKUP(C251,女子登録情報!$A$1:$H$2000,5,0),"")</f>
        <v/>
      </c>
      <c r="G252" s="417"/>
      <c r="H252" s="417"/>
      <c r="I252" s="257"/>
      <c r="J252" s="10" t="s">
        <v>44</v>
      </c>
      <c r="K252" s="93"/>
      <c r="L252" s="7" t="str">
        <f>IF(K252&gt;0,VLOOKUP(K252,女子登録情報!$J$2:$K$21,2,0),"")</f>
        <v/>
      </c>
      <c r="M252" s="10"/>
      <c r="N252" s="98"/>
      <c r="O252" s="96" t="str">
        <f t="shared" si="110"/>
        <v/>
      </c>
      <c r="P252" s="97"/>
      <c r="Q252" s="670"/>
      <c r="R252" s="671"/>
      <c r="S252" s="672"/>
      <c r="T252" s="668"/>
      <c r="U252" s="668"/>
      <c r="AA252" s="266" t="str">
        <f t="shared" si="111"/>
        <v/>
      </c>
    </row>
    <row r="253" spans="1:27" s="20" customFormat="1" ht="18" hidden="1" customHeight="1" thickBot="1">
      <c r="A253" s="461"/>
      <c r="B253" s="673" t="s">
        <v>45</v>
      </c>
      <c r="C253" s="674"/>
      <c r="D253" s="101"/>
      <c r="E253" s="101"/>
      <c r="F253" s="102"/>
      <c r="G253" s="418"/>
      <c r="H253" s="418"/>
      <c r="I253" s="258"/>
      <c r="J253" s="11" t="s">
        <v>46</v>
      </c>
      <c r="K253" s="94"/>
      <c r="L253" s="13" t="str">
        <f>IF(K253&gt;0,VLOOKUP(K253,女子登録情報!$J$2:$K$21,2,0),"")</f>
        <v/>
      </c>
      <c r="M253" s="14"/>
      <c r="N253" s="99"/>
      <c r="O253" s="96" t="str">
        <f t="shared" si="110"/>
        <v/>
      </c>
      <c r="P253" s="100"/>
      <c r="Q253" s="675"/>
      <c r="R253" s="676"/>
      <c r="S253" s="677"/>
      <c r="T253" s="669"/>
      <c r="U253" s="669"/>
      <c r="AA253" s="266" t="str">
        <f t="shared" si="111"/>
        <v/>
      </c>
    </row>
    <row r="254" spans="1:27" s="20" customFormat="1" ht="18" hidden="1" customHeight="1" thickTop="1" thickBot="1">
      <c r="A254" s="459">
        <v>81</v>
      </c>
      <c r="B254" s="678" t="s">
        <v>47</v>
      </c>
      <c r="C254" s="680"/>
      <c r="D254" s="680" t="str">
        <f>IF(C254&gt;0,VLOOKUP(C254,女子登録情報!$A$1:$H$2000,3,0),"")</f>
        <v/>
      </c>
      <c r="E254" s="680" t="str">
        <f>IF(C254&gt;0,VLOOKUP(C254,女子登録情報!$A$1:$H$2000,4,0),"")</f>
        <v/>
      </c>
      <c r="F254" s="91" t="str">
        <f>IF(C254&gt;0,VLOOKUP(C254,女子登録情報!$A$1:$H$2000,8,0),"")</f>
        <v/>
      </c>
      <c r="G254" s="416" t="e">
        <f>IF(F255&gt;0,VLOOKUP(F255,女子登録情報!$O$2:$P$48,2,0),"")</f>
        <v>#N/A</v>
      </c>
      <c r="H254" s="416" t="str">
        <f t="shared" ref="H254" si="127">IF(C254&gt;0,TEXT(C254,"100000000"),"")</f>
        <v/>
      </c>
      <c r="I254" s="257"/>
      <c r="J254" s="5" t="s">
        <v>42</v>
      </c>
      <c r="K254" s="93"/>
      <c r="L254" s="7" t="str">
        <f>IF(K254&gt;0,VLOOKUP(K254,女子登録情報!$J$1:$K$21,2,0),"")</f>
        <v/>
      </c>
      <c r="M254" s="5" t="s">
        <v>43</v>
      </c>
      <c r="N254" s="95"/>
      <c r="O254" s="96" t="str">
        <f t="shared" si="110"/>
        <v/>
      </c>
      <c r="P254" s="97"/>
      <c r="Q254" s="664"/>
      <c r="R254" s="665"/>
      <c r="S254" s="666"/>
      <c r="T254" s="667"/>
      <c r="U254" s="667"/>
      <c r="AA254" s="266" t="str">
        <f t="shared" si="111"/>
        <v/>
      </c>
    </row>
    <row r="255" spans="1:27" s="20" customFormat="1" ht="18" hidden="1" customHeight="1" thickBot="1">
      <c r="A255" s="460"/>
      <c r="B255" s="679"/>
      <c r="C255" s="681"/>
      <c r="D255" s="681"/>
      <c r="E255" s="681"/>
      <c r="F255" s="92" t="str">
        <f>IF(C254&gt;0,VLOOKUP(C254,女子登録情報!$A$1:$H$2000,5,0),"")</f>
        <v/>
      </c>
      <c r="G255" s="417"/>
      <c r="H255" s="417"/>
      <c r="I255" s="257"/>
      <c r="J255" s="10" t="s">
        <v>44</v>
      </c>
      <c r="K255" s="93"/>
      <c r="L255" s="7" t="str">
        <f>IF(K255&gt;0,VLOOKUP(K255,女子登録情報!$J$2:$K$21,2,0),"")</f>
        <v/>
      </c>
      <c r="M255" s="10"/>
      <c r="N255" s="98"/>
      <c r="O255" s="96" t="str">
        <f t="shared" si="110"/>
        <v/>
      </c>
      <c r="P255" s="97"/>
      <c r="Q255" s="670"/>
      <c r="R255" s="671"/>
      <c r="S255" s="672"/>
      <c r="T255" s="668"/>
      <c r="U255" s="668"/>
      <c r="AA255" s="266" t="str">
        <f t="shared" si="111"/>
        <v/>
      </c>
    </row>
    <row r="256" spans="1:27" s="20" customFormat="1" ht="18" hidden="1" customHeight="1" thickBot="1">
      <c r="A256" s="461"/>
      <c r="B256" s="673" t="s">
        <v>45</v>
      </c>
      <c r="C256" s="674"/>
      <c r="D256" s="101"/>
      <c r="E256" s="101"/>
      <c r="F256" s="102"/>
      <c r="G256" s="418"/>
      <c r="H256" s="418"/>
      <c r="I256" s="258"/>
      <c r="J256" s="11" t="s">
        <v>46</v>
      </c>
      <c r="K256" s="94"/>
      <c r="L256" s="13" t="str">
        <f>IF(K256&gt;0,VLOOKUP(K256,女子登録情報!$J$2:$K$21,2,0),"")</f>
        <v/>
      </c>
      <c r="M256" s="14"/>
      <c r="N256" s="99"/>
      <c r="O256" s="96" t="str">
        <f t="shared" si="110"/>
        <v/>
      </c>
      <c r="P256" s="100"/>
      <c r="Q256" s="675"/>
      <c r="R256" s="676"/>
      <c r="S256" s="677"/>
      <c r="T256" s="669"/>
      <c r="U256" s="669"/>
      <c r="AA256" s="266" t="str">
        <f t="shared" si="111"/>
        <v/>
      </c>
    </row>
    <row r="257" spans="1:27" s="20" customFormat="1" ht="18" hidden="1" customHeight="1" thickTop="1" thickBot="1">
      <c r="A257" s="459">
        <v>82</v>
      </c>
      <c r="B257" s="678" t="s">
        <v>47</v>
      </c>
      <c r="C257" s="680"/>
      <c r="D257" s="680" t="str">
        <f>IF(C257&gt;0,VLOOKUP(C257,女子登録情報!$A$1:$H$2000,3,0),"")</f>
        <v/>
      </c>
      <c r="E257" s="680" t="str">
        <f>IF(C257&gt;0,VLOOKUP(C257,女子登録情報!$A$1:$H$2000,4,0),"")</f>
        <v/>
      </c>
      <c r="F257" s="91" t="str">
        <f>IF(C257&gt;0,VLOOKUP(C257,女子登録情報!$A$1:$H$2000,8,0),"")</f>
        <v/>
      </c>
      <c r="G257" s="416" t="e">
        <f>IF(F258&gt;0,VLOOKUP(F258,女子登録情報!$O$2:$P$48,2,0),"")</f>
        <v>#N/A</v>
      </c>
      <c r="H257" s="416" t="str">
        <f t="shared" ref="H257" si="128">IF(C257&gt;0,TEXT(C257,"100000000"),"")</f>
        <v/>
      </c>
      <c r="I257" s="257"/>
      <c r="J257" s="5" t="s">
        <v>42</v>
      </c>
      <c r="K257" s="93"/>
      <c r="L257" s="7" t="str">
        <f>IF(K257&gt;0,VLOOKUP(K257,女子登録情報!$J$1:$K$21,2,0),"")</f>
        <v/>
      </c>
      <c r="M257" s="5" t="s">
        <v>43</v>
      </c>
      <c r="N257" s="95"/>
      <c r="O257" s="96" t="str">
        <f t="shared" si="110"/>
        <v/>
      </c>
      <c r="P257" s="97"/>
      <c r="Q257" s="664"/>
      <c r="R257" s="665"/>
      <c r="S257" s="666"/>
      <c r="T257" s="667"/>
      <c r="U257" s="667"/>
      <c r="AA257" s="266" t="str">
        <f t="shared" si="111"/>
        <v/>
      </c>
    </row>
    <row r="258" spans="1:27" s="20" customFormat="1" ht="18" hidden="1" customHeight="1" thickBot="1">
      <c r="A258" s="460"/>
      <c r="B258" s="679"/>
      <c r="C258" s="681"/>
      <c r="D258" s="681"/>
      <c r="E258" s="681"/>
      <c r="F258" s="92" t="str">
        <f>IF(C257&gt;0,VLOOKUP(C257,女子登録情報!$A$1:$H$2000,5,0),"")</f>
        <v/>
      </c>
      <c r="G258" s="417"/>
      <c r="H258" s="417"/>
      <c r="I258" s="257"/>
      <c r="J258" s="10" t="s">
        <v>44</v>
      </c>
      <c r="K258" s="93"/>
      <c r="L258" s="7" t="str">
        <f>IF(K258&gt;0,VLOOKUP(K258,女子登録情報!$J$2:$K$21,2,0),"")</f>
        <v/>
      </c>
      <c r="M258" s="10"/>
      <c r="N258" s="98"/>
      <c r="O258" s="96" t="str">
        <f t="shared" si="110"/>
        <v/>
      </c>
      <c r="P258" s="97"/>
      <c r="Q258" s="670"/>
      <c r="R258" s="671"/>
      <c r="S258" s="672"/>
      <c r="T258" s="668"/>
      <c r="U258" s="668"/>
      <c r="AA258" s="266" t="str">
        <f t="shared" si="111"/>
        <v/>
      </c>
    </row>
    <row r="259" spans="1:27" s="20" customFormat="1" ht="18" hidden="1" customHeight="1" thickBot="1">
      <c r="A259" s="461"/>
      <c r="B259" s="673" t="s">
        <v>45</v>
      </c>
      <c r="C259" s="674"/>
      <c r="D259" s="101"/>
      <c r="E259" s="101"/>
      <c r="F259" s="102"/>
      <c r="G259" s="418"/>
      <c r="H259" s="418"/>
      <c r="I259" s="258"/>
      <c r="J259" s="11" t="s">
        <v>46</v>
      </c>
      <c r="K259" s="94"/>
      <c r="L259" s="13" t="str">
        <f>IF(K259&gt;0,VLOOKUP(K259,女子登録情報!$J$2:$K$21,2,0),"")</f>
        <v/>
      </c>
      <c r="M259" s="14"/>
      <c r="N259" s="99"/>
      <c r="O259" s="96" t="str">
        <f t="shared" si="110"/>
        <v/>
      </c>
      <c r="P259" s="100"/>
      <c r="Q259" s="675"/>
      <c r="R259" s="676"/>
      <c r="S259" s="677"/>
      <c r="T259" s="669"/>
      <c r="U259" s="669"/>
      <c r="AA259" s="266" t="str">
        <f t="shared" si="111"/>
        <v/>
      </c>
    </row>
    <row r="260" spans="1:27" s="20" customFormat="1" ht="18" hidden="1" customHeight="1" thickTop="1" thickBot="1">
      <c r="A260" s="459">
        <v>83</v>
      </c>
      <c r="B260" s="678" t="s">
        <v>47</v>
      </c>
      <c r="C260" s="680"/>
      <c r="D260" s="680" t="str">
        <f>IF(C260&gt;0,VLOOKUP(C260,女子登録情報!$A$1:$H$2000,3,0),"")</f>
        <v/>
      </c>
      <c r="E260" s="680" t="str">
        <f>IF(C260&gt;0,VLOOKUP(C260,女子登録情報!$A$1:$H$2000,4,0),"")</f>
        <v/>
      </c>
      <c r="F260" s="91" t="str">
        <f>IF(C260&gt;0,VLOOKUP(C260,女子登録情報!$A$1:$H$2000,8,0),"")</f>
        <v/>
      </c>
      <c r="G260" s="416" t="e">
        <f>IF(F261&gt;0,VLOOKUP(F261,女子登録情報!$O$2:$P$48,2,0),"")</f>
        <v>#N/A</v>
      </c>
      <c r="H260" s="416" t="str">
        <f t="shared" ref="H260" si="129">IF(C260&gt;0,TEXT(C260,"100000000"),"")</f>
        <v/>
      </c>
      <c r="I260" s="257"/>
      <c r="J260" s="5" t="s">
        <v>42</v>
      </c>
      <c r="K260" s="93"/>
      <c r="L260" s="7" t="str">
        <f>IF(K260&gt;0,VLOOKUP(K260,女子登録情報!$J$1:$K$21,2,0),"")</f>
        <v/>
      </c>
      <c r="M260" s="5" t="s">
        <v>43</v>
      </c>
      <c r="N260" s="95"/>
      <c r="O260" s="96" t="str">
        <f t="shared" si="110"/>
        <v/>
      </c>
      <c r="P260" s="97"/>
      <c r="Q260" s="664"/>
      <c r="R260" s="665"/>
      <c r="S260" s="666"/>
      <c r="T260" s="667"/>
      <c r="U260" s="667"/>
      <c r="AA260" s="266" t="str">
        <f t="shared" si="111"/>
        <v/>
      </c>
    </row>
    <row r="261" spans="1:27" s="20" customFormat="1" ht="18" hidden="1" customHeight="1" thickBot="1">
      <c r="A261" s="460"/>
      <c r="B261" s="679"/>
      <c r="C261" s="681"/>
      <c r="D261" s="681"/>
      <c r="E261" s="681"/>
      <c r="F261" s="92" t="str">
        <f>IF(C260&gt;0,VLOOKUP(C260,女子登録情報!$A$1:$H$2000,5,0),"")</f>
        <v/>
      </c>
      <c r="G261" s="417"/>
      <c r="H261" s="417"/>
      <c r="I261" s="257"/>
      <c r="J261" s="10" t="s">
        <v>44</v>
      </c>
      <c r="K261" s="93"/>
      <c r="L261" s="7" t="str">
        <f>IF(K261&gt;0,VLOOKUP(K261,女子登録情報!$J$2:$K$21,2,0),"")</f>
        <v/>
      </c>
      <c r="M261" s="10"/>
      <c r="N261" s="98"/>
      <c r="O261" s="96" t="str">
        <f t="shared" si="110"/>
        <v/>
      </c>
      <c r="P261" s="97"/>
      <c r="Q261" s="670"/>
      <c r="R261" s="671"/>
      <c r="S261" s="672"/>
      <c r="T261" s="668"/>
      <c r="U261" s="668"/>
      <c r="AA261" s="266" t="str">
        <f t="shared" si="111"/>
        <v/>
      </c>
    </row>
    <row r="262" spans="1:27" s="20" customFormat="1" ht="18" hidden="1" customHeight="1" thickBot="1">
      <c r="A262" s="461"/>
      <c r="B262" s="673" t="s">
        <v>45</v>
      </c>
      <c r="C262" s="674"/>
      <c r="D262" s="101"/>
      <c r="E262" s="101"/>
      <c r="F262" s="102"/>
      <c r="G262" s="418"/>
      <c r="H262" s="418"/>
      <c r="I262" s="258"/>
      <c r="J262" s="11" t="s">
        <v>46</v>
      </c>
      <c r="K262" s="94"/>
      <c r="L262" s="13" t="str">
        <f>IF(K262&gt;0,VLOOKUP(K262,女子登録情報!$J$2:$K$21,2,0),"")</f>
        <v/>
      </c>
      <c r="M262" s="14"/>
      <c r="N262" s="99"/>
      <c r="O262" s="96" t="str">
        <f t="shared" si="110"/>
        <v/>
      </c>
      <c r="P262" s="100"/>
      <c r="Q262" s="675"/>
      <c r="R262" s="676"/>
      <c r="S262" s="677"/>
      <c r="T262" s="669"/>
      <c r="U262" s="669"/>
      <c r="AA262" s="266" t="str">
        <f t="shared" si="111"/>
        <v/>
      </c>
    </row>
    <row r="263" spans="1:27" s="20" customFormat="1" ht="18" hidden="1" customHeight="1" thickTop="1" thickBot="1">
      <c r="A263" s="459">
        <v>84</v>
      </c>
      <c r="B263" s="678" t="s">
        <v>47</v>
      </c>
      <c r="C263" s="680"/>
      <c r="D263" s="680" t="str">
        <f>IF(C263&gt;0,VLOOKUP(C263,女子登録情報!$A$1:$H$2000,3,0),"")</f>
        <v/>
      </c>
      <c r="E263" s="680" t="str">
        <f>IF(C263&gt;0,VLOOKUP(C263,女子登録情報!$A$1:$H$2000,4,0),"")</f>
        <v/>
      </c>
      <c r="F263" s="91" t="str">
        <f>IF(C263&gt;0,VLOOKUP(C263,女子登録情報!$A$1:$H$2000,8,0),"")</f>
        <v/>
      </c>
      <c r="G263" s="416" t="e">
        <f>IF(F264&gt;0,VLOOKUP(F264,女子登録情報!$O$2:$P$48,2,0),"")</f>
        <v>#N/A</v>
      </c>
      <c r="H263" s="416" t="str">
        <f t="shared" ref="H263" si="130">IF(C263&gt;0,TEXT(C263,"100000000"),"")</f>
        <v/>
      </c>
      <c r="I263" s="257"/>
      <c r="J263" s="5" t="s">
        <v>42</v>
      </c>
      <c r="K263" s="93"/>
      <c r="L263" s="7" t="str">
        <f>IF(K263&gt;0,VLOOKUP(K263,女子登録情報!$J$1:$K$21,2,0),"")</f>
        <v/>
      </c>
      <c r="M263" s="5" t="s">
        <v>43</v>
      </c>
      <c r="N263" s="95"/>
      <c r="O263" s="96" t="str">
        <f t="shared" si="110"/>
        <v/>
      </c>
      <c r="P263" s="97"/>
      <c r="Q263" s="664"/>
      <c r="R263" s="665"/>
      <c r="S263" s="666"/>
      <c r="T263" s="667"/>
      <c r="U263" s="667"/>
      <c r="AA263" s="266" t="str">
        <f t="shared" si="111"/>
        <v/>
      </c>
    </row>
    <row r="264" spans="1:27" s="20" customFormat="1" ht="18" hidden="1" customHeight="1" thickBot="1">
      <c r="A264" s="460"/>
      <c r="B264" s="679"/>
      <c r="C264" s="681"/>
      <c r="D264" s="681"/>
      <c r="E264" s="681"/>
      <c r="F264" s="92" t="str">
        <f>IF(C263&gt;0,VLOOKUP(C263,女子登録情報!$A$1:$H$2000,5,0),"")</f>
        <v/>
      </c>
      <c r="G264" s="417"/>
      <c r="H264" s="417"/>
      <c r="I264" s="257"/>
      <c r="J264" s="10" t="s">
        <v>44</v>
      </c>
      <c r="K264" s="93"/>
      <c r="L264" s="7" t="str">
        <f>IF(K264&gt;0,VLOOKUP(K264,女子登録情報!$J$2:$K$21,2,0),"")</f>
        <v/>
      </c>
      <c r="M264" s="10"/>
      <c r="N264" s="98"/>
      <c r="O264" s="96" t="str">
        <f t="shared" si="110"/>
        <v/>
      </c>
      <c r="P264" s="97"/>
      <c r="Q264" s="670"/>
      <c r="R264" s="671"/>
      <c r="S264" s="672"/>
      <c r="T264" s="668"/>
      <c r="U264" s="668"/>
      <c r="AA264" s="266" t="str">
        <f t="shared" si="111"/>
        <v/>
      </c>
    </row>
    <row r="265" spans="1:27" s="20" customFormat="1" ht="18" hidden="1" customHeight="1" thickBot="1">
      <c r="A265" s="461"/>
      <c r="B265" s="673" t="s">
        <v>45</v>
      </c>
      <c r="C265" s="674"/>
      <c r="D265" s="101"/>
      <c r="E265" s="101"/>
      <c r="F265" s="102"/>
      <c r="G265" s="418"/>
      <c r="H265" s="418"/>
      <c r="I265" s="258"/>
      <c r="J265" s="11" t="s">
        <v>46</v>
      </c>
      <c r="K265" s="94"/>
      <c r="L265" s="13" t="str">
        <f>IF(K265&gt;0,VLOOKUP(K265,女子登録情報!$J$2:$K$21,2,0),"")</f>
        <v/>
      </c>
      <c r="M265" s="14"/>
      <c r="N265" s="99"/>
      <c r="O265" s="96" t="str">
        <f t="shared" si="110"/>
        <v/>
      </c>
      <c r="P265" s="100"/>
      <c r="Q265" s="675"/>
      <c r="R265" s="676"/>
      <c r="S265" s="677"/>
      <c r="T265" s="669"/>
      <c r="U265" s="669"/>
      <c r="AA265" s="266" t="str">
        <f t="shared" si="111"/>
        <v/>
      </c>
    </row>
    <row r="266" spans="1:27" s="20" customFormat="1" ht="18" hidden="1" customHeight="1" thickTop="1" thickBot="1">
      <c r="A266" s="459">
        <v>85</v>
      </c>
      <c r="B266" s="678" t="s">
        <v>47</v>
      </c>
      <c r="C266" s="680"/>
      <c r="D266" s="680" t="str">
        <f>IF(C266&gt;0,VLOOKUP(C266,女子登録情報!$A$1:$H$2000,3,0),"")</f>
        <v/>
      </c>
      <c r="E266" s="680" t="str">
        <f>IF(C266&gt;0,VLOOKUP(C266,女子登録情報!$A$1:$H$2000,4,0),"")</f>
        <v/>
      </c>
      <c r="F266" s="91" t="str">
        <f>IF(C266&gt;0,VLOOKUP(C266,女子登録情報!$A$1:$H$2000,8,0),"")</f>
        <v/>
      </c>
      <c r="G266" s="416" t="e">
        <f>IF(F267&gt;0,VLOOKUP(F267,女子登録情報!$O$2:$P$48,2,0),"")</f>
        <v>#N/A</v>
      </c>
      <c r="H266" s="416" t="str">
        <f t="shared" ref="H266" si="131">IF(C266&gt;0,TEXT(C266,"100000000"),"")</f>
        <v/>
      </c>
      <c r="I266" s="257"/>
      <c r="J266" s="5" t="s">
        <v>42</v>
      </c>
      <c r="K266" s="93"/>
      <c r="L266" s="7" t="str">
        <f>IF(K266&gt;0,VLOOKUP(K266,女子登録情報!$J$1:$K$21,2,0),"")</f>
        <v/>
      </c>
      <c r="M266" s="5" t="s">
        <v>43</v>
      </c>
      <c r="N266" s="95"/>
      <c r="O266" s="96" t="str">
        <f t="shared" si="110"/>
        <v/>
      </c>
      <c r="P266" s="97"/>
      <c r="Q266" s="664"/>
      <c r="R266" s="665"/>
      <c r="S266" s="666"/>
      <c r="T266" s="667"/>
      <c r="U266" s="667"/>
      <c r="AA266" s="266" t="str">
        <f t="shared" si="111"/>
        <v/>
      </c>
    </row>
    <row r="267" spans="1:27" s="20" customFormat="1" ht="18" hidden="1" customHeight="1" thickBot="1">
      <c r="A267" s="460"/>
      <c r="B267" s="679"/>
      <c r="C267" s="681"/>
      <c r="D267" s="681"/>
      <c r="E267" s="681"/>
      <c r="F267" s="92" t="str">
        <f>IF(C266&gt;0,VLOOKUP(C266,女子登録情報!$A$1:$H$2000,5,0),"")</f>
        <v/>
      </c>
      <c r="G267" s="417"/>
      <c r="H267" s="417"/>
      <c r="I267" s="257"/>
      <c r="J267" s="10" t="s">
        <v>44</v>
      </c>
      <c r="K267" s="93"/>
      <c r="L267" s="7" t="str">
        <f>IF(K267&gt;0,VLOOKUP(K267,女子登録情報!$J$2:$K$21,2,0),"")</f>
        <v/>
      </c>
      <c r="M267" s="10"/>
      <c r="N267" s="98"/>
      <c r="O267" s="96" t="str">
        <f t="shared" si="110"/>
        <v/>
      </c>
      <c r="P267" s="97"/>
      <c r="Q267" s="670"/>
      <c r="R267" s="671"/>
      <c r="S267" s="672"/>
      <c r="T267" s="668"/>
      <c r="U267" s="668"/>
      <c r="AA267" s="266" t="str">
        <f t="shared" si="111"/>
        <v/>
      </c>
    </row>
    <row r="268" spans="1:27" s="20" customFormat="1" ht="18" hidden="1" customHeight="1" thickBot="1">
      <c r="A268" s="461"/>
      <c r="B268" s="673" t="s">
        <v>45</v>
      </c>
      <c r="C268" s="674"/>
      <c r="D268" s="101"/>
      <c r="E268" s="101"/>
      <c r="F268" s="102"/>
      <c r="G268" s="418"/>
      <c r="H268" s="418"/>
      <c r="I268" s="258"/>
      <c r="J268" s="11" t="s">
        <v>46</v>
      </c>
      <c r="K268" s="94"/>
      <c r="L268" s="13" t="str">
        <f>IF(K268&gt;0,VLOOKUP(K268,女子登録情報!$J$2:$K$21,2,0),"")</f>
        <v/>
      </c>
      <c r="M268" s="14"/>
      <c r="N268" s="99"/>
      <c r="O268" s="96" t="str">
        <f t="shared" si="110"/>
        <v/>
      </c>
      <c r="P268" s="100"/>
      <c r="Q268" s="675"/>
      <c r="R268" s="676"/>
      <c r="S268" s="677"/>
      <c r="T268" s="669"/>
      <c r="U268" s="669"/>
      <c r="AA268" s="266" t="str">
        <f t="shared" si="111"/>
        <v/>
      </c>
    </row>
    <row r="269" spans="1:27" s="20" customFormat="1" ht="18" hidden="1" customHeight="1" thickTop="1" thickBot="1">
      <c r="A269" s="459">
        <v>86</v>
      </c>
      <c r="B269" s="678" t="s">
        <v>47</v>
      </c>
      <c r="C269" s="680"/>
      <c r="D269" s="680" t="str">
        <f>IF(C269&gt;0,VLOOKUP(C269,女子登録情報!$A$1:$H$2000,3,0),"")</f>
        <v/>
      </c>
      <c r="E269" s="680" t="str">
        <f>IF(C269&gt;0,VLOOKUP(C269,女子登録情報!$A$1:$H$2000,4,0),"")</f>
        <v/>
      </c>
      <c r="F269" s="91" t="str">
        <f>IF(C269&gt;0,VLOOKUP(C269,女子登録情報!$A$1:$H$2000,8,0),"")</f>
        <v/>
      </c>
      <c r="G269" s="416" t="e">
        <f>IF(F270&gt;0,VLOOKUP(F270,女子登録情報!$O$2:$P$48,2,0),"")</f>
        <v>#N/A</v>
      </c>
      <c r="H269" s="416" t="str">
        <f t="shared" ref="H269" si="132">IF(C269&gt;0,TEXT(C269,"100000000"),"")</f>
        <v/>
      </c>
      <c r="I269" s="257"/>
      <c r="J269" s="5" t="s">
        <v>42</v>
      </c>
      <c r="K269" s="93"/>
      <c r="L269" s="7" t="str">
        <f>IF(K269&gt;0,VLOOKUP(K269,女子登録情報!$J$1:$K$21,2,0),"")</f>
        <v/>
      </c>
      <c r="M269" s="5" t="s">
        <v>43</v>
      </c>
      <c r="N269" s="95"/>
      <c r="O269" s="96" t="str">
        <f t="shared" si="110"/>
        <v/>
      </c>
      <c r="P269" s="97"/>
      <c r="Q269" s="664"/>
      <c r="R269" s="665"/>
      <c r="S269" s="666"/>
      <c r="T269" s="667"/>
      <c r="U269" s="667"/>
      <c r="AA269" s="266" t="str">
        <f t="shared" si="111"/>
        <v/>
      </c>
    </row>
    <row r="270" spans="1:27" s="20" customFormat="1" ht="18" hidden="1" customHeight="1" thickBot="1">
      <c r="A270" s="460"/>
      <c r="B270" s="679"/>
      <c r="C270" s="681"/>
      <c r="D270" s="681"/>
      <c r="E270" s="681"/>
      <c r="F270" s="92" t="str">
        <f>IF(C269&gt;0,VLOOKUP(C269,女子登録情報!$A$1:$H$2000,5,0),"")</f>
        <v/>
      </c>
      <c r="G270" s="417"/>
      <c r="H270" s="417"/>
      <c r="I270" s="257"/>
      <c r="J270" s="10" t="s">
        <v>44</v>
      </c>
      <c r="K270" s="93"/>
      <c r="L270" s="7" t="str">
        <f>IF(K270&gt;0,VLOOKUP(K270,女子登録情報!$J$2:$K$21,2,0),"")</f>
        <v/>
      </c>
      <c r="M270" s="10"/>
      <c r="N270" s="98"/>
      <c r="O270" s="96" t="str">
        <f t="shared" ref="O270:O333" si="133">IF(L270="","",LEFT(L270,5)&amp;" "&amp;IF(OR(LEFT(L270,3)*1&lt;70,LEFT(L270,3)*1&gt;100),REPT(0,7-LEN(N270)),REPT(0,5-LEN(N270)))&amp;N270)</f>
        <v/>
      </c>
      <c r="P270" s="97"/>
      <c r="Q270" s="670"/>
      <c r="R270" s="671"/>
      <c r="S270" s="672"/>
      <c r="T270" s="668"/>
      <c r="U270" s="668"/>
      <c r="AA270" s="266" t="str">
        <f t="shared" ref="AA270:AA333" si="134">IF($C270="","",IF(E270="",1,0))</f>
        <v/>
      </c>
    </row>
    <row r="271" spans="1:27" s="20" customFormat="1" ht="18" hidden="1" customHeight="1" thickBot="1">
      <c r="A271" s="461"/>
      <c r="B271" s="673" t="s">
        <v>45</v>
      </c>
      <c r="C271" s="674"/>
      <c r="D271" s="101"/>
      <c r="E271" s="101"/>
      <c r="F271" s="102"/>
      <c r="G271" s="418"/>
      <c r="H271" s="418"/>
      <c r="I271" s="258"/>
      <c r="J271" s="11" t="s">
        <v>46</v>
      </c>
      <c r="K271" s="94"/>
      <c r="L271" s="13" t="str">
        <f>IF(K271&gt;0,VLOOKUP(K271,女子登録情報!$J$2:$K$21,2,0),"")</f>
        <v/>
      </c>
      <c r="M271" s="14"/>
      <c r="N271" s="99"/>
      <c r="O271" s="96" t="str">
        <f t="shared" si="133"/>
        <v/>
      </c>
      <c r="P271" s="100"/>
      <c r="Q271" s="675"/>
      <c r="R271" s="676"/>
      <c r="S271" s="677"/>
      <c r="T271" s="669"/>
      <c r="U271" s="669"/>
      <c r="AA271" s="266" t="str">
        <f t="shared" si="134"/>
        <v/>
      </c>
    </row>
    <row r="272" spans="1:27" s="20" customFormat="1" ht="18" hidden="1" customHeight="1" thickTop="1" thickBot="1">
      <c r="A272" s="459">
        <v>87</v>
      </c>
      <c r="B272" s="678" t="s">
        <v>47</v>
      </c>
      <c r="C272" s="680"/>
      <c r="D272" s="680" t="str">
        <f>IF(C272&gt;0,VLOOKUP(C272,女子登録情報!$A$1:$H$2000,3,0),"")</f>
        <v/>
      </c>
      <c r="E272" s="680" t="str">
        <f>IF(C272&gt;0,VLOOKUP(C272,女子登録情報!$A$1:$H$2000,4,0),"")</f>
        <v/>
      </c>
      <c r="F272" s="91" t="str">
        <f>IF(C272&gt;0,VLOOKUP(C272,女子登録情報!$A$1:$H$2000,8,0),"")</f>
        <v/>
      </c>
      <c r="G272" s="416" t="e">
        <f>IF(F273&gt;0,VLOOKUP(F273,女子登録情報!$O$2:$P$48,2,0),"")</f>
        <v>#N/A</v>
      </c>
      <c r="H272" s="416" t="str">
        <f t="shared" ref="H272" si="135">IF(C272&gt;0,TEXT(C272,"100000000"),"")</f>
        <v/>
      </c>
      <c r="I272" s="257"/>
      <c r="J272" s="5" t="s">
        <v>42</v>
      </c>
      <c r="K272" s="93"/>
      <c r="L272" s="7" t="str">
        <f>IF(K272&gt;0,VLOOKUP(K272,女子登録情報!$J$1:$K$21,2,0),"")</f>
        <v/>
      </c>
      <c r="M272" s="5" t="s">
        <v>43</v>
      </c>
      <c r="N272" s="95"/>
      <c r="O272" s="96" t="str">
        <f t="shared" si="133"/>
        <v/>
      </c>
      <c r="P272" s="97"/>
      <c r="Q272" s="664"/>
      <c r="R272" s="665"/>
      <c r="S272" s="666"/>
      <c r="T272" s="667"/>
      <c r="U272" s="667"/>
      <c r="AA272" s="266" t="str">
        <f t="shared" si="134"/>
        <v/>
      </c>
    </row>
    <row r="273" spans="1:27" s="20" customFormat="1" ht="18" hidden="1" customHeight="1" thickBot="1">
      <c r="A273" s="460"/>
      <c r="B273" s="679"/>
      <c r="C273" s="681"/>
      <c r="D273" s="681"/>
      <c r="E273" s="681"/>
      <c r="F273" s="92" t="str">
        <f>IF(C272&gt;0,VLOOKUP(C272,女子登録情報!$A$1:$H$2000,5,0),"")</f>
        <v/>
      </c>
      <c r="G273" s="417"/>
      <c r="H273" s="417"/>
      <c r="I273" s="257"/>
      <c r="J273" s="10" t="s">
        <v>44</v>
      </c>
      <c r="K273" s="93"/>
      <c r="L273" s="7" t="str">
        <f>IF(K273&gt;0,VLOOKUP(K273,女子登録情報!$J$2:$K$21,2,0),"")</f>
        <v/>
      </c>
      <c r="M273" s="10"/>
      <c r="N273" s="98"/>
      <c r="O273" s="96" t="str">
        <f t="shared" si="133"/>
        <v/>
      </c>
      <c r="P273" s="97"/>
      <c r="Q273" s="670"/>
      <c r="R273" s="671"/>
      <c r="S273" s="672"/>
      <c r="T273" s="668"/>
      <c r="U273" s="668"/>
      <c r="AA273" s="266" t="str">
        <f t="shared" si="134"/>
        <v/>
      </c>
    </row>
    <row r="274" spans="1:27" s="20" customFormat="1" ht="18" hidden="1" customHeight="1" thickBot="1">
      <c r="A274" s="461"/>
      <c r="B274" s="673" t="s">
        <v>45</v>
      </c>
      <c r="C274" s="674"/>
      <c r="D274" s="101"/>
      <c r="E274" s="101"/>
      <c r="F274" s="102"/>
      <c r="G274" s="418"/>
      <c r="H274" s="418"/>
      <c r="I274" s="258"/>
      <c r="J274" s="11" t="s">
        <v>46</v>
      </c>
      <c r="K274" s="94"/>
      <c r="L274" s="13" t="str">
        <f>IF(K274&gt;0,VLOOKUP(K274,女子登録情報!$J$2:$K$21,2,0),"")</f>
        <v/>
      </c>
      <c r="M274" s="14"/>
      <c r="N274" s="99"/>
      <c r="O274" s="96" t="str">
        <f t="shared" si="133"/>
        <v/>
      </c>
      <c r="P274" s="100"/>
      <c r="Q274" s="675"/>
      <c r="R274" s="676"/>
      <c r="S274" s="677"/>
      <c r="T274" s="669"/>
      <c r="U274" s="669"/>
      <c r="AA274" s="266" t="str">
        <f t="shared" si="134"/>
        <v/>
      </c>
    </row>
    <row r="275" spans="1:27" s="20" customFormat="1" ht="18" hidden="1" customHeight="1" thickTop="1" thickBot="1">
      <c r="A275" s="459">
        <v>88</v>
      </c>
      <c r="B275" s="678" t="s">
        <v>47</v>
      </c>
      <c r="C275" s="680"/>
      <c r="D275" s="680" t="str">
        <f>IF(C275&gt;0,VLOOKUP(C275,女子登録情報!$A$1:$H$2000,3,0),"")</f>
        <v/>
      </c>
      <c r="E275" s="680" t="str">
        <f>IF(C275&gt;0,VLOOKUP(C275,女子登録情報!$A$1:$H$2000,4,0),"")</f>
        <v/>
      </c>
      <c r="F275" s="91" t="str">
        <f>IF(C275&gt;0,VLOOKUP(C275,女子登録情報!$A$1:$H$2000,8,0),"")</f>
        <v/>
      </c>
      <c r="G275" s="416" t="e">
        <f>IF(F276&gt;0,VLOOKUP(F276,女子登録情報!$O$2:$P$48,2,0),"")</f>
        <v>#N/A</v>
      </c>
      <c r="H275" s="416" t="str">
        <f t="shared" ref="H275" si="136">IF(C275&gt;0,TEXT(C275,"100000000"),"")</f>
        <v/>
      </c>
      <c r="I275" s="257"/>
      <c r="J275" s="5" t="s">
        <v>42</v>
      </c>
      <c r="K275" s="93"/>
      <c r="L275" s="7" t="str">
        <f>IF(K275&gt;0,VLOOKUP(K275,女子登録情報!$J$1:$K$21,2,0),"")</f>
        <v/>
      </c>
      <c r="M275" s="5" t="s">
        <v>43</v>
      </c>
      <c r="N275" s="95"/>
      <c r="O275" s="96" t="str">
        <f t="shared" si="133"/>
        <v/>
      </c>
      <c r="P275" s="97"/>
      <c r="Q275" s="664"/>
      <c r="R275" s="665"/>
      <c r="S275" s="666"/>
      <c r="T275" s="667"/>
      <c r="U275" s="667"/>
      <c r="AA275" s="266" t="str">
        <f t="shared" si="134"/>
        <v/>
      </c>
    </row>
    <row r="276" spans="1:27" s="20" customFormat="1" ht="18" hidden="1" customHeight="1" thickBot="1">
      <c r="A276" s="460"/>
      <c r="B276" s="679"/>
      <c r="C276" s="681"/>
      <c r="D276" s="681"/>
      <c r="E276" s="681"/>
      <c r="F276" s="92" t="str">
        <f>IF(C275&gt;0,VLOOKUP(C275,女子登録情報!$A$1:$H$2000,5,0),"")</f>
        <v/>
      </c>
      <c r="G276" s="417"/>
      <c r="H276" s="417"/>
      <c r="I276" s="257"/>
      <c r="J276" s="10" t="s">
        <v>44</v>
      </c>
      <c r="K276" s="93"/>
      <c r="L276" s="7" t="str">
        <f>IF(K276&gt;0,VLOOKUP(K276,女子登録情報!$J$2:$K$21,2,0),"")</f>
        <v/>
      </c>
      <c r="M276" s="10"/>
      <c r="N276" s="98"/>
      <c r="O276" s="96" t="str">
        <f t="shared" si="133"/>
        <v/>
      </c>
      <c r="P276" s="97"/>
      <c r="Q276" s="670"/>
      <c r="R276" s="671"/>
      <c r="S276" s="672"/>
      <c r="T276" s="668"/>
      <c r="U276" s="668"/>
      <c r="AA276" s="266" t="str">
        <f t="shared" si="134"/>
        <v/>
      </c>
    </row>
    <row r="277" spans="1:27" s="20" customFormat="1" ht="18" hidden="1" customHeight="1" thickBot="1">
      <c r="A277" s="461"/>
      <c r="B277" s="673" t="s">
        <v>45</v>
      </c>
      <c r="C277" s="674"/>
      <c r="D277" s="101"/>
      <c r="E277" s="101"/>
      <c r="F277" s="102"/>
      <c r="G277" s="418"/>
      <c r="H277" s="418"/>
      <c r="I277" s="258"/>
      <c r="J277" s="11" t="s">
        <v>46</v>
      </c>
      <c r="K277" s="94"/>
      <c r="L277" s="13" t="str">
        <f>IF(K277&gt;0,VLOOKUP(K277,女子登録情報!$J$2:$K$21,2,0),"")</f>
        <v/>
      </c>
      <c r="M277" s="14"/>
      <c r="N277" s="99"/>
      <c r="O277" s="96" t="str">
        <f t="shared" si="133"/>
        <v/>
      </c>
      <c r="P277" s="100"/>
      <c r="Q277" s="675"/>
      <c r="R277" s="676"/>
      <c r="S277" s="677"/>
      <c r="T277" s="669"/>
      <c r="U277" s="669"/>
      <c r="AA277" s="266" t="str">
        <f t="shared" si="134"/>
        <v/>
      </c>
    </row>
    <row r="278" spans="1:27" s="20" customFormat="1" ht="18" hidden="1" customHeight="1" thickTop="1" thickBot="1">
      <c r="A278" s="459">
        <v>89</v>
      </c>
      <c r="B278" s="678" t="s">
        <v>47</v>
      </c>
      <c r="C278" s="680"/>
      <c r="D278" s="680" t="str">
        <f>IF(C278&gt;0,VLOOKUP(C278,女子登録情報!$A$1:$H$2000,3,0),"")</f>
        <v/>
      </c>
      <c r="E278" s="680" t="str">
        <f>IF(C278&gt;0,VLOOKUP(C278,女子登録情報!$A$1:$H$2000,4,0),"")</f>
        <v/>
      </c>
      <c r="F278" s="91" t="str">
        <f>IF(C278&gt;0,VLOOKUP(C278,女子登録情報!$A$1:$H$2000,8,0),"")</f>
        <v/>
      </c>
      <c r="G278" s="416" t="e">
        <f>IF(F279&gt;0,VLOOKUP(F279,女子登録情報!$O$2:$P$48,2,0),"")</f>
        <v>#N/A</v>
      </c>
      <c r="H278" s="416" t="str">
        <f t="shared" ref="H278" si="137">IF(C278&gt;0,TEXT(C278,"100000000"),"")</f>
        <v/>
      </c>
      <c r="I278" s="257"/>
      <c r="J278" s="5" t="s">
        <v>42</v>
      </c>
      <c r="K278" s="93"/>
      <c r="L278" s="7" t="str">
        <f>IF(K278&gt;0,VLOOKUP(K278,女子登録情報!$J$1:$K$21,2,0),"")</f>
        <v/>
      </c>
      <c r="M278" s="5" t="s">
        <v>43</v>
      </c>
      <c r="N278" s="95"/>
      <c r="O278" s="96" t="str">
        <f t="shared" si="133"/>
        <v/>
      </c>
      <c r="P278" s="97"/>
      <c r="Q278" s="664"/>
      <c r="R278" s="665"/>
      <c r="S278" s="666"/>
      <c r="T278" s="667"/>
      <c r="U278" s="667"/>
      <c r="AA278" s="266" t="str">
        <f t="shared" si="134"/>
        <v/>
      </c>
    </row>
    <row r="279" spans="1:27" s="20" customFormat="1" ht="18" hidden="1" customHeight="1" thickBot="1">
      <c r="A279" s="460"/>
      <c r="B279" s="679"/>
      <c r="C279" s="681"/>
      <c r="D279" s="681"/>
      <c r="E279" s="681"/>
      <c r="F279" s="92" t="str">
        <f>IF(C278&gt;0,VLOOKUP(C278,女子登録情報!$A$1:$H$2000,5,0),"")</f>
        <v/>
      </c>
      <c r="G279" s="417"/>
      <c r="H279" s="417"/>
      <c r="I279" s="257"/>
      <c r="J279" s="10" t="s">
        <v>44</v>
      </c>
      <c r="K279" s="93"/>
      <c r="L279" s="7" t="str">
        <f>IF(K279&gt;0,VLOOKUP(K279,女子登録情報!$J$2:$K$21,2,0),"")</f>
        <v/>
      </c>
      <c r="M279" s="10"/>
      <c r="N279" s="98"/>
      <c r="O279" s="96" t="str">
        <f t="shared" si="133"/>
        <v/>
      </c>
      <c r="P279" s="97"/>
      <c r="Q279" s="670"/>
      <c r="R279" s="671"/>
      <c r="S279" s="672"/>
      <c r="T279" s="668"/>
      <c r="U279" s="668"/>
      <c r="AA279" s="266" t="str">
        <f t="shared" si="134"/>
        <v/>
      </c>
    </row>
    <row r="280" spans="1:27" s="20" customFormat="1" ht="18" hidden="1" customHeight="1" thickBot="1">
      <c r="A280" s="461"/>
      <c r="B280" s="673" t="s">
        <v>45</v>
      </c>
      <c r="C280" s="674"/>
      <c r="D280" s="101"/>
      <c r="E280" s="101"/>
      <c r="F280" s="102"/>
      <c r="G280" s="418"/>
      <c r="H280" s="418"/>
      <c r="I280" s="258"/>
      <c r="J280" s="11" t="s">
        <v>46</v>
      </c>
      <c r="K280" s="94"/>
      <c r="L280" s="13" t="str">
        <f>IF(K280&gt;0,VLOOKUP(K280,女子登録情報!$J$2:$K$21,2,0),"")</f>
        <v/>
      </c>
      <c r="M280" s="14"/>
      <c r="N280" s="99"/>
      <c r="O280" s="96" t="str">
        <f t="shared" si="133"/>
        <v/>
      </c>
      <c r="P280" s="100"/>
      <c r="Q280" s="675"/>
      <c r="R280" s="676"/>
      <c r="S280" s="677"/>
      <c r="T280" s="669"/>
      <c r="U280" s="669"/>
      <c r="AA280" s="266" t="str">
        <f t="shared" si="134"/>
        <v/>
      </c>
    </row>
    <row r="281" spans="1:27" s="20" customFormat="1" ht="18" hidden="1" customHeight="1" thickTop="1" thickBot="1">
      <c r="A281" s="459">
        <v>90</v>
      </c>
      <c r="B281" s="678" t="s">
        <v>47</v>
      </c>
      <c r="C281" s="680"/>
      <c r="D281" s="680" t="str">
        <f>IF(C281&gt;0,VLOOKUP(C281,女子登録情報!$A$1:$H$2000,3,0),"")</f>
        <v/>
      </c>
      <c r="E281" s="680" t="str">
        <f>IF(C281&gt;0,VLOOKUP(C281,女子登録情報!$A$1:$H$2000,4,0),"")</f>
        <v/>
      </c>
      <c r="F281" s="91" t="str">
        <f>IF(C281&gt;0,VLOOKUP(C281,女子登録情報!$A$1:$H$2000,8,0),"")</f>
        <v/>
      </c>
      <c r="G281" s="416" t="e">
        <f>IF(F282&gt;0,VLOOKUP(F282,女子登録情報!$O$2:$P$48,2,0),"")</f>
        <v>#N/A</v>
      </c>
      <c r="H281" s="416" t="str">
        <f t="shared" ref="H281" si="138">IF(C281&gt;0,TEXT(C281,"100000000"),"")</f>
        <v/>
      </c>
      <c r="I281" s="257"/>
      <c r="J281" s="5" t="s">
        <v>42</v>
      </c>
      <c r="K281" s="93"/>
      <c r="L281" s="7" t="str">
        <f>IF(K281&gt;0,VLOOKUP(K281,女子登録情報!$J$1:$K$21,2,0),"")</f>
        <v/>
      </c>
      <c r="M281" s="5" t="s">
        <v>43</v>
      </c>
      <c r="N281" s="95"/>
      <c r="O281" s="96" t="str">
        <f t="shared" si="133"/>
        <v/>
      </c>
      <c r="P281" s="97"/>
      <c r="Q281" s="664"/>
      <c r="R281" s="665"/>
      <c r="S281" s="666"/>
      <c r="T281" s="667"/>
      <c r="U281" s="667"/>
      <c r="AA281" s="266" t="str">
        <f t="shared" si="134"/>
        <v/>
      </c>
    </row>
    <row r="282" spans="1:27" s="20" customFormat="1" ht="18" hidden="1" customHeight="1" thickBot="1">
      <c r="A282" s="460"/>
      <c r="B282" s="679"/>
      <c r="C282" s="681"/>
      <c r="D282" s="681"/>
      <c r="E282" s="681"/>
      <c r="F282" s="92" t="str">
        <f>IF(C281&gt;0,VLOOKUP(C281,女子登録情報!$A$1:$H$2000,5,0),"")</f>
        <v/>
      </c>
      <c r="G282" s="417"/>
      <c r="H282" s="417"/>
      <c r="I282" s="257"/>
      <c r="J282" s="10" t="s">
        <v>44</v>
      </c>
      <c r="K282" s="93"/>
      <c r="L282" s="7" t="str">
        <f>IF(K282&gt;0,VLOOKUP(K282,女子登録情報!$J$2:$K$21,2,0),"")</f>
        <v/>
      </c>
      <c r="M282" s="10"/>
      <c r="N282" s="98"/>
      <c r="O282" s="96" t="str">
        <f t="shared" si="133"/>
        <v/>
      </c>
      <c r="P282" s="97"/>
      <c r="Q282" s="670"/>
      <c r="R282" s="671"/>
      <c r="S282" s="672"/>
      <c r="T282" s="668"/>
      <c r="U282" s="668"/>
      <c r="AA282" s="266" t="str">
        <f t="shared" si="134"/>
        <v/>
      </c>
    </row>
    <row r="283" spans="1:27" s="20" customFormat="1" ht="18" hidden="1" customHeight="1" thickBot="1">
      <c r="A283" s="461"/>
      <c r="B283" s="673" t="s">
        <v>45</v>
      </c>
      <c r="C283" s="674"/>
      <c r="D283" s="101"/>
      <c r="E283" s="101"/>
      <c r="F283" s="102"/>
      <c r="G283" s="418"/>
      <c r="H283" s="418"/>
      <c r="I283" s="258"/>
      <c r="J283" s="11" t="s">
        <v>46</v>
      </c>
      <c r="K283" s="94"/>
      <c r="L283" s="13" t="str">
        <f>IF(K283&gt;0,VLOOKUP(K283,女子登録情報!$J$2:$K$21,2,0),"")</f>
        <v/>
      </c>
      <c r="M283" s="14"/>
      <c r="N283" s="99"/>
      <c r="O283" s="96" t="str">
        <f t="shared" si="133"/>
        <v/>
      </c>
      <c r="P283" s="100"/>
      <c r="Q283" s="675"/>
      <c r="R283" s="676"/>
      <c r="S283" s="677"/>
      <c r="T283" s="669"/>
      <c r="U283" s="669"/>
      <c r="AA283" s="266" t="str">
        <f t="shared" si="134"/>
        <v/>
      </c>
    </row>
    <row r="284" spans="1:27" s="20" customFormat="1" ht="18" hidden="1" customHeight="1" thickTop="1" thickBot="1">
      <c r="A284" s="459">
        <v>91</v>
      </c>
      <c r="B284" s="678" t="s">
        <v>47</v>
      </c>
      <c r="C284" s="680"/>
      <c r="D284" s="680" t="str">
        <f>IF(C284&gt;0,VLOOKUP(C284,女子登録情報!$A$1:$H$2000,3,0),"")</f>
        <v/>
      </c>
      <c r="E284" s="680" t="str">
        <f>IF(C284&gt;0,VLOOKUP(C284,女子登録情報!$A$1:$H$2000,4,0),"")</f>
        <v/>
      </c>
      <c r="F284" s="91" t="str">
        <f>IF(C284&gt;0,VLOOKUP(C284,女子登録情報!$A$1:$H$2000,8,0),"")</f>
        <v/>
      </c>
      <c r="G284" s="416" t="e">
        <f>IF(F285&gt;0,VLOOKUP(F285,女子登録情報!$O$2:$P$48,2,0),"")</f>
        <v>#N/A</v>
      </c>
      <c r="H284" s="416" t="str">
        <f t="shared" ref="H284" si="139">IF(C284&gt;0,TEXT(C284,"100000000"),"")</f>
        <v/>
      </c>
      <c r="I284" s="257"/>
      <c r="J284" s="5" t="s">
        <v>42</v>
      </c>
      <c r="K284" s="93"/>
      <c r="L284" s="7" t="str">
        <f>IF(K284&gt;0,VLOOKUP(K284,女子登録情報!$J$1:$K$21,2,0),"")</f>
        <v/>
      </c>
      <c r="M284" s="5" t="s">
        <v>43</v>
      </c>
      <c r="N284" s="95"/>
      <c r="O284" s="96" t="str">
        <f t="shared" si="133"/>
        <v/>
      </c>
      <c r="P284" s="97"/>
      <c r="Q284" s="664"/>
      <c r="R284" s="665"/>
      <c r="S284" s="666"/>
      <c r="T284" s="667"/>
      <c r="U284" s="667"/>
      <c r="AA284" s="266" t="str">
        <f t="shared" si="134"/>
        <v/>
      </c>
    </row>
    <row r="285" spans="1:27" s="20" customFormat="1" ht="18" hidden="1" customHeight="1" thickBot="1">
      <c r="A285" s="460"/>
      <c r="B285" s="679"/>
      <c r="C285" s="681"/>
      <c r="D285" s="681"/>
      <c r="E285" s="681"/>
      <c r="F285" s="92" t="str">
        <f>IF(C284&gt;0,VLOOKUP(C284,女子登録情報!$A$1:$H$2000,5,0),"")</f>
        <v/>
      </c>
      <c r="G285" s="417"/>
      <c r="H285" s="417"/>
      <c r="I285" s="257"/>
      <c r="J285" s="10" t="s">
        <v>44</v>
      </c>
      <c r="K285" s="93"/>
      <c r="L285" s="7" t="str">
        <f>IF(K285&gt;0,VLOOKUP(K285,女子登録情報!$J$2:$K$21,2,0),"")</f>
        <v/>
      </c>
      <c r="M285" s="10"/>
      <c r="N285" s="98"/>
      <c r="O285" s="96" t="str">
        <f t="shared" si="133"/>
        <v/>
      </c>
      <c r="P285" s="97"/>
      <c r="Q285" s="670"/>
      <c r="R285" s="671"/>
      <c r="S285" s="672"/>
      <c r="T285" s="668"/>
      <c r="U285" s="668"/>
      <c r="AA285" s="266" t="str">
        <f t="shared" si="134"/>
        <v/>
      </c>
    </row>
    <row r="286" spans="1:27" s="20" customFormat="1" ht="18" hidden="1" customHeight="1" thickBot="1">
      <c r="A286" s="461"/>
      <c r="B286" s="673" t="s">
        <v>45</v>
      </c>
      <c r="C286" s="674"/>
      <c r="D286" s="101"/>
      <c r="E286" s="101"/>
      <c r="F286" s="102"/>
      <c r="G286" s="418"/>
      <c r="H286" s="418"/>
      <c r="I286" s="258"/>
      <c r="J286" s="11" t="s">
        <v>46</v>
      </c>
      <c r="K286" s="94"/>
      <c r="L286" s="13" t="str">
        <f>IF(K286&gt;0,VLOOKUP(K286,女子登録情報!$J$2:$K$21,2,0),"")</f>
        <v/>
      </c>
      <c r="M286" s="14"/>
      <c r="N286" s="99"/>
      <c r="O286" s="96" t="str">
        <f t="shared" si="133"/>
        <v/>
      </c>
      <c r="P286" s="100"/>
      <c r="Q286" s="675"/>
      <c r="R286" s="676"/>
      <c r="S286" s="677"/>
      <c r="T286" s="669"/>
      <c r="U286" s="669"/>
      <c r="AA286" s="266" t="str">
        <f t="shared" si="134"/>
        <v/>
      </c>
    </row>
    <row r="287" spans="1:27" s="20" customFormat="1" ht="18" hidden="1" customHeight="1" thickTop="1" thickBot="1">
      <c r="A287" s="459">
        <v>92</v>
      </c>
      <c r="B287" s="678" t="s">
        <v>47</v>
      </c>
      <c r="C287" s="680"/>
      <c r="D287" s="680" t="str">
        <f>IF(C287&gt;0,VLOOKUP(C287,女子登録情報!$A$1:$H$2000,3,0),"")</f>
        <v/>
      </c>
      <c r="E287" s="680" t="str">
        <f>IF(C287&gt;0,VLOOKUP(C287,女子登録情報!$A$1:$H$2000,4,0),"")</f>
        <v/>
      </c>
      <c r="F287" s="91" t="str">
        <f>IF(C287&gt;0,VLOOKUP(C287,女子登録情報!$A$1:$H$2000,8,0),"")</f>
        <v/>
      </c>
      <c r="G287" s="416" t="e">
        <f>IF(F288&gt;0,VLOOKUP(F288,女子登録情報!$O$2:$P$48,2,0),"")</f>
        <v>#N/A</v>
      </c>
      <c r="H287" s="416" t="str">
        <f t="shared" ref="H287" si="140">IF(C287&gt;0,TEXT(C287,"100000000"),"")</f>
        <v/>
      </c>
      <c r="I287" s="257"/>
      <c r="J287" s="5" t="s">
        <v>42</v>
      </c>
      <c r="K287" s="93"/>
      <c r="L287" s="7" t="str">
        <f>IF(K287&gt;0,VLOOKUP(K287,女子登録情報!$J$1:$K$21,2,0),"")</f>
        <v/>
      </c>
      <c r="M287" s="5" t="s">
        <v>43</v>
      </c>
      <c r="N287" s="95"/>
      <c r="O287" s="96" t="str">
        <f t="shared" si="133"/>
        <v/>
      </c>
      <c r="P287" s="97"/>
      <c r="Q287" s="664"/>
      <c r="R287" s="665"/>
      <c r="S287" s="666"/>
      <c r="T287" s="667"/>
      <c r="U287" s="667"/>
      <c r="AA287" s="266" t="str">
        <f t="shared" si="134"/>
        <v/>
      </c>
    </row>
    <row r="288" spans="1:27" s="20" customFormat="1" ht="18" hidden="1" customHeight="1" thickBot="1">
      <c r="A288" s="460"/>
      <c r="B288" s="679"/>
      <c r="C288" s="681"/>
      <c r="D288" s="681"/>
      <c r="E288" s="681"/>
      <c r="F288" s="92" t="str">
        <f>IF(C287&gt;0,VLOOKUP(C287,女子登録情報!$A$1:$H$2000,5,0),"")</f>
        <v/>
      </c>
      <c r="G288" s="417"/>
      <c r="H288" s="417"/>
      <c r="I288" s="257"/>
      <c r="J288" s="10" t="s">
        <v>44</v>
      </c>
      <c r="K288" s="93"/>
      <c r="L288" s="7" t="str">
        <f>IF(K288&gt;0,VLOOKUP(K288,女子登録情報!$J$2:$K$21,2,0),"")</f>
        <v/>
      </c>
      <c r="M288" s="10"/>
      <c r="N288" s="98"/>
      <c r="O288" s="96" t="str">
        <f t="shared" si="133"/>
        <v/>
      </c>
      <c r="P288" s="97"/>
      <c r="Q288" s="670"/>
      <c r="R288" s="671"/>
      <c r="S288" s="672"/>
      <c r="T288" s="668"/>
      <c r="U288" s="668"/>
      <c r="AA288" s="266" t="str">
        <f t="shared" si="134"/>
        <v/>
      </c>
    </row>
    <row r="289" spans="1:27" s="20" customFormat="1" ht="18" hidden="1" customHeight="1" thickBot="1">
      <c r="A289" s="461"/>
      <c r="B289" s="673" t="s">
        <v>45</v>
      </c>
      <c r="C289" s="674"/>
      <c r="D289" s="101"/>
      <c r="E289" s="101"/>
      <c r="F289" s="102"/>
      <c r="G289" s="418"/>
      <c r="H289" s="418"/>
      <c r="I289" s="258"/>
      <c r="J289" s="11" t="s">
        <v>46</v>
      </c>
      <c r="K289" s="94"/>
      <c r="L289" s="13" t="str">
        <f>IF(K289&gt;0,VLOOKUP(K289,女子登録情報!$J$2:$K$21,2,0),"")</f>
        <v/>
      </c>
      <c r="M289" s="14"/>
      <c r="N289" s="99"/>
      <c r="O289" s="96" t="str">
        <f t="shared" si="133"/>
        <v/>
      </c>
      <c r="P289" s="100"/>
      <c r="Q289" s="675"/>
      <c r="R289" s="676"/>
      <c r="S289" s="677"/>
      <c r="T289" s="669"/>
      <c r="U289" s="669"/>
      <c r="AA289" s="266" t="str">
        <f t="shared" si="134"/>
        <v/>
      </c>
    </row>
    <row r="290" spans="1:27" s="20" customFormat="1" ht="18" hidden="1" customHeight="1" thickTop="1" thickBot="1">
      <c r="A290" s="459">
        <v>93</v>
      </c>
      <c r="B290" s="678" t="s">
        <v>47</v>
      </c>
      <c r="C290" s="680"/>
      <c r="D290" s="680" t="str">
        <f>IF(C290&gt;0,VLOOKUP(C290,女子登録情報!$A$1:$H$2000,3,0),"")</f>
        <v/>
      </c>
      <c r="E290" s="680" t="str">
        <f>IF(C290&gt;0,VLOOKUP(C290,女子登録情報!$A$1:$H$2000,4,0),"")</f>
        <v/>
      </c>
      <c r="F290" s="91" t="str">
        <f>IF(C290&gt;0,VLOOKUP(C290,女子登録情報!$A$1:$H$2000,8,0),"")</f>
        <v/>
      </c>
      <c r="G290" s="416" t="e">
        <f>IF(F291&gt;0,VLOOKUP(F291,女子登録情報!$O$2:$P$48,2,0),"")</f>
        <v>#N/A</v>
      </c>
      <c r="H290" s="416" t="str">
        <f t="shared" ref="H290" si="141">IF(C290&gt;0,TEXT(C290,"100000000"),"")</f>
        <v/>
      </c>
      <c r="I290" s="257"/>
      <c r="J290" s="5" t="s">
        <v>42</v>
      </c>
      <c r="K290" s="93"/>
      <c r="L290" s="7" t="str">
        <f>IF(K290&gt;0,VLOOKUP(K290,女子登録情報!$J$1:$K$21,2,0),"")</f>
        <v/>
      </c>
      <c r="M290" s="5" t="s">
        <v>43</v>
      </c>
      <c r="N290" s="95"/>
      <c r="O290" s="96" t="str">
        <f t="shared" si="133"/>
        <v/>
      </c>
      <c r="P290" s="97"/>
      <c r="Q290" s="664"/>
      <c r="R290" s="665"/>
      <c r="S290" s="666"/>
      <c r="T290" s="667"/>
      <c r="U290" s="667"/>
      <c r="AA290" s="266" t="str">
        <f t="shared" si="134"/>
        <v/>
      </c>
    </row>
    <row r="291" spans="1:27" s="20" customFormat="1" ht="18" hidden="1" customHeight="1" thickBot="1">
      <c r="A291" s="460"/>
      <c r="B291" s="679"/>
      <c r="C291" s="681"/>
      <c r="D291" s="681"/>
      <c r="E291" s="681"/>
      <c r="F291" s="92" t="str">
        <f>IF(C290&gt;0,VLOOKUP(C290,女子登録情報!$A$1:$H$2000,5,0),"")</f>
        <v/>
      </c>
      <c r="G291" s="417"/>
      <c r="H291" s="417"/>
      <c r="I291" s="257"/>
      <c r="J291" s="10" t="s">
        <v>44</v>
      </c>
      <c r="K291" s="93"/>
      <c r="L291" s="7" t="str">
        <f>IF(K291&gt;0,VLOOKUP(K291,女子登録情報!$J$2:$K$21,2,0),"")</f>
        <v/>
      </c>
      <c r="M291" s="10"/>
      <c r="N291" s="98"/>
      <c r="O291" s="96" t="str">
        <f t="shared" si="133"/>
        <v/>
      </c>
      <c r="P291" s="97"/>
      <c r="Q291" s="670"/>
      <c r="R291" s="671"/>
      <c r="S291" s="672"/>
      <c r="T291" s="668"/>
      <c r="U291" s="668"/>
      <c r="AA291" s="266" t="str">
        <f t="shared" si="134"/>
        <v/>
      </c>
    </row>
    <row r="292" spans="1:27" s="20" customFormat="1" ht="18" hidden="1" customHeight="1" thickBot="1">
      <c r="A292" s="461"/>
      <c r="B292" s="673" t="s">
        <v>45</v>
      </c>
      <c r="C292" s="674"/>
      <c r="D292" s="101"/>
      <c r="E292" s="101"/>
      <c r="F292" s="102"/>
      <c r="G292" s="418"/>
      <c r="H292" s="418"/>
      <c r="I292" s="258"/>
      <c r="J292" s="11" t="s">
        <v>46</v>
      </c>
      <c r="K292" s="94"/>
      <c r="L292" s="13" t="str">
        <f>IF(K292&gt;0,VLOOKUP(K292,女子登録情報!$J$2:$K$21,2,0),"")</f>
        <v/>
      </c>
      <c r="M292" s="14"/>
      <c r="N292" s="99"/>
      <c r="O292" s="96" t="str">
        <f t="shared" si="133"/>
        <v/>
      </c>
      <c r="P292" s="100"/>
      <c r="Q292" s="675"/>
      <c r="R292" s="676"/>
      <c r="S292" s="677"/>
      <c r="T292" s="669"/>
      <c r="U292" s="669"/>
      <c r="AA292" s="266" t="str">
        <f t="shared" si="134"/>
        <v/>
      </c>
    </row>
    <row r="293" spans="1:27" s="20" customFormat="1" ht="18" hidden="1" customHeight="1" thickTop="1" thickBot="1">
      <c r="A293" s="459">
        <v>94</v>
      </c>
      <c r="B293" s="678" t="s">
        <v>47</v>
      </c>
      <c r="C293" s="680"/>
      <c r="D293" s="680" t="str">
        <f>IF(C293&gt;0,VLOOKUP(C293,女子登録情報!$A$1:$H$2000,3,0),"")</f>
        <v/>
      </c>
      <c r="E293" s="680" t="str">
        <f>IF(C293&gt;0,VLOOKUP(C293,女子登録情報!$A$1:$H$2000,4,0),"")</f>
        <v/>
      </c>
      <c r="F293" s="91" t="str">
        <f>IF(C293&gt;0,VLOOKUP(C293,女子登録情報!$A$1:$H$2000,8,0),"")</f>
        <v/>
      </c>
      <c r="G293" s="416" t="e">
        <f>IF(F294&gt;0,VLOOKUP(F294,女子登録情報!$O$2:$P$48,2,0),"")</f>
        <v>#N/A</v>
      </c>
      <c r="H293" s="416" t="str">
        <f t="shared" ref="H293" si="142">IF(C293&gt;0,TEXT(C293,"100000000"),"")</f>
        <v/>
      </c>
      <c r="I293" s="257"/>
      <c r="J293" s="5" t="s">
        <v>42</v>
      </c>
      <c r="K293" s="93"/>
      <c r="L293" s="7" t="str">
        <f>IF(K293&gt;0,VLOOKUP(K293,女子登録情報!$J$1:$K$21,2,0),"")</f>
        <v/>
      </c>
      <c r="M293" s="5" t="s">
        <v>43</v>
      </c>
      <c r="N293" s="95"/>
      <c r="O293" s="96" t="str">
        <f t="shared" si="133"/>
        <v/>
      </c>
      <c r="P293" s="97"/>
      <c r="Q293" s="664"/>
      <c r="R293" s="665"/>
      <c r="S293" s="666"/>
      <c r="T293" s="667"/>
      <c r="U293" s="667"/>
      <c r="AA293" s="266" t="str">
        <f t="shared" si="134"/>
        <v/>
      </c>
    </row>
    <row r="294" spans="1:27" s="20" customFormat="1" ht="18" hidden="1" customHeight="1" thickBot="1">
      <c r="A294" s="460"/>
      <c r="B294" s="679"/>
      <c r="C294" s="681"/>
      <c r="D294" s="681"/>
      <c r="E294" s="681"/>
      <c r="F294" s="92" t="str">
        <f>IF(C293&gt;0,VLOOKUP(C293,女子登録情報!$A$1:$H$2000,5,0),"")</f>
        <v/>
      </c>
      <c r="G294" s="417"/>
      <c r="H294" s="417"/>
      <c r="I294" s="257"/>
      <c r="J294" s="10" t="s">
        <v>44</v>
      </c>
      <c r="K294" s="93"/>
      <c r="L294" s="7" t="str">
        <f>IF(K294&gt;0,VLOOKUP(K294,女子登録情報!$J$2:$K$21,2,0),"")</f>
        <v/>
      </c>
      <c r="M294" s="10"/>
      <c r="N294" s="98"/>
      <c r="O294" s="96" t="str">
        <f t="shared" si="133"/>
        <v/>
      </c>
      <c r="P294" s="97"/>
      <c r="Q294" s="670"/>
      <c r="R294" s="671"/>
      <c r="S294" s="672"/>
      <c r="T294" s="668"/>
      <c r="U294" s="668"/>
      <c r="AA294" s="266" t="str">
        <f t="shared" si="134"/>
        <v/>
      </c>
    </row>
    <row r="295" spans="1:27" s="20" customFormat="1" ht="18" hidden="1" customHeight="1" thickBot="1">
      <c r="A295" s="461"/>
      <c r="B295" s="673" t="s">
        <v>45</v>
      </c>
      <c r="C295" s="674"/>
      <c r="D295" s="101"/>
      <c r="E295" s="101"/>
      <c r="F295" s="102"/>
      <c r="G295" s="418"/>
      <c r="H295" s="418"/>
      <c r="I295" s="258"/>
      <c r="J295" s="11" t="s">
        <v>46</v>
      </c>
      <c r="K295" s="94"/>
      <c r="L295" s="13" t="str">
        <f>IF(K295&gt;0,VLOOKUP(K295,女子登録情報!$J$2:$K$21,2,0),"")</f>
        <v/>
      </c>
      <c r="M295" s="14"/>
      <c r="N295" s="99"/>
      <c r="O295" s="96" t="str">
        <f t="shared" si="133"/>
        <v/>
      </c>
      <c r="P295" s="100"/>
      <c r="Q295" s="675"/>
      <c r="R295" s="676"/>
      <c r="S295" s="677"/>
      <c r="T295" s="669"/>
      <c r="U295" s="669"/>
      <c r="AA295" s="266" t="str">
        <f t="shared" si="134"/>
        <v/>
      </c>
    </row>
    <row r="296" spans="1:27" s="20" customFormat="1" ht="18" hidden="1" customHeight="1" thickTop="1" thickBot="1">
      <c r="A296" s="459">
        <v>95</v>
      </c>
      <c r="B296" s="678" t="s">
        <v>47</v>
      </c>
      <c r="C296" s="680"/>
      <c r="D296" s="680" t="str">
        <f>IF(C296&gt;0,VLOOKUP(C296,女子登録情報!$A$1:$H$2000,3,0),"")</f>
        <v/>
      </c>
      <c r="E296" s="680" t="str">
        <f>IF(C296&gt;0,VLOOKUP(C296,女子登録情報!$A$1:$H$2000,4,0),"")</f>
        <v/>
      </c>
      <c r="F296" s="91" t="str">
        <f>IF(C296&gt;0,VLOOKUP(C296,女子登録情報!$A$1:$H$2000,8,0),"")</f>
        <v/>
      </c>
      <c r="G296" s="416" t="e">
        <f>IF(F297&gt;0,VLOOKUP(F297,女子登録情報!$O$2:$P$48,2,0),"")</f>
        <v>#N/A</v>
      </c>
      <c r="H296" s="416" t="str">
        <f t="shared" ref="H296" si="143">IF(C296&gt;0,TEXT(C296,"100000000"),"")</f>
        <v/>
      </c>
      <c r="I296" s="257"/>
      <c r="J296" s="5" t="s">
        <v>42</v>
      </c>
      <c r="K296" s="93"/>
      <c r="L296" s="7" t="str">
        <f>IF(K296&gt;0,VLOOKUP(K296,女子登録情報!$J$1:$K$21,2,0),"")</f>
        <v/>
      </c>
      <c r="M296" s="5" t="s">
        <v>43</v>
      </c>
      <c r="N296" s="95"/>
      <c r="O296" s="96" t="str">
        <f t="shared" si="133"/>
        <v/>
      </c>
      <c r="P296" s="97"/>
      <c r="Q296" s="664"/>
      <c r="R296" s="665"/>
      <c r="S296" s="666"/>
      <c r="T296" s="667"/>
      <c r="U296" s="667"/>
      <c r="AA296" s="266" t="str">
        <f t="shared" si="134"/>
        <v/>
      </c>
    </row>
    <row r="297" spans="1:27" s="20" customFormat="1" ht="18" hidden="1" customHeight="1" thickBot="1">
      <c r="A297" s="460"/>
      <c r="B297" s="679"/>
      <c r="C297" s="681"/>
      <c r="D297" s="681"/>
      <c r="E297" s="681"/>
      <c r="F297" s="92" t="str">
        <f>IF(C296&gt;0,VLOOKUP(C296,女子登録情報!$A$1:$H$2000,5,0),"")</f>
        <v/>
      </c>
      <c r="G297" s="417"/>
      <c r="H297" s="417"/>
      <c r="I297" s="257"/>
      <c r="J297" s="10" t="s">
        <v>44</v>
      </c>
      <c r="K297" s="93"/>
      <c r="L297" s="7" t="str">
        <f>IF(K297&gt;0,VLOOKUP(K297,女子登録情報!$J$2:$K$21,2,0),"")</f>
        <v/>
      </c>
      <c r="M297" s="10"/>
      <c r="N297" s="98"/>
      <c r="O297" s="96" t="str">
        <f t="shared" si="133"/>
        <v/>
      </c>
      <c r="P297" s="97"/>
      <c r="Q297" s="670"/>
      <c r="R297" s="671"/>
      <c r="S297" s="672"/>
      <c r="T297" s="668"/>
      <c r="U297" s="668"/>
      <c r="AA297" s="266" t="str">
        <f t="shared" si="134"/>
        <v/>
      </c>
    </row>
    <row r="298" spans="1:27" s="20" customFormat="1" ht="18" hidden="1" customHeight="1" thickBot="1">
      <c r="A298" s="461"/>
      <c r="B298" s="673" t="s">
        <v>45</v>
      </c>
      <c r="C298" s="674"/>
      <c r="D298" s="101"/>
      <c r="E298" s="101"/>
      <c r="F298" s="102"/>
      <c r="G298" s="418"/>
      <c r="H298" s="418"/>
      <c r="I298" s="258"/>
      <c r="J298" s="11" t="s">
        <v>46</v>
      </c>
      <c r="K298" s="94"/>
      <c r="L298" s="13" t="str">
        <f>IF(K298&gt;0,VLOOKUP(K298,女子登録情報!$J$2:$K$21,2,0),"")</f>
        <v/>
      </c>
      <c r="M298" s="14"/>
      <c r="N298" s="99"/>
      <c r="O298" s="96" t="str">
        <f t="shared" si="133"/>
        <v/>
      </c>
      <c r="P298" s="100"/>
      <c r="Q298" s="675"/>
      <c r="R298" s="676"/>
      <c r="S298" s="677"/>
      <c r="T298" s="669"/>
      <c r="U298" s="669"/>
      <c r="AA298" s="266" t="str">
        <f t="shared" si="134"/>
        <v/>
      </c>
    </row>
    <row r="299" spans="1:27" s="20" customFormat="1" ht="18" hidden="1" customHeight="1" thickTop="1" thickBot="1">
      <c r="A299" s="459">
        <v>96</v>
      </c>
      <c r="B299" s="678" t="s">
        <v>47</v>
      </c>
      <c r="C299" s="680"/>
      <c r="D299" s="680" t="str">
        <f>IF(C299&gt;0,VLOOKUP(C299,女子登録情報!$A$1:$H$2000,3,0),"")</f>
        <v/>
      </c>
      <c r="E299" s="680" t="str">
        <f>IF(C299&gt;0,VLOOKUP(C299,女子登録情報!$A$1:$H$2000,4,0),"")</f>
        <v/>
      </c>
      <c r="F299" s="91" t="str">
        <f>IF(C299&gt;0,VLOOKUP(C299,女子登録情報!$A$1:$H$2000,8,0),"")</f>
        <v/>
      </c>
      <c r="G299" s="416" t="e">
        <f>IF(F300&gt;0,VLOOKUP(F300,女子登録情報!$O$2:$P$48,2,0),"")</f>
        <v>#N/A</v>
      </c>
      <c r="H299" s="416" t="str">
        <f t="shared" ref="H299" si="144">IF(C299&gt;0,TEXT(C299,"100000000"),"")</f>
        <v/>
      </c>
      <c r="I299" s="257"/>
      <c r="J299" s="5" t="s">
        <v>42</v>
      </c>
      <c r="K299" s="93"/>
      <c r="L299" s="7" t="str">
        <f>IF(K299&gt;0,VLOOKUP(K299,女子登録情報!$J$1:$K$21,2,0),"")</f>
        <v/>
      </c>
      <c r="M299" s="5" t="s">
        <v>43</v>
      </c>
      <c r="N299" s="95"/>
      <c r="O299" s="96" t="str">
        <f t="shared" si="133"/>
        <v/>
      </c>
      <c r="P299" s="97"/>
      <c r="Q299" s="664"/>
      <c r="R299" s="665"/>
      <c r="S299" s="666"/>
      <c r="T299" s="667"/>
      <c r="U299" s="667"/>
      <c r="AA299" s="266" t="str">
        <f t="shared" si="134"/>
        <v/>
      </c>
    </row>
    <row r="300" spans="1:27" s="20" customFormat="1" ht="18" hidden="1" customHeight="1" thickBot="1">
      <c r="A300" s="460"/>
      <c r="B300" s="679"/>
      <c r="C300" s="681"/>
      <c r="D300" s="681"/>
      <c r="E300" s="681"/>
      <c r="F300" s="92" t="str">
        <f>IF(C299&gt;0,VLOOKUP(C299,女子登録情報!$A$1:$H$2000,5,0),"")</f>
        <v/>
      </c>
      <c r="G300" s="417"/>
      <c r="H300" s="417"/>
      <c r="I300" s="257"/>
      <c r="J300" s="10" t="s">
        <v>44</v>
      </c>
      <c r="K300" s="93"/>
      <c r="L300" s="7" t="str">
        <f>IF(K300&gt;0,VLOOKUP(K300,女子登録情報!$J$2:$K$21,2,0),"")</f>
        <v/>
      </c>
      <c r="M300" s="10"/>
      <c r="N300" s="98"/>
      <c r="O300" s="96" t="str">
        <f t="shared" si="133"/>
        <v/>
      </c>
      <c r="P300" s="97"/>
      <c r="Q300" s="670"/>
      <c r="R300" s="671"/>
      <c r="S300" s="672"/>
      <c r="T300" s="668"/>
      <c r="U300" s="668"/>
      <c r="AA300" s="266" t="str">
        <f t="shared" si="134"/>
        <v/>
      </c>
    </row>
    <row r="301" spans="1:27" s="20" customFormat="1" ht="18" hidden="1" customHeight="1" thickBot="1">
      <c r="A301" s="461"/>
      <c r="B301" s="673" t="s">
        <v>45</v>
      </c>
      <c r="C301" s="674"/>
      <c r="D301" s="101"/>
      <c r="E301" s="101"/>
      <c r="F301" s="102"/>
      <c r="G301" s="418"/>
      <c r="H301" s="418"/>
      <c r="I301" s="258"/>
      <c r="J301" s="11" t="s">
        <v>46</v>
      </c>
      <c r="K301" s="94"/>
      <c r="L301" s="13" t="str">
        <f>IF(K301&gt;0,VLOOKUP(K301,女子登録情報!$J$2:$K$21,2,0),"")</f>
        <v/>
      </c>
      <c r="M301" s="14"/>
      <c r="N301" s="99"/>
      <c r="O301" s="96" t="str">
        <f t="shared" si="133"/>
        <v/>
      </c>
      <c r="P301" s="100"/>
      <c r="Q301" s="675"/>
      <c r="R301" s="676"/>
      <c r="S301" s="677"/>
      <c r="T301" s="669"/>
      <c r="U301" s="669"/>
      <c r="AA301" s="266" t="str">
        <f t="shared" si="134"/>
        <v/>
      </c>
    </row>
    <row r="302" spans="1:27" s="20" customFormat="1" ht="18" hidden="1" customHeight="1" thickTop="1" thickBot="1">
      <c r="A302" s="459">
        <v>97</v>
      </c>
      <c r="B302" s="678" t="s">
        <v>47</v>
      </c>
      <c r="C302" s="680"/>
      <c r="D302" s="680" t="str">
        <f>IF(C302&gt;0,VLOOKUP(C302,女子登録情報!$A$1:$H$2000,3,0),"")</f>
        <v/>
      </c>
      <c r="E302" s="680" t="str">
        <f>IF(C302&gt;0,VLOOKUP(C302,女子登録情報!$A$1:$H$2000,4,0),"")</f>
        <v/>
      </c>
      <c r="F302" s="91" t="str">
        <f>IF(C302&gt;0,VLOOKUP(C302,女子登録情報!$A$1:$H$2000,8,0),"")</f>
        <v/>
      </c>
      <c r="G302" s="416" t="e">
        <f>IF(F303&gt;0,VLOOKUP(F303,女子登録情報!$O$2:$P$48,2,0),"")</f>
        <v>#N/A</v>
      </c>
      <c r="H302" s="416" t="str">
        <f t="shared" ref="H302" si="145">IF(C302&gt;0,TEXT(C302,"100000000"),"")</f>
        <v/>
      </c>
      <c r="I302" s="257"/>
      <c r="J302" s="5" t="s">
        <v>42</v>
      </c>
      <c r="K302" s="93"/>
      <c r="L302" s="7" t="str">
        <f>IF(K302&gt;0,VLOOKUP(K302,女子登録情報!$J$1:$K$21,2,0),"")</f>
        <v/>
      </c>
      <c r="M302" s="5" t="s">
        <v>43</v>
      </c>
      <c r="N302" s="95"/>
      <c r="O302" s="96" t="str">
        <f t="shared" si="133"/>
        <v/>
      </c>
      <c r="P302" s="97"/>
      <c r="Q302" s="664"/>
      <c r="R302" s="665"/>
      <c r="S302" s="666"/>
      <c r="T302" s="667"/>
      <c r="U302" s="667"/>
      <c r="AA302" s="266" t="str">
        <f t="shared" si="134"/>
        <v/>
      </c>
    </row>
    <row r="303" spans="1:27" s="20" customFormat="1" ht="18" hidden="1" customHeight="1" thickBot="1">
      <c r="A303" s="460"/>
      <c r="B303" s="679"/>
      <c r="C303" s="681"/>
      <c r="D303" s="681"/>
      <c r="E303" s="681"/>
      <c r="F303" s="92" t="str">
        <f>IF(C302&gt;0,VLOOKUP(C302,女子登録情報!$A$1:$H$2000,5,0),"")</f>
        <v/>
      </c>
      <c r="G303" s="417"/>
      <c r="H303" s="417"/>
      <c r="I303" s="257"/>
      <c r="J303" s="10" t="s">
        <v>44</v>
      </c>
      <c r="K303" s="93"/>
      <c r="L303" s="7" t="str">
        <f>IF(K303&gt;0,VLOOKUP(K303,女子登録情報!$J$2:$K$21,2,0),"")</f>
        <v/>
      </c>
      <c r="M303" s="10"/>
      <c r="N303" s="98"/>
      <c r="O303" s="96" t="str">
        <f t="shared" si="133"/>
        <v/>
      </c>
      <c r="P303" s="97"/>
      <c r="Q303" s="670"/>
      <c r="R303" s="671"/>
      <c r="S303" s="672"/>
      <c r="T303" s="668"/>
      <c r="U303" s="668"/>
      <c r="AA303" s="266" t="str">
        <f t="shared" si="134"/>
        <v/>
      </c>
    </row>
    <row r="304" spans="1:27" s="20" customFormat="1" ht="18" hidden="1" customHeight="1" thickBot="1">
      <c r="A304" s="461"/>
      <c r="B304" s="673" t="s">
        <v>45</v>
      </c>
      <c r="C304" s="674"/>
      <c r="D304" s="101"/>
      <c r="E304" s="101"/>
      <c r="F304" s="102"/>
      <c r="G304" s="418"/>
      <c r="H304" s="418"/>
      <c r="I304" s="258"/>
      <c r="J304" s="11" t="s">
        <v>46</v>
      </c>
      <c r="K304" s="94"/>
      <c r="L304" s="13" t="str">
        <f>IF(K304&gt;0,VLOOKUP(K304,女子登録情報!$J$2:$K$21,2,0),"")</f>
        <v/>
      </c>
      <c r="M304" s="14"/>
      <c r="N304" s="99"/>
      <c r="O304" s="96" t="str">
        <f t="shared" si="133"/>
        <v/>
      </c>
      <c r="P304" s="100"/>
      <c r="Q304" s="675"/>
      <c r="R304" s="676"/>
      <c r="S304" s="677"/>
      <c r="T304" s="669"/>
      <c r="U304" s="669"/>
      <c r="AA304" s="266" t="str">
        <f t="shared" si="134"/>
        <v/>
      </c>
    </row>
    <row r="305" spans="1:27" s="20" customFormat="1" ht="18" hidden="1" customHeight="1" thickTop="1" thickBot="1">
      <c r="A305" s="459">
        <v>98</v>
      </c>
      <c r="B305" s="678" t="s">
        <v>47</v>
      </c>
      <c r="C305" s="680"/>
      <c r="D305" s="680" t="str">
        <f>IF(C305&gt;0,VLOOKUP(C305,女子登録情報!$A$1:$H$2000,3,0),"")</f>
        <v/>
      </c>
      <c r="E305" s="680" t="str">
        <f>IF(C305&gt;0,VLOOKUP(C305,女子登録情報!$A$1:$H$2000,4,0),"")</f>
        <v/>
      </c>
      <c r="F305" s="91" t="str">
        <f>IF(C305&gt;0,VLOOKUP(C305,女子登録情報!$A$1:$H$2000,8,0),"")</f>
        <v/>
      </c>
      <c r="G305" s="416" t="e">
        <f>IF(F306&gt;0,VLOOKUP(F306,女子登録情報!$O$2:$P$48,2,0),"")</f>
        <v>#N/A</v>
      </c>
      <c r="H305" s="416" t="str">
        <f t="shared" ref="H305" si="146">IF(C305&gt;0,TEXT(C305,"100000000"),"")</f>
        <v/>
      </c>
      <c r="I305" s="257"/>
      <c r="J305" s="5" t="s">
        <v>42</v>
      </c>
      <c r="K305" s="93"/>
      <c r="L305" s="7" t="str">
        <f>IF(K305&gt;0,VLOOKUP(K305,女子登録情報!$J$1:$K$21,2,0),"")</f>
        <v/>
      </c>
      <c r="M305" s="5" t="s">
        <v>43</v>
      </c>
      <c r="N305" s="95"/>
      <c r="O305" s="96" t="str">
        <f t="shared" si="133"/>
        <v/>
      </c>
      <c r="P305" s="97"/>
      <c r="Q305" s="664"/>
      <c r="R305" s="665"/>
      <c r="S305" s="666"/>
      <c r="T305" s="667"/>
      <c r="U305" s="667"/>
      <c r="AA305" s="266" t="str">
        <f t="shared" si="134"/>
        <v/>
      </c>
    </row>
    <row r="306" spans="1:27" s="20" customFormat="1" ht="18" hidden="1" customHeight="1" thickBot="1">
      <c r="A306" s="460"/>
      <c r="B306" s="679"/>
      <c r="C306" s="681"/>
      <c r="D306" s="681"/>
      <c r="E306" s="681"/>
      <c r="F306" s="92" t="str">
        <f>IF(C305&gt;0,VLOOKUP(C305,女子登録情報!$A$1:$H$2000,5,0),"")</f>
        <v/>
      </c>
      <c r="G306" s="417"/>
      <c r="H306" s="417"/>
      <c r="I306" s="257"/>
      <c r="J306" s="10" t="s">
        <v>44</v>
      </c>
      <c r="K306" s="93"/>
      <c r="L306" s="7" t="str">
        <f>IF(K306&gt;0,VLOOKUP(K306,女子登録情報!$J$2:$K$21,2,0),"")</f>
        <v/>
      </c>
      <c r="M306" s="10"/>
      <c r="N306" s="98"/>
      <c r="O306" s="96" t="str">
        <f t="shared" si="133"/>
        <v/>
      </c>
      <c r="P306" s="97"/>
      <c r="Q306" s="670"/>
      <c r="R306" s="671"/>
      <c r="S306" s="672"/>
      <c r="T306" s="668"/>
      <c r="U306" s="668"/>
      <c r="AA306" s="266" t="str">
        <f t="shared" si="134"/>
        <v/>
      </c>
    </row>
    <row r="307" spans="1:27" s="20" customFormat="1" ht="18" hidden="1" customHeight="1" thickBot="1">
      <c r="A307" s="461"/>
      <c r="B307" s="673" t="s">
        <v>45</v>
      </c>
      <c r="C307" s="674"/>
      <c r="D307" s="101"/>
      <c r="E307" s="101"/>
      <c r="F307" s="102"/>
      <c r="G307" s="418"/>
      <c r="H307" s="418"/>
      <c r="I307" s="258"/>
      <c r="J307" s="11" t="s">
        <v>46</v>
      </c>
      <c r="K307" s="94"/>
      <c r="L307" s="13" t="str">
        <f>IF(K307&gt;0,VLOOKUP(K307,女子登録情報!$J$2:$K$21,2,0),"")</f>
        <v/>
      </c>
      <c r="M307" s="14"/>
      <c r="N307" s="99"/>
      <c r="O307" s="96" t="str">
        <f t="shared" si="133"/>
        <v/>
      </c>
      <c r="P307" s="100"/>
      <c r="Q307" s="675"/>
      <c r="R307" s="676"/>
      <c r="S307" s="677"/>
      <c r="T307" s="669"/>
      <c r="U307" s="669"/>
      <c r="AA307" s="266" t="str">
        <f t="shared" si="134"/>
        <v/>
      </c>
    </row>
    <row r="308" spans="1:27" s="20" customFormat="1" ht="18" hidden="1" customHeight="1" thickTop="1" thickBot="1">
      <c r="A308" s="459">
        <v>99</v>
      </c>
      <c r="B308" s="678" t="s">
        <v>47</v>
      </c>
      <c r="C308" s="680"/>
      <c r="D308" s="680" t="str">
        <f>IF(C308&gt;0,VLOOKUP(C308,女子登録情報!$A$1:$H$2000,3,0),"")</f>
        <v/>
      </c>
      <c r="E308" s="680" t="str">
        <f>IF(C308&gt;0,VLOOKUP(C308,女子登録情報!$A$1:$H$2000,4,0),"")</f>
        <v/>
      </c>
      <c r="F308" s="91" t="str">
        <f>IF(C308&gt;0,VLOOKUP(C308,女子登録情報!$A$1:$H$2000,8,0),"")</f>
        <v/>
      </c>
      <c r="G308" s="416" t="e">
        <f>IF(F309&gt;0,VLOOKUP(F309,女子登録情報!$O$2:$P$48,2,0),"")</f>
        <v>#N/A</v>
      </c>
      <c r="H308" s="416" t="str">
        <f t="shared" ref="H308" si="147">IF(C308&gt;0,TEXT(C308,"100000000"),"")</f>
        <v/>
      </c>
      <c r="I308" s="257"/>
      <c r="J308" s="5" t="s">
        <v>42</v>
      </c>
      <c r="K308" s="93"/>
      <c r="L308" s="7" t="str">
        <f>IF(K308&gt;0,VLOOKUP(K308,女子登録情報!$J$1:$K$21,2,0),"")</f>
        <v/>
      </c>
      <c r="M308" s="5" t="s">
        <v>43</v>
      </c>
      <c r="N308" s="95"/>
      <c r="O308" s="96" t="str">
        <f t="shared" si="133"/>
        <v/>
      </c>
      <c r="P308" s="97"/>
      <c r="Q308" s="664"/>
      <c r="R308" s="665"/>
      <c r="S308" s="666"/>
      <c r="T308" s="667"/>
      <c r="U308" s="667"/>
      <c r="AA308" s="266" t="str">
        <f t="shared" si="134"/>
        <v/>
      </c>
    </row>
    <row r="309" spans="1:27" s="20" customFormat="1" ht="18" hidden="1" customHeight="1" thickBot="1">
      <c r="A309" s="460"/>
      <c r="B309" s="679"/>
      <c r="C309" s="681"/>
      <c r="D309" s="681"/>
      <c r="E309" s="681"/>
      <c r="F309" s="92" t="str">
        <f>IF(C308&gt;0,VLOOKUP(C308,女子登録情報!$A$1:$H$2000,5,0),"")</f>
        <v/>
      </c>
      <c r="G309" s="417"/>
      <c r="H309" s="417"/>
      <c r="I309" s="257"/>
      <c r="J309" s="10" t="s">
        <v>44</v>
      </c>
      <c r="K309" s="93"/>
      <c r="L309" s="7" t="str">
        <f>IF(K309&gt;0,VLOOKUP(K309,女子登録情報!$J$2:$K$21,2,0),"")</f>
        <v/>
      </c>
      <c r="M309" s="10"/>
      <c r="N309" s="98"/>
      <c r="O309" s="96" t="str">
        <f t="shared" si="133"/>
        <v/>
      </c>
      <c r="P309" s="97"/>
      <c r="Q309" s="670"/>
      <c r="R309" s="671"/>
      <c r="S309" s="672"/>
      <c r="T309" s="668"/>
      <c r="U309" s="668"/>
      <c r="AA309" s="266" t="str">
        <f t="shared" si="134"/>
        <v/>
      </c>
    </row>
    <row r="310" spans="1:27" s="20" customFormat="1" ht="18" hidden="1" customHeight="1" thickBot="1">
      <c r="A310" s="461"/>
      <c r="B310" s="673" t="s">
        <v>45</v>
      </c>
      <c r="C310" s="674"/>
      <c r="D310" s="101"/>
      <c r="E310" s="101"/>
      <c r="F310" s="102"/>
      <c r="G310" s="418"/>
      <c r="H310" s="418"/>
      <c r="I310" s="258"/>
      <c r="J310" s="11" t="s">
        <v>46</v>
      </c>
      <c r="K310" s="94"/>
      <c r="L310" s="13" t="str">
        <f>IF(K310&gt;0,VLOOKUP(K310,女子登録情報!$J$2:$K$21,2,0),"")</f>
        <v/>
      </c>
      <c r="M310" s="14"/>
      <c r="N310" s="99"/>
      <c r="O310" s="96" t="str">
        <f t="shared" si="133"/>
        <v/>
      </c>
      <c r="P310" s="100"/>
      <c r="Q310" s="675"/>
      <c r="R310" s="676"/>
      <c r="S310" s="677"/>
      <c r="T310" s="669"/>
      <c r="U310" s="669"/>
      <c r="AA310" s="266" t="str">
        <f t="shared" si="134"/>
        <v/>
      </c>
    </row>
    <row r="311" spans="1:27" s="20" customFormat="1" ht="18" hidden="1" customHeight="1" thickTop="1" thickBot="1">
      <c r="A311" s="459">
        <v>100</v>
      </c>
      <c r="B311" s="678" t="s">
        <v>47</v>
      </c>
      <c r="C311" s="680"/>
      <c r="D311" s="680" t="str">
        <f>IF(C311&gt;0,VLOOKUP(C311,女子登録情報!$A$1:$H$2000,3,0),"")</f>
        <v/>
      </c>
      <c r="E311" s="680" t="str">
        <f>IF(C311&gt;0,VLOOKUP(C311,女子登録情報!$A$1:$H$2000,4,0),"")</f>
        <v/>
      </c>
      <c r="F311" s="91" t="str">
        <f>IF(C311&gt;0,VLOOKUP(C311,女子登録情報!$A$1:$H$2000,8,0),"")</f>
        <v/>
      </c>
      <c r="G311" s="416" t="e">
        <f>IF(F312&gt;0,VLOOKUP(F312,女子登録情報!$O$2:$P$48,2,0),"")</f>
        <v>#N/A</v>
      </c>
      <c r="H311" s="416" t="str">
        <f t="shared" ref="H311" si="148">IF(C311&gt;0,TEXT(C311,"100000000"),"")</f>
        <v/>
      </c>
      <c r="I311" s="257"/>
      <c r="J311" s="5" t="s">
        <v>42</v>
      </c>
      <c r="K311" s="93"/>
      <c r="L311" s="7" t="str">
        <f>IF(K311&gt;0,VLOOKUP(K311,女子登録情報!$J$1:$K$21,2,0),"")</f>
        <v/>
      </c>
      <c r="M311" s="5" t="s">
        <v>43</v>
      </c>
      <c r="N311" s="95"/>
      <c r="O311" s="96" t="str">
        <f t="shared" si="133"/>
        <v/>
      </c>
      <c r="P311" s="97"/>
      <c r="Q311" s="664"/>
      <c r="R311" s="665"/>
      <c r="S311" s="666"/>
      <c r="T311" s="667"/>
      <c r="U311" s="667"/>
      <c r="AA311" s="266" t="str">
        <f t="shared" si="134"/>
        <v/>
      </c>
    </row>
    <row r="312" spans="1:27" s="20" customFormat="1" ht="18" hidden="1" customHeight="1" thickBot="1">
      <c r="A312" s="460"/>
      <c r="B312" s="679"/>
      <c r="C312" s="681"/>
      <c r="D312" s="681"/>
      <c r="E312" s="681"/>
      <c r="F312" s="92" t="str">
        <f>IF(C311&gt;0,VLOOKUP(C311,女子登録情報!$A$1:$H$2000,5,0),"")</f>
        <v/>
      </c>
      <c r="G312" s="417"/>
      <c r="H312" s="417"/>
      <c r="I312" s="257"/>
      <c r="J312" s="10" t="s">
        <v>44</v>
      </c>
      <c r="K312" s="93"/>
      <c r="L312" s="7" t="str">
        <f>IF(K312&gt;0,VLOOKUP(K312,女子登録情報!$J$2:$K$21,2,0),"")</f>
        <v/>
      </c>
      <c r="M312" s="10"/>
      <c r="N312" s="98"/>
      <c r="O312" s="96" t="str">
        <f t="shared" si="133"/>
        <v/>
      </c>
      <c r="P312" s="97"/>
      <c r="Q312" s="670"/>
      <c r="R312" s="671"/>
      <c r="S312" s="672"/>
      <c r="T312" s="668"/>
      <c r="U312" s="668"/>
      <c r="AA312" s="266" t="str">
        <f t="shared" si="134"/>
        <v/>
      </c>
    </row>
    <row r="313" spans="1:27" s="20" customFormat="1" ht="18" hidden="1" customHeight="1" thickBot="1">
      <c r="A313" s="461"/>
      <c r="B313" s="673" t="s">
        <v>45</v>
      </c>
      <c r="C313" s="674"/>
      <c r="D313" s="101"/>
      <c r="E313" s="101"/>
      <c r="F313" s="102"/>
      <c r="G313" s="418"/>
      <c r="H313" s="418"/>
      <c r="I313" s="258"/>
      <c r="J313" s="11" t="s">
        <v>46</v>
      </c>
      <c r="K313" s="94"/>
      <c r="L313" s="13" t="str">
        <f>IF(K313&gt;0,VLOOKUP(K313,女子登録情報!$J$2:$K$21,2,0),"")</f>
        <v/>
      </c>
      <c r="M313" s="14"/>
      <c r="N313" s="99"/>
      <c r="O313" s="96" t="str">
        <f t="shared" si="133"/>
        <v/>
      </c>
      <c r="P313" s="100"/>
      <c r="Q313" s="675"/>
      <c r="R313" s="676"/>
      <c r="S313" s="677"/>
      <c r="T313" s="669"/>
      <c r="U313" s="669"/>
      <c r="AA313" s="266" t="str">
        <f t="shared" si="134"/>
        <v/>
      </c>
    </row>
    <row r="314" spans="1:27" s="20" customFormat="1" ht="18" hidden="1" customHeight="1" thickTop="1" thickBot="1">
      <c r="A314" s="459">
        <v>101</v>
      </c>
      <c r="B314" s="678" t="s">
        <v>47</v>
      </c>
      <c r="C314" s="680"/>
      <c r="D314" s="680" t="str">
        <f>IF(C314&gt;0,VLOOKUP(C314,女子登録情報!$A$1:$H$2000,3,0),"")</f>
        <v/>
      </c>
      <c r="E314" s="680" t="str">
        <f>IF(C314&gt;0,VLOOKUP(C314,女子登録情報!$A$1:$H$2000,4,0),"")</f>
        <v/>
      </c>
      <c r="F314" s="91" t="str">
        <f>IF(C314&gt;0,VLOOKUP(C314,女子登録情報!$A$1:$H$2000,8,0),"")</f>
        <v/>
      </c>
      <c r="G314" s="416" t="e">
        <f>IF(F315&gt;0,VLOOKUP(F315,女子登録情報!$O$2:$P$48,2,0),"")</f>
        <v>#N/A</v>
      </c>
      <c r="H314" s="416" t="str">
        <f t="shared" ref="H314" si="149">IF(C314&gt;0,TEXT(C314,"100000000"),"")</f>
        <v/>
      </c>
      <c r="I314" s="257"/>
      <c r="J314" s="5" t="s">
        <v>42</v>
      </c>
      <c r="K314" s="93"/>
      <c r="L314" s="7" t="str">
        <f>IF(K314&gt;0,VLOOKUP(K314,女子登録情報!$J$1:$K$21,2,0),"")</f>
        <v/>
      </c>
      <c r="M314" s="5" t="s">
        <v>43</v>
      </c>
      <c r="N314" s="95"/>
      <c r="O314" s="96" t="str">
        <f t="shared" si="133"/>
        <v/>
      </c>
      <c r="P314" s="97"/>
      <c r="Q314" s="664"/>
      <c r="R314" s="665"/>
      <c r="S314" s="666"/>
      <c r="T314" s="667"/>
      <c r="U314" s="667"/>
      <c r="AA314" s="266" t="str">
        <f t="shared" si="134"/>
        <v/>
      </c>
    </row>
    <row r="315" spans="1:27" s="20" customFormat="1" ht="18" hidden="1" customHeight="1" thickBot="1">
      <c r="A315" s="460"/>
      <c r="B315" s="679"/>
      <c r="C315" s="681"/>
      <c r="D315" s="681"/>
      <c r="E315" s="681"/>
      <c r="F315" s="92" t="str">
        <f>IF(C314&gt;0,VLOOKUP(C314,女子登録情報!$A$1:$H$2000,5,0),"")</f>
        <v/>
      </c>
      <c r="G315" s="417"/>
      <c r="H315" s="417"/>
      <c r="I315" s="257"/>
      <c r="J315" s="10" t="s">
        <v>44</v>
      </c>
      <c r="K315" s="93"/>
      <c r="L315" s="7" t="str">
        <f>IF(K315&gt;0,VLOOKUP(K315,女子登録情報!$J$2:$K$21,2,0),"")</f>
        <v/>
      </c>
      <c r="M315" s="10"/>
      <c r="N315" s="98"/>
      <c r="O315" s="96" t="str">
        <f t="shared" si="133"/>
        <v/>
      </c>
      <c r="P315" s="97"/>
      <c r="Q315" s="670"/>
      <c r="R315" s="671"/>
      <c r="S315" s="672"/>
      <c r="T315" s="668"/>
      <c r="U315" s="668"/>
      <c r="AA315" s="266" t="str">
        <f t="shared" si="134"/>
        <v/>
      </c>
    </row>
    <row r="316" spans="1:27" s="20" customFormat="1" ht="18" hidden="1" customHeight="1" thickBot="1">
      <c r="A316" s="461"/>
      <c r="B316" s="673" t="s">
        <v>45</v>
      </c>
      <c r="C316" s="674"/>
      <c r="D316" s="101"/>
      <c r="E316" s="101"/>
      <c r="F316" s="102"/>
      <c r="G316" s="418"/>
      <c r="H316" s="418"/>
      <c r="I316" s="258"/>
      <c r="J316" s="11" t="s">
        <v>46</v>
      </c>
      <c r="K316" s="94"/>
      <c r="L316" s="13" t="str">
        <f>IF(K316&gt;0,VLOOKUP(K316,女子登録情報!$J$2:$K$21,2,0),"")</f>
        <v/>
      </c>
      <c r="M316" s="14"/>
      <c r="N316" s="99"/>
      <c r="O316" s="96" t="str">
        <f t="shared" si="133"/>
        <v/>
      </c>
      <c r="P316" s="100"/>
      <c r="Q316" s="675"/>
      <c r="R316" s="676"/>
      <c r="S316" s="677"/>
      <c r="T316" s="669"/>
      <c r="U316" s="669"/>
      <c r="AA316" s="266" t="str">
        <f t="shared" si="134"/>
        <v/>
      </c>
    </row>
    <row r="317" spans="1:27" s="20" customFormat="1" ht="18" hidden="1" customHeight="1" thickTop="1" thickBot="1">
      <c r="A317" s="459">
        <v>102</v>
      </c>
      <c r="B317" s="678" t="s">
        <v>47</v>
      </c>
      <c r="C317" s="680"/>
      <c r="D317" s="680" t="str">
        <f>IF(C317&gt;0,VLOOKUP(C317,女子登録情報!$A$1:$H$2000,3,0),"")</f>
        <v/>
      </c>
      <c r="E317" s="680" t="str">
        <f>IF(C317&gt;0,VLOOKUP(C317,女子登録情報!$A$1:$H$2000,4,0),"")</f>
        <v/>
      </c>
      <c r="F317" s="91" t="str">
        <f>IF(C317&gt;0,VLOOKUP(C317,女子登録情報!$A$1:$H$2000,8,0),"")</f>
        <v/>
      </c>
      <c r="G317" s="416" t="e">
        <f>IF(F318&gt;0,VLOOKUP(F318,女子登録情報!$O$2:$P$48,2,0),"")</f>
        <v>#N/A</v>
      </c>
      <c r="H317" s="416" t="str">
        <f t="shared" ref="H317" si="150">IF(C317&gt;0,TEXT(C317,"100000000"),"")</f>
        <v/>
      </c>
      <c r="I317" s="257"/>
      <c r="J317" s="5" t="s">
        <v>42</v>
      </c>
      <c r="K317" s="93"/>
      <c r="L317" s="7" t="str">
        <f>IF(K317&gt;0,VLOOKUP(K317,女子登録情報!$J$1:$K$21,2,0),"")</f>
        <v/>
      </c>
      <c r="M317" s="5" t="s">
        <v>43</v>
      </c>
      <c r="N317" s="95"/>
      <c r="O317" s="96" t="str">
        <f t="shared" si="133"/>
        <v/>
      </c>
      <c r="P317" s="97"/>
      <c r="Q317" s="664"/>
      <c r="R317" s="665"/>
      <c r="S317" s="666"/>
      <c r="T317" s="667"/>
      <c r="U317" s="667"/>
      <c r="AA317" s="266" t="str">
        <f t="shared" si="134"/>
        <v/>
      </c>
    </row>
    <row r="318" spans="1:27" s="20" customFormat="1" ht="18" hidden="1" customHeight="1" thickBot="1">
      <c r="A318" s="460"/>
      <c r="B318" s="679"/>
      <c r="C318" s="681"/>
      <c r="D318" s="681"/>
      <c r="E318" s="681"/>
      <c r="F318" s="92" t="str">
        <f>IF(C317&gt;0,VLOOKUP(C317,女子登録情報!$A$1:$H$2000,5,0),"")</f>
        <v/>
      </c>
      <c r="G318" s="417"/>
      <c r="H318" s="417"/>
      <c r="I318" s="257"/>
      <c r="J318" s="10" t="s">
        <v>44</v>
      </c>
      <c r="K318" s="93"/>
      <c r="L318" s="7" t="str">
        <f>IF(K318&gt;0,VLOOKUP(K318,女子登録情報!$J$2:$K$21,2,0),"")</f>
        <v/>
      </c>
      <c r="M318" s="10"/>
      <c r="N318" s="98"/>
      <c r="O318" s="96" t="str">
        <f t="shared" si="133"/>
        <v/>
      </c>
      <c r="P318" s="97"/>
      <c r="Q318" s="670"/>
      <c r="R318" s="671"/>
      <c r="S318" s="672"/>
      <c r="T318" s="668"/>
      <c r="U318" s="668"/>
      <c r="AA318" s="266" t="str">
        <f t="shared" si="134"/>
        <v/>
      </c>
    </row>
    <row r="319" spans="1:27" s="20" customFormat="1" ht="18" hidden="1" customHeight="1" thickBot="1">
      <c r="A319" s="461"/>
      <c r="B319" s="673" t="s">
        <v>45</v>
      </c>
      <c r="C319" s="674"/>
      <c r="D319" s="101"/>
      <c r="E319" s="101"/>
      <c r="F319" s="102"/>
      <c r="G319" s="418"/>
      <c r="H319" s="418"/>
      <c r="I319" s="258"/>
      <c r="J319" s="11" t="s">
        <v>46</v>
      </c>
      <c r="K319" s="94"/>
      <c r="L319" s="13" t="str">
        <f>IF(K319&gt;0,VLOOKUP(K319,女子登録情報!$J$2:$K$21,2,0),"")</f>
        <v/>
      </c>
      <c r="M319" s="14"/>
      <c r="N319" s="99"/>
      <c r="O319" s="96" t="str">
        <f t="shared" si="133"/>
        <v/>
      </c>
      <c r="P319" s="100"/>
      <c r="Q319" s="675"/>
      <c r="R319" s="676"/>
      <c r="S319" s="677"/>
      <c r="T319" s="669"/>
      <c r="U319" s="669"/>
      <c r="AA319" s="266" t="str">
        <f t="shared" si="134"/>
        <v/>
      </c>
    </row>
    <row r="320" spans="1:27" s="20" customFormat="1" ht="18" hidden="1" customHeight="1" thickTop="1" thickBot="1">
      <c r="A320" s="459">
        <v>103</v>
      </c>
      <c r="B320" s="678" t="s">
        <v>47</v>
      </c>
      <c r="C320" s="680"/>
      <c r="D320" s="680" t="str">
        <f>IF(C320&gt;0,VLOOKUP(C320,女子登録情報!$A$1:$H$2000,3,0),"")</f>
        <v/>
      </c>
      <c r="E320" s="680" t="str">
        <f>IF(C320&gt;0,VLOOKUP(C320,女子登録情報!$A$1:$H$2000,4,0),"")</f>
        <v/>
      </c>
      <c r="F320" s="91" t="str">
        <f>IF(C320&gt;0,VLOOKUP(C320,女子登録情報!$A$1:$H$2000,8,0),"")</f>
        <v/>
      </c>
      <c r="G320" s="416" t="e">
        <f>IF(F321&gt;0,VLOOKUP(F321,女子登録情報!$O$2:$P$48,2,0),"")</f>
        <v>#N/A</v>
      </c>
      <c r="H320" s="416" t="str">
        <f t="shared" ref="H320" si="151">IF(C320&gt;0,TEXT(C320,"100000000"),"")</f>
        <v/>
      </c>
      <c r="I320" s="257"/>
      <c r="J320" s="5" t="s">
        <v>42</v>
      </c>
      <c r="K320" s="93"/>
      <c r="L320" s="7" t="str">
        <f>IF(K320&gt;0,VLOOKUP(K320,女子登録情報!$J$1:$K$21,2,0),"")</f>
        <v/>
      </c>
      <c r="M320" s="5" t="s">
        <v>43</v>
      </c>
      <c r="N320" s="95"/>
      <c r="O320" s="96" t="str">
        <f t="shared" si="133"/>
        <v/>
      </c>
      <c r="P320" s="97"/>
      <c r="Q320" s="664"/>
      <c r="R320" s="665"/>
      <c r="S320" s="666"/>
      <c r="T320" s="667"/>
      <c r="U320" s="667"/>
      <c r="AA320" s="266" t="str">
        <f t="shared" si="134"/>
        <v/>
      </c>
    </row>
    <row r="321" spans="1:27" s="20" customFormat="1" ht="18" hidden="1" customHeight="1" thickBot="1">
      <c r="A321" s="460"/>
      <c r="B321" s="679"/>
      <c r="C321" s="681"/>
      <c r="D321" s="681"/>
      <c r="E321" s="681"/>
      <c r="F321" s="92" t="str">
        <f>IF(C320&gt;0,VLOOKUP(C320,女子登録情報!$A$1:$H$2000,5,0),"")</f>
        <v/>
      </c>
      <c r="G321" s="417"/>
      <c r="H321" s="417"/>
      <c r="I321" s="257"/>
      <c r="J321" s="10" t="s">
        <v>44</v>
      </c>
      <c r="K321" s="93"/>
      <c r="L321" s="7" t="str">
        <f>IF(K321&gt;0,VLOOKUP(K321,女子登録情報!$J$2:$K$21,2,0),"")</f>
        <v/>
      </c>
      <c r="M321" s="10"/>
      <c r="N321" s="98"/>
      <c r="O321" s="96" t="str">
        <f t="shared" si="133"/>
        <v/>
      </c>
      <c r="P321" s="97"/>
      <c r="Q321" s="670"/>
      <c r="R321" s="671"/>
      <c r="S321" s="672"/>
      <c r="T321" s="668"/>
      <c r="U321" s="668"/>
      <c r="AA321" s="266" t="str">
        <f t="shared" si="134"/>
        <v/>
      </c>
    </row>
    <row r="322" spans="1:27" s="20" customFormat="1" ht="18" hidden="1" customHeight="1" thickBot="1">
      <c r="A322" s="461"/>
      <c r="B322" s="673" t="s">
        <v>45</v>
      </c>
      <c r="C322" s="674"/>
      <c r="D322" s="101"/>
      <c r="E322" s="101"/>
      <c r="F322" s="102"/>
      <c r="G322" s="418"/>
      <c r="H322" s="418"/>
      <c r="I322" s="258"/>
      <c r="J322" s="11" t="s">
        <v>46</v>
      </c>
      <c r="K322" s="94"/>
      <c r="L322" s="13" t="str">
        <f>IF(K322&gt;0,VLOOKUP(K322,女子登録情報!$J$2:$K$21,2,0),"")</f>
        <v/>
      </c>
      <c r="M322" s="14"/>
      <c r="N322" s="99"/>
      <c r="O322" s="96" t="str">
        <f t="shared" si="133"/>
        <v/>
      </c>
      <c r="P322" s="100"/>
      <c r="Q322" s="675"/>
      <c r="R322" s="676"/>
      <c r="S322" s="677"/>
      <c r="T322" s="669"/>
      <c r="U322" s="669"/>
      <c r="AA322" s="266" t="str">
        <f t="shared" si="134"/>
        <v/>
      </c>
    </row>
    <row r="323" spans="1:27" s="20" customFormat="1" ht="18" hidden="1" customHeight="1" thickTop="1" thickBot="1">
      <c r="A323" s="459">
        <v>104</v>
      </c>
      <c r="B323" s="678" t="s">
        <v>47</v>
      </c>
      <c r="C323" s="680"/>
      <c r="D323" s="680" t="str">
        <f>IF(C323&gt;0,VLOOKUP(C323,女子登録情報!$A$1:$H$2000,3,0),"")</f>
        <v/>
      </c>
      <c r="E323" s="680" t="str">
        <f>IF(C323&gt;0,VLOOKUP(C323,女子登録情報!$A$1:$H$2000,4,0),"")</f>
        <v/>
      </c>
      <c r="F323" s="91" t="str">
        <f>IF(C323&gt;0,VLOOKUP(C323,女子登録情報!$A$1:$H$2000,8,0),"")</f>
        <v/>
      </c>
      <c r="G323" s="416" t="e">
        <f>IF(F324&gt;0,VLOOKUP(F324,女子登録情報!$O$2:$P$48,2,0),"")</f>
        <v>#N/A</v>
      </c>
      <c r="H323" s="416" t="str">
        <f t="shared" ref="H323" si="152">IF(C323&gt;0,TEXT(C323,"100000000"),"")</f>
        <v/>
      </c>
      <c r="I323" s="257"/>
      <c r="J323" s="5" t="s">
        <v>42</v>
      </c>
      <c r="K323" s="93"/>
      <c r="L323" s="7" t="str">
        <f>IF(K323&gt;0,VLOOKUP(K323,女子登録情報!$J$1:$K$21,2,0),"")</f>
        <v/>
      </c>
      <c r="M323" s="5" t="s">
        <v>43</v>
      </c>
      <c r="N323" s="95"/>
      <c r="O323" s="96" t="str">
        <f t="shared" si="133"/>
        <v/>
      </c>
      <c r="P323" s="97"/>
      <c r="Q323" s="664"/>
      <c r="R323" s="665"/>
      <c r="S323" s="666"/>
      <c r="T323" s="667"/>
      <c r="U323" s="667"/>
      <c r="AA323" s="266" t="str">
        <f t="shared" si="134"/>
        <v/>
      </c>
    </row>
    <row r="324" spans="1:27" s="20" customFormat="1" ht="18" hidden="1" customHeight="1" thickBot="1">
      <c r="A324" s="460"/>
      <c r="B324" s="679"/>
      <c r="C324" s="681"/>
      <c r="D324" s="681"/>
      <c r="E324" s="681"/>
      <c r="F324" s="92" t="str">
        <f>IF(C323&gt;0,VLOOKUP(C323,女子登録情報!$A$1:$H$2000,5,0),"")</f>
        <v/>
      </c>
      <c r="G324" s="417"/>
      <c r="H324" s="417"/>
      <c r="I324" s="257"/>
      <c r="J324" s="10" t="s">
        <v>44</v>
      </c>
      <c r="K324" s="93"/>
      <c r="L324" s="7" t="str">
        <f>IF(K324&gt;0,VLOOKUP(K324,女子登録情報!$J$2:$K$21,2,0),"")</f>
        <v/>
      </c>
      <c r="M324" s="10"/>
      <c r="N324" s="98"/>
      <c r="O324" s="96" t="str">
        <f t="shared" si="133"/>
        <v/>
      </c>
      <c r="P324" s="97"/>
      <c r="Q324" s="670"/>
      <c r="R324" s="671"/>
      <c r="S324" s="672"/>
      <c r="T324" s="668"/>
      <c r="U324" s="668"/>
      <c r="AA324" s="266" t="str">
        <f t="shared" si="134"/>
        <v/>
      </c>
    </row>
    <row r="325" spans="1:27" s="20" customFormat="1" ht="18" hidden="1" customHeight="1" thickBot="1">
      <c r="A325" s="461"/>
      <c r="B325" s="673" t="s">
        <v>45</v>
      </c>
      <c r="C325" s="674"/>
      <c r="D325" s="101"/>
      <c r="E325" s="101"/>
      <c r="F325" s="102"/>
      <c r="G325" s="418"/>
      <c r="H325" s="418"/>
      <c r="I325" s="258"/>
      <c r="J325" s="11" t="s">
        <v>46</v>
      </c>
      <c r="K325" s="94"/>
      <c r="L325" s="13" t="str">
        <f>IF(K325&gt;0,VLOOKUP(K325,女子登録情報!$J$2:$K$21,2,0),"")</f>
        <v/>
      </c>
      <c r="M325" s="14"/>
      <c r="N325" s="99"/>
      <c r="O325" s="96" t="str">
        <f t="shared" si="133"/>
        <v/>
      </c>
      <c r="P325" s="100"/>
      <c r="Q325" s="675"/>
      <c r="R325" s="676"/>
      <c r="S325" s="677"/>
      <c r="T325" s="669"/>
      <c r="U325" s="669"/>
      <c r="AA325" s="266" t="str">
        <f t="shared" si="134"/>
        <v/>
      </c>
    </row>
    <row r="326" spans="1:27" s="20" customFormat="1" ht="18" hidden="1" customHeight="1" thickTop="1" thickBot="1">
      <c r="A326" s="459">
        <v>105</v>
      </c>
      <c r="B326" s="678" t="s">
        <v>47</v>
      </c>
      <c r="C326" s="680"/>
      <c r="D326" s="680" t="str">
        <f>IF(C326&gt;0,VLOOKUP(C326,女子登録情報!$A$1:$H$2000,3,0),"")</f>
        <v/>
      </c>
      <c r="E326" s="680" t="str">
        <f>IF(C326&gt;0,VLOOKUP(C326,女子登録情報!$A$1:$H$2000,4,0),"")</f>
        <v/>
      </c>
      <c r="F326" s="91" t="str">
        <f>IF(C326&gt;0,VLOOKUP(C326,女子登録情報!$A$1:$H$2000,8,0),"")</f>
        <v/>
      </c>
      <c r="G326" s="416" t="e">
        <f>IF(F327&gt;0,VLOOKUP(F327,女子登録情報!$O$2:$P$48,2,0),"")</f>
        <v>#N/A</v>
      </c>
      <c r="H326" s="416" t="str">
        <f t="shared" ref="H326" si="153">IF(C326&gt;0,TEXT(C326,"100000000"),"")</f>
        <v/>
      </c>
      <c r="I326" s="257"/>
      <c r="J326" s="5" t="s">
        <v>42</v>
      </c>
      <c r="K326" s="93"/>
      <c r="L326" s="7" t="str">
        <f>IF(K326&gt;0,VLOOKUP(K326,女子登録情報!$J$1:$K$21,2,0),"")</f>
        <v/>
      </c>
      <c r="M326" s="5" t="s">
        <v>43</v>
      </c>
      <c r="N326" s="95"/>
      <c r="O326" s="96" t="str">
        <f t="shared" si="133"/>
        <v/>
      </c>
      <c r="P326" s="97"/>
      <c r="Q326" s="664"/>
      <c r="R326" s="665"/>
      <c r="S326" s="666"/>
      <c r="T326" s="667"/>
      <c r="U326" s="667"/>
      <c r="AA326" s="266" t="str">
        <f t="shared" si="134"/>
        <v/>
      </c>
    </row>
    <row r="327" spans="1:27" s="20" customFormat="1" ht="18" hidden="1" customHeight="1" thickBot="1">
      <c r="A327" s="460"/>
      <c r="B327" s="679"/>
      <c r="C327" s="681"/>
      <c r="D327" s="681"/>
      <c r="E327" s="681"/>
      <c r="F327" s="92" t="str">
        <f>IF(C326&gt;0,VLOOKUP(C326,女子登録情報!$A$1:$H$2000,5,0),"")</f>
        <v/>
      </c>
      <c r="G327" s="417"/>
      <c r="H327" s="417"/>
      <c r="I327" s="257"/>
      <c r="J327" s="10" t="s">
        <v>44</v>
      </c>
      <c r="K327" s="93"/>
      <c r="L327" s="7" t="str">
        <f>IF(K327&gt;0,VLOOKUP(K327,女子登録情報!$J$2:$K$21,2,0),"")</f>
        <v/>
      </c>
      <c r="M327" s="10"/>
      <c r="N327" s="98"/>
      <c r="O327" s="96" t="str">
        <f t="shared" si="133"/>
        <v/>
      </c>
      <c r="P327" s="97"/>
      <c r="Q327" s="670"/>
      <c r="R327" s="671"/>
      <c r="S327" s="672"/>
      <c r="T327" s="668"/>
      <c r="U327" s="668"/>
      <c r="AA327" s="266" t="str">
        <f t="shared" si="134"/>
        <v/>
      </c>
    </row>
    <row r="328" spans="1:27" s="20" customFormat="1" ht="18" hidden="1" customHeight="1" thickBot="1">
      <c r="A328" s="461"/>
      <c r="B328" s="673" t="s">
        <v>45</v>
      </c>
      <c r="C328" s="674"/>
      <c r="D328" s="101"/>
      <c r="E328" s="101"/>
      <c r="F328" s="102"/>
      <c r="G328" s="418"/>
      <c r="H328" s="418"/>
      <c r="I328" s="258"/>
      <c r="J328" s="11" t="s">
        <v>46</v>
      </c>
      <c r="K328" s="94"/>
      <c r="L328" s="13" t="str">
        <f>IF(K328&gt;0,VLOOKUP(K328,女子登録情報!$J$2:$K$21,2,0),"")</f>
        <v/>
      </c>
      <c r="M328" s="14"/>
      <c r="N328" s="99"/>
      <c r="O328" s="96" t="str">
        <f t="shared" si="133"/>
        <v/>
      </c>
      <c r="P328" s="100"/>
      <c r="Q328" s="675"/>
      <c r="R328" s="676"/>
      <c r="S328" s="677"/>
      <c r="T328" s="669"/>
      <c r="U328" s="669"/>
      <c r="AA328" s="266" t="str">
        <f t="shared" si="134"/>
        <v/>
      </c>
    </row>
    <row r="329" spans="1:27" s="20" customFormat="1" ht="18" hidden="1" customHeight="1" thickTop="1" thickBot="1">
      <c r="A329" s="459">
        <v>106</v>
      </c>
      <c r="B329" s="678" t="s">
        <v>47</v>
      </c>
      <c r="C329" s="680"/>
      <c r="D329" s="680" t="str">
        <f>IF(C329&gt;0,VLOOKUP(C329,女子登録情報!$A$1:$H$2000,3,0),"")</f>
        <v/>
      </c>
      <c r="E329" s="680" t="str">
        <f>IF(C329&gt;0,VLOOKUP(C329,女子登録情報!$A$1:$H$2000,4,0),"")</f>
        <v/>
      </c>
      <c r="F329" s="91" t="str">
        <f>IF(C329&gt;0,VLOOKUP(C329,女子登録情報!$A$1:$H$2000,8,0),"")</f>
        <v/>
      </c>
      <c r="G329" s="416" t="e">
        <f>IF(F330&gt;0,VLOOKUP(F330,女子登録情報!$O$2:$P$48,2,0),"")</f>
        <v>#N/A</v>
      </c>
      <c r="H329" s="416" t="str">
        <f t="shared" ref="H329" si="154">IF(C329&gt;0,TEXT(C329,"100000000"),"")</f>
        <v/>
      </c>
      <c r="I329" s="257"/>
      <c r="J329" s="5" t="s">
        <v>42</v>
      </c>
      <c r="K329" s="93"/>
      <c r="L329" s="7" t="str">
        <f>IF(K329&gt;0,VLOOKUP(K329,女子登録情報!$J$1:$K$21,2,0),"")</f>
        <v/>
      </c>
      <c r="M329" s="5" t="s">
        <v>43</v>
      </c>
      <c r="N329" s="95"/>
      <c r="O329" s="96" t="str">
        <f t="shared" si="133"/>
        <v/>
      </c>
      <c r="P329" s="97"/>
      <c r="Q329" s="664"/>
      <c r="R329" s="665"/>
      <c r="S329" s="666"/>
      <c r="T329" s="667"/>
      <c r="U329" s="667"/>
      <c r="AA329" s="266" t="str">
        <f t="shared" si="134"/>
        <v/>
      </c>
    </row>
    <row r="330" spans="1:27" s="20" customFormat="1" ht="18" hidden="1" customHeight="1" thickBot="1">
      <c r="A330" s="460"/>
      <c r="B330" s="679"/>
      <c r="C330" s="681"/>
      <c r="D330" s="681"/>
      <c r="E330" s="681"/>
      <c r="F330" s="92" t="str">
        <f>IF(C329&gt;0,VLOOKUP(C329,女子登録情報!$A$1:$H$2000,5,0),"")</f>
        <v/>
      </c>
      <c r="G330" s="417"/>
      <c r="H330" s="417"/>
      <c r="I330" s="257"/>
      <c r="J330" s="10" t="s">
        <v>44</v>
      </c>
      <c r="K330" s="93"/>
      <c r="L330" s="7" t="str">
        <f>IF(K330&gt;0,VLOOKUP(K330,女子登録情報!$J$2:$K$21,2,0),"")</f>
        <v/>
      </c>
      <c r="M330" s="10"/>
      <c r="N330" s="98"/>
      <c r="O330" s="96" t="str">
        <f t="shared" si="133"/>
        <v/>
      </c>
      <c r="P330" s="97"/>
      <c r="Q330" s="670"/>
      <c r="R330" s="671"/>
      <c r="S330" s="672"/>
      <c r="T330" s="668"/>
      <c r="U330" s="668"/>
      <c r="AA330" s="266" t="str">
        <f t="shared" si="134"/>
        <v/>
      </c>
    </row>
    <row r="331" spans="1:27" s="20" customFormat="1" ht="18" hidden="1" customHeight="1" thickBot="1">
      <c r="A331" s="461"/>
      <c r="B331" s="673" t="s">
        <v>45</v>
      </c>
      <c r="C331" s="674"/>
      <c r="D331" s="101"/>
      <c r="E331" s="101"/>
      <c r="F331" s="102"/>
      <c r="G331" s="418"/>
      <c r="H331" s="418"/>
      <c r="I331" s="258"/>
      <c r="J331" s="11" t="s">
        <v>46</v>
      </c>
      <c r="K331" s="94"/>
      <c r="L331" s="13" t="str">
        <f>IF(K331&gt;0,VLOOKUP(K331,女子登録情報!$J$2:$K$21,2,0),"")</f>
        <v/>
      </c>
      <c r="M331" s="14"/>
      <c r="N331" s="99"/>
      <c r="O331" s="96" t="str">
        <f t="shared" si="133"/>
        <v/>
      </c>
      <c r="P331" s="100"/>
      <c r="Q331" s="675"/>
      <c r="R331" s="676"/>
      <c r="S331" s="677"/>
      <c r="T331" s="669"/>
      <c r="U331" s="669"/>
      <c r="AA331" s="266" t="str">
        <f t="shared" si="134"/>
        <v/>
      </c>
    </row>
    <row r="332" spans="1:27" s="20" customFormat="1" ht="18" hidden="1" customHeight="1" thickTop="1" thickBot="1">
      <c r="A332" s="459">
        <v>107</v>
      </c>
      <c r="B332" s="678" t="s">
        <v>47</v>
      </c>
      <c r="C332" s="680"/>
      <c r="D332" s="680" t="str">
        <f>IF(C332&gt;0,VLOOKUP(C332,女子登録情報!$A$1:$H$2000,3,0),"")</f>
        <v/>
      </c>
      <c r="E332" s="680" t="str">
        <f>IF(C332&gt;0,VLOOKUP(C332,女子登録情報!$A$1:$H$2000,4,0),"")</f>
        <v/>
      </c>
      <c r="F332" s="91" t="str">
        <f>IF(C332&gt;0,VLOOKUP(C332,女子登録情報!$A$1:$H$2000,8,0),"")</f>
        <v/>
      </c>
      <c r="G332" s="416" t="e">
        <f>IF(F333&gt;0,VLOOKUP(F333,女子登録情報!$O$2:$P$48,2,0),"")</f>
        <v>#N/A</v>
      </c>
      <c r="H332" s="416" t="str">
        <f t="shared" ref="H332" si="155">IF(C332&gt;0,TEXT(C332,"100000000"),"")</f>
        <v/>
      </c>
      <c r="I332" s="257"/>
      <c r="J332" s="5" t="s">
        <v>42</v>
      </c>
      <c r="K332" s="93"/>
      <c r="L332" s="7" t="str">
        <f>IF(K332&gt;0,VLOOKUP(K332,女子登録情報!$J$1:$K$21,2,0),"")</f>
        <v/>
      </c>
      <c r="M332" s="5" t="s">
        <v>43</v>
      </c>
      <c r="N332" s="95"/>
      <c r="O332" s="96" t="str">
        <f t="shared" si="133"/>
        <v/>
      </c>
      <c r="P332" s="97"/>
      <c r="Q332" s="664"/>
      <c r="R332" s="665"/>
      <c r="S332" s="666"/>
      <c r="T332" s="667"/>
      <c r="U332" s="667"/>
      <c r="AA332" s="266" t="str">
        <f t="shared" si="134"/>
        <v/>
      </c>
    </row>
    <row r="333" spans="1:27" s="20" customFormat="1" ht="18" hidden="1" customHeight="1" thickBot="1">
      <c r="A333" s="460"/>
      <c r="B333" s="679"/>
      <c r="C333" s="681"/>
      <c r="D333" s="681"/>
      <c r="E333" s="681"/>
      <c r="F333" s="92" t="str">
        <f>IF(C332&gt;0,VLOOKUP(C332,女子登録情報!$A$1:$H$2000,5,0),"")</f>
        <v/>
      </c>
      <c r="G333" s="417"/>
      <c r="H333" s="417"/>
      <c r="I333" s="257"/>
      <c r="J333" s="10" t="s">
        <v>44</v>
      </c>
      <c r="K333" s="93"/>
      <c r="L333" s="7" t="str">
        <f>IF(K333&gt;0,VLOOKUP(K333,女子登録情報!$J$2:$K$21,2,0),"")</f>
        <v/>
      </c>
      <c r="M333" s="10"/>
      <c r="N333" s="98"/>
      <c r="O333" s="96" t="str">
        <f t="shared" si="133"/>
        <v/>
      </c>
      <c r="P333" s="97"/>
      <c r="Q333" s="670"/>
      <c r="R333" s="671"/>
      <c r="S333" s="672"/>
      <c r="T333" s="668"/>
      <c r="U333" s="668"/>
      <c r="AA333" s="266" t="str">
        <f t="shared" si="134"/>
        <v/>
      </c>
    </row>
    <row r="334" spans="1:27" s="20" customFormat="1" ht="18" hidden="1" customHeight="1" thickBot="1">
      <c r="A334" s="461"/>
      <c r="B334" s="673" t="s">
        <v>45</v>
      </c>
      <c r="C334" s="674"/>
      <c r="D334" s="101"/>
      <c r="E334" s="101"/>
      <c r="F334" s="102"/>
      <c r="G334" s="418"/>
      <c r="H334" s="418"/>
      <c r="I334" s="258"/>
      <c r="J334" s="11" t="s">
        <v>46</v>
      </c>
      <c r="K334" s="94"/>
      <c r="L334" s="13" t="str">
        <f>IF(K334&gt;0,VLOOKUP(K334,女子登録情報!$J$2:$K$21,2,0),"")</f>
        <v/>
      </c>
      <c r="M334" s="14"/>
      <c r="N334" s="99"/>
      <c r="O334" s="96" t="str">
        <f t="shared" ref="O334:O397" si="156">IF(L334="","",LEFT(L334,5)&amp;" "&amp;IF(OR(LEFT(L334,3)*1&lt;70,LEFT(L334,3)*1&gt;100),REPT(0,7-LEN(N334)),REPT(0,5-LEN(N334)))&amp;N334)</f>
        <v/>
      </c>
      <c r="P334" s="100"/>
      <c r="Q334" s="675"/>
      <c r="R334" s="676"/>
      <c r="S334" s="677"/>
      <c r="T334" s="669"/>
      <c r="U334" s="669"/>
      <c r="AA334" s="266" t="str">
        <f t="shared" ref="AA334:AA397" si="157">IF($C334="","",IF(E334="",1,0))</f>
        <v/>
      </c>
    </row>
    <row r="335" spans="1:27" s="20" customFormat="1" ht="18" hidden="1" customHeight="1" thickTop="1" thickBot="1">
      <c r="A335" s="459">
        <v>108</v>
      </c>
      <c r="B335" s="678" t="s">
        <v>47</v>
      </c>
      <c r="C335" s="680"/>
      <c r="D335" s="680" t="str">
        <f>IF(C335&gt;0,VLOOKUP(C335,女子登録情報!$A$1:$H$2000,3,0),"")</f>
        <v/>
      </c>
      <c r="E335" s="680" t="str">
        <f>IF(C335&gt;0,VLOOKUP(C335,女子登録情報!$A$1:$H$2000,4,0),"")</f>
        <v/>
      </c>
      <c r="F335" s="91" t="str">
        <f>IF(C335&gt;0,VLOOKUP(C335,女子登録情報!$A$1:$H$2000,8,0),"")</f>
        <v/>
      </c>
      <c r="G335" s="416" t="e">
        <f>IF(F336&gt;0,VLOOKUP(F336,女子登録情報!$O$2:$P$48,2,0),"")</f>
        <v>#N/A</v>
      </c>
      <c r="H335" s="416" t="str">
        <f t="shared" ref="H335" si="158">IF(C335&gt;0,TEXT(C335,"100000000"),"")</f>
        <v/>
      </c>
      <c r="I335" s="257"/>
      <c r="J335" s="5" t="s">
        <v>42</v>
      </c>
      <c r="K335" s="93"/>
      <c r="L335" s="7" t="str">
        <f>IF(K335&gt;0,VLOOKUP(K335,女子登録情報!$J$1:$K$21,2,0),"")</f>
        <v/>
      </c>
      <c r="M335" s="5" t="s">
        <v>43</v>
      </c>
      <c r="N335" s="95"/>
      <c r="O335" s="96" t="str">
        <f t="shared" si="156"/>
        <v/>
      </c>
      <c r="P335" s="97"/>
      <c r="Q335" s="664"/>
      <c r="R335" s="665"/>
      <c r="S335" s="666"/>
      <c r="T335" s="667"/>
      <c r="U335" s="667"/>
      <c r="AA335" s="266" t="str">
        <f t="shared" si="157"/>
        <v/>
      </c>
    </row>
    <row r="336" spans="1:27" s="20" customFormat="1" ht="18" hidden="1" customHeight="1" thickBot="1">
      <c r="A336" s="460"/>
      <c r="B336" s="679"/>
      <c r="C336" s="681"/>
      <c r="D336" s="681"/>
      <c r="E336" s="681"/>
      <c r="F336" s="92" t="str">
        <f>IF(C335&gt;0,VLOOKUP(C335,女子登録情報!$A$1:$H$2000,5,0),"")</f>
        <v/>
      </c>
      <c r="G336" s="417"/>
      <c r="H336" s="417"/>
      <c r="I336" s="257"/>
      <c r="J336" s="10" t="s">
        <v>44</v>
      </c>
      <c r="K336" s="93"/>
      <c r="L336" s="7" t="str">
        <f>IF(K336&gt;0,VLOOKUP(K336,女子登録情報!$J$2:$K$21,2,0),"")</f>
        <v/>
      </c>
      <c r="M336" s="10"/>
      <c r="N336" s="98"/>
      <c r="O336" s="96" t="str">
        <f t="shared" si="156"/>
        <v/>
      </c>
      <c r="P336" s="97"/>
      <c r="Q336" s="670"/>
      <c r="R336" s="671"/>
      <c r="S336" s="672"/>
      <c r="T336" s="668"/>
      <c r="U336" s="668"/>
      <c r="AA336" s="266" t="str">
        <f t="shared" si="157"/>
        <v/>
      </c>
    </row>
    <row r="337" spans="1:27" s="20" customFormat="1" ht="18" hidden="1" customHeight="1" thickBot="1">
      <c r="A337" s="461"/>
      <c r="B337" s="673" t="s">
        <v>45</v>
      </c>
      <c r="C337" s="674"/>
      <c r="D337" s="101"/>
      <c r="E337" s="101"/>
      <c r="F337" s="102"/>
      <c r="G337" s="418"/>
      <c r="H337" s="418"/>
      <c r="I337" s="258"/>
      <c r="J337" s="11" t="s">
        <v>46</v>
      </c>
      <c r="K337" s="94"/>
      <c r="L337" s="13" t="str">
        <f>IF(K337&gt;0,VLOOKUP(K337,女子登録情報!$J$2:$K$21,2,0),"")</f>
        <v/>
      </c>
      <c r="M337" s="14"/>
      <c r="N337" s="99"/>
      <c r="O337" s="96" t="str">
        <f t="shared" si="156"/>
        <v/>
      </c>
      <c r="P337" s="100"/>
      <c r="Q337" s="675"/>
      <c r="R337" s="676"/>
      <c r="S337" s="677"/>
      <c r="T337" s="669"/>
      <c r="U337" s="669"/>
      <c r="AA337" s="266" t="str">
        <f t="shared" si="157"/>
        <v/>
      </c>
    </row>
    <row r="338" spans="1:27" s="20" customFormat="1" ht="18" hidden="1" customHeight="1" thickTop="1" thickBot="1">
      <c r="A338" s="459">
        <v>109</v>
      </c>
      <c r="B338" s="678" t="s">
        <v>47</v>
      </c>
      <c r="C338" s="680"/>
      <c r="D338" s="680" t="str">
        <f>IF(C338&gt;0,VLOOKUP(C338,女子登録情報!$A$1:$H$2000,3,0),"")</f>
        <v/>
      </c>
      <c r="E338" s="680" t="str">
        <f>IF(C338&gt;0,VLOOKUP(C338,女子登録情報!$A$1:$H$2000,4,0),"")</f>
        <v/>
      </c>
      <c r="F338" s="91" t="str">
        <f>IF(C338&gt;0,VLOOKUP(C338,女子登録情報!$A$1:$H$2000,8,0),"")</f>
        <v/>
      </c>
      <c r="G338" s="416" t="e">
        <f>IF(F339&gt;0,VLOOKUP(F339,女子登録情報!$O$2:$P$48,2,0),"")</f>
        <v>#N/A</v>
      </c>
      <c r="H338" s="416" t="str">
        <f t="shared" ref="H338" si="159">IF(C338&gt;0,TEXT(C338,"100000000"),"")</f>
        <v/>
      </c>
      <c r="I338" s="257"/>
      <c r="J338" s="5" t="s">
        <v>42</v>
      </c>
      <c r="K338" s="93"/>
      <c r="L338" s="7" t="str">
        <f>IF(K338&gt;0,VLOOKUP(K338,女子登録情報!$J$1:$K$21,2,0),"")</f>
        <v/>
      </c>
      <c r="M338" s="5" t="s">
        <v>43</v>
      </c>
      <c r="N338" s="95"/>
      <c r="O338" s="96" t="str">
        <f t="shared" si="156"/>
        <v/>
      </c>
      <c r="P338" s="97"/>
      <c r="Q338" s="664"/>
      <c r="R338" s="665"/>
      <c r="S338" s="666"/>
      <c r="T338" s="667"/>
      <c r="U338" s="667"/>
      <c r="AA338" s="266" t="str">
        <f t="shared" si="157"/>
        <v/>
      </c>
    </row>
    <row r="339" spans="1:27" s="20" customFormat="1" ht="18" hidden="1" customHeight="1" thickBot="1">
      <c r="A339" s="460"/>
      <c r="B339" s="679"/>
      <c r="C339" s="681"/>
      <c r="D339" s="681"/>
      <c r="E339" s="681"/>
      <c r="F339" s="92" t="str">
        <f>IF(C338&gt;0,VLOOKUP(C338,女子登録情報!$A$1:$H$2000,5,0),"")</f>
        <v/>
      </c>
      <c r="G339" s="417"/>
      <c r="H339" s="417"/>
      <c r="I339" s="257"/>
      <c r="J339" s="10" t="s">
        <v>44</v>
      </c>
      <c r="K339" s="93"/>
      <c r="L339" s="7" t="str">
        <f>IF(K339&gt;0,VLOOKUP(K339,女子登録情報!$J$2:$K$21,2,0),"")</f>
        <v/>
      </c>
      <c r="M339" s="10"/>
      <c r="N339" s="98"/>
      <c r="O339" s="96" t="str">
        <f t="shared" si="156"/>
        <v/>
      </c>
      <c r="P339" s="97"/>
      <c r="Q339" s="670"/>
      <c r="R339" s="671"/>
      <c r="S339" s="672"/>
      <c r="T339" s="668"/>
      <c r="U339" s="668"/>
      <c r="AA339" s="266" t="str">
        <f t="shared" si="157"/>
        <v/>
      </c>
    </row>
    <row r="340" spans="1:27" s="20" customFormat="1" ht="18" hidden="1" customHeight="1" thickBot="1">
      <c r="A340" s="461"/>
      <c r="B340" s="673" t="s">
        <v>45</v>
      </c>
      <c r="C340" s="674"/>
      <c r="D340" s="101"/>
      <c r="E340" s="101"/>
      <c r="F340" s="102"/>
      <c r="G340" s="418"/>
      <c r="H340" s="418"/>
      <c r="I340" s="258"/>
      <c r="J340" s="11" t="s">
        <v>46</v>
      </c>
      <c r="K340" s="94"/>
      <c r="L340" s="13" t="str">
        <f>IF(K340&gt;0,VLOOKUP(K340,女子登録情報!$J$2:$K$21,2,0),"")</f>
        <v/>
      </c>
      <c r="M340" s="14"/>
      <c r="N340" s="99"/>
      <c r="O340" s="96" t="str">
        <f t="shared" si="156"/>
        <v/>
      </c>
      <c r="P340" s="100"/>
      <c r="Q340" s="675"/>
      <c r="R340" s="676"/>
      <c r="S340" s="677"/>
      <c r="T340" s="669"/>
      <c r="U340" s="669"/>
      <c r="AA340" s="266" t="str">
        <f t="shared" si="157"/>
        <v/>
      </c>
    </row>
    <row r="341" spans="1:27" s="20" customFormat="1" ht="18" hidden="1" customHeight="1" thickTop="1" thickBot="1">
      <c r="A341" s="459">
        <v>110</v>
      </c>
      <c r="B341" s="678" t="s">
        <v>47</v>
      </c>
      <c r="C341" s="680"/>
      <c r="D341" s="680" t="str">
        <f>IF(C341&gt;0,VLOOKUP(C341,女子登録情報!$A$1:$H$2000,3,0),"")</f>
        <v/>
      </c>
      <c r="E341" s="680" t="str">
        <f>IF(C341&gt;0,VLOOKUP(C341,女子登録情報!$A$1:$H$2000,4,0),"")</f>
        <v/>
      </c>
      <c r="F341" s="91" t="str">
        <f>IF(C341&gt;0,VLOOKUP(C341,女子登録情報!$A$1:$H$2000,8,0),"")</f>
        <v/>
      </c>
      <c r="G341" s="416" t="e">
        <f>IF(F342&gt;0,VLOOKUP(F342,女子登録情報!$O$2:$P$48,2,0),"")</f>
        <v>#N/A</v>
      </c>
      <c r="H341" s="416" t="str">
        <f t="shared" ref="H341" si="160">IF(C341&gt;0,TEXT(C341,"100000000"),"")</f>
        <v/>
      </c>
      <c r="I341" s="257"/>
      <c r="J341" s="5" t="s">
        <v>42</v>
      </c>
      <c r="K341" s="93"/>
      <c r="L341" s="7" t="str">
        <f>IF(K341&gt;0,VLOOKUP(K341,女子登録情報!$J$1:$K$21,2,0),"")</f>
        <v/>
      </c>
      <c r="M341" s="5" t="s">
        <v>43</v>
      </c>
      <c r="N341" s="95"/>
      <c r="O341" s="96" t="str">
        <f t="shared" si="156"/>
        <v/>
      </c>
      <c r="P341" s="97"/>
      <c r="Q341" s="664"/>
      <c r="R341" s="665"/>
      <c r="S341" s="666"/>
      <c r="T341" s="667"/>
      <c r="U341" s="667"/>
      <c r="AA341" s="266" t="str">
        <f t="shared" si="157"/>
        <v/>
      </c>
    </row>
    <row r="342" spans="1:27" s="20" customFormat="1" ht="18" hidden="1" customHeight="1" thickBot="1">
      <c r="A342" s="460"/>
      <c r="B342" s="679"/>
      <c r="C342" s="681"/>
      <c r="D342" s="681"/>
      <c r="E342" s="681"/>
      <c r="F342" s="92" t="str">
        <f>IF(C341&gt;0,VLOOKUP(C341,女子登録情報!$A$1:$H$2000,5,0),"")</f>
        <v/>
      </c>
      <c r="G342" s="417"/>
      <c r="H342" s="417"/>
      <c r="I342" s="257"/>
      <c r="J342" s="10" t="s">
        <v>44</v>
      </c>
      <c r="K342" s="93"/>
      <c r="L342" s="7" t="str">
        <f>IF(K342&gt;0,VLOOKUP(K342,女子登録情報!$J$2:$K$21,2,0),"")</f>
        <v/>
      </c>
      <c r="M342" s="10"/>
      <c r="N342" s="98"/>
      <c r="O342" s="96" t="str">
        <f t="shared" si="156"/>
        <v/>
      </c>
      <c r="P342" s="97"/>
      <c r="Q342" s="670"/>
      <c r="R342" s="671"/>
      <c r="S342" s="672"/>
      <c r="T342" s="668"/>
      <c r="U342" s="668"/>
      <c r="AA342" s="266" t="str">
        <f t="shared" si="157"/>
        <v/>
      </c>
    </row>
    <row r="343" spans="1:27" s="20" customFormat="1" ht="18" hidden="1" customHeight="1" thickBot="1">
      <c r="A343" s="461"/>
      <c r="B343" s="673" t="s">
        <v>45</v>
      </c>
      <c r="C343" s="674"/>
      <c r="D343" s="101"/>
      <c r="E343" s="101"/>
      <c r="F343" s="102"/>
      <c r="G343" s="418"/>
      <c r="H343" s="418"/>
      <c r="I343" s="258"/>
      <c r="J343" s="11" t="s">
        <v>46</v>
      </c>
      <c r="K343" s="94"/>
      <c r="L343" s="13" t="str">
        <f>IF(K343&gt;0,VLOOKUP(K343,女子登録情報!$J$2:$K$21,2,0),"")</f>
        <v/>
      </c>
      <c r="M343" s="14"/>
      <c r="N343" s="99"/>
      <c r="O343" s="96" t="str">
        <f t="shared" si="156"/>
        <v/>
      </c>
      <c r="P343" s="100"/>
      <c r="Q343" s="675"/>
      <c r="R343" s="676"/>
      <c r="S343" s="677"/>
      <c r="T343" s="669"/>
      <c r="U343" s="669"/>
      <c r="AA343" s="266" t="str">
        <f t="shared" si="157"/>
        <v/>
      </c>
    </row>
    <row r="344" spans="1:27" s="20" customFormat="1" ht="18" hidden="1" customHeight="1" thickTop="1" thickBot="1">
      <c r="A344" s="459">
        <v>111</v>
      </c>
      <c r="B344" s="678" t="s">
        <v>47</v>
      </c>
      <c r="C344" s="680"/>
      <c r="D344" s="680" t="str">
        <f>IF(C344&gt;0,VLOOKUP(C344,女子登録情報!$A$1:$H$2000,3,0),"")</f>
        <v/>
      </c>
      <c r="E344" s="680" t="str">
        <f>IF(C344&gt;0,VLOOKUP(C344,女子登録情報!$A$1:$H$2000,4,0),"")</f>
        <v/>
      </c>
      <c r="F344" s="91" t="str">
        <f>IF(C344&gt;0,VLOOKUP(C344,女子登録情報!$A$1:$H$2000,8,0),"")</f>
        <v/>
      </c>
      <c r="G344" s="416" t="e">
        <f>IF(F345&gt;0,VLOOKUP(F345,女子登録情報!$O$2:$P$48,2,0),"")</f>
        <v>#N/A</v>
      </c>
      <c r="H344" s="416" t="str">
        <f t="shared" ref="H344" si="161">IF(C344&gt;0,TEXT(C344,"100000000"),"")</f>
        <v/>
      </c>
      <c r="I344" s="257"/>
      <c r="J344" s="5" t="s">
        <v>42</v>
      </c>
      <c r="K344" s="93"/>
      <c r="L344" s="7" t="str">
        <f>IF(K344&gt;0,VLOOKUP(K344,女子登録情報!$J$1:$K$21,2,0),"")</f>
        <v/>
      </c>
      <c r="M344" s="5" t="s">
        <v>43</v>
      </c>
      <c r="N344" s="95"/>
      <c r="O344" s="96" t="str">
        <f t="shared" si="156"/>
        <v/>
      </c>
      <c r="P344" s="97"/>
      <c r="Q344" s="664"/>
      <c r="R344" s="665"/>
      <c r="S344" s="666"/>
      <c r="T344" s="667"/>
      <c r="U344" s="667"/>
      <c r="AA344" s="266" t="str">
        <f t="shared" si="157"/>
        <v/>
      </c>
    </row>
    <row r="345" spans="1:27" s="20" customFormat="1" ht="18" hidden="1" customHeight="1" thickBot="1">
      <c r="A345" s="460"/>
      <c r="B345" s="679"/>
      <c r="C345" s="681"/>
      <c r="D345" s="681"/>
      <c r="E345" s="681"/>
      <c r="F345" s="92" t="str">
        <f>IF(C344&gt;0,VLOOKUP(C344,女子登録情報!$A$1:$H$2000,5,0),"")</f>
        <v/>
      </c>
      <c r="G345" s="417"/>
      <c r="H345" s="417"/>
      <c r="I345" s="257"/>
      <c r="J345" s="10" t="s">
        <v>44</v>
      </c>
      <c r="K345" s="93"/>
      <c r="L345" s="7" t="str">
        <f>IF(K345&gt;0,VLOOKUP(K345,女子登録情報!$J$2:$K$21,2,0),"")</f>
        <v/>
      </c>
      <c r="M345" s="10"/>
      <c r="N345" s="98"/>
      <c r="O345" s="96" t="str">
        <f t="shared" si="156"/>
        <v/>
      </c>
      <c r="P345" s="97"/>
      <c r="Q345" s="670"/>
      <c r="R345" s="671"/>
      <c r="S345" s="672"/>
      <c r="T345" s="668"/>
      <c r="U345" s="668"/>
      <c r="AA345" s="266" t="str">
        <f t="shared" si="157"/>
        <v/>
      </c>
    </row>
    <row r="346" spans="1:27" s="20" customFormat="1" ht="18" hidden="1" customHeight="1" thickBot="1">
      <c r="A346" s="461"/>
      <c r="B346" s="673" t="s">
        <v>45</v>
      </c>
      <c r="C346" s="674"/>
      <c r="D346" s="101"/>
      <c r="E346" s="101"/>
      <c r="F346" s="102"/>
      <c r="G346" s="418"/>
      <c r="H346" s="418"/>
      <c r="I346" s="258"/>
      <c r="J346" s="11" t="s">
        <v>46</v>
      </c>
      <c r="K346" s="94"/>
      <c r="L346" s="13" t="str">
        <f>IF(K346&gt;0,VLOOKUP(K346,女子登録情報!$J$2:$K$21,2,0),"")</f>
        <v/>
      </c>
      <c r="M346" s="14"/>
      <c r="N346" s="99"/>
      <c r="O346" s="96" t="str">
        <f t="shared" si="156"/>
        <v/>
      </c>
      <c r="P346" s="100"/>
      <c r="Q346" s="675"/>
      <c r="R346" s="676"/>
      <c r="S346" s="677"/>
      <c r="T346" s="669"/>
      <c r="U346" s="669"/>
      <c r="AA346" s="266" t="str">
        <f t="shared" si="157"/>
        <v/>
      </c>
    </row>
    <row r="347" spans="1:27" s="20" customFormat="1" ht="18" hidden="1" customHeight="1" thickTop="1" thickBot="1">
      <c r="A347" s="459">
        <v>112</v>
      </c>
      <c r="B347" s="678" t="s">
        <v>47</v>
      </c>
      <c r="C347" s="680"/>
      <c r="D347" s="680" t="str">
        <f>IF(C347&gt;0,VLOOKUP(C347,女子登録情報!$A$1:$H$2000,3,0),"")</f>
        <v/>
      </c>
      <c r="E347" s="680" t="str">
        <f>IF(C347&gt;0,VLOOKUP(C347,女子登録情報!$A$1:$H$2000,4,0),"")</f>
        <v/>
      </c>
      <c r="F347" s="91" t="str">
        <f>IF(C347&gt;0,VLOOKUP(C347,女子登録情報!$A$1:$H$2000,8,0),"")</f>
        <v/>
      </c>
      <c r="G347" s="416" t="e">
        <f>IF(F348&gt;0,VLOOKUP(F348,女子登録情報!$O$2:$P$48,2,0),"")</f>
        <v>#N/A</v>
      </c>
      <c r="H347" s="416" t="str">
        <f t="shared" ref="H347" si="162">IF(C347&gt;0,TEXT(C347,"100000000"),"")</f>
        <v/>
      </c>
      <c r="I347" s="257"/>
      <c r="J347" s="5" t="s">
        <v>42</v>
      </c>
      <c r="K347" s="93"/>
      <c r="L347" s="7" t="str">
        <f>IF(K347&gt;0,VLOOKUP(K347,女子登録情報!$J$1:$K$21,2,0),"")</f>
        <v/>
      </c>
      <c r="M347" s="5" t="s">
        <v>43</v>
      </c>
      <c r="N347" s="95"/>
      <c r="O347" s="96" t="str">
        <f t="shared" si="156"/>
        <v/>
      </c>
      <c r="P347" s="97"/>
      <c r="Q347" s="664"/>
      <c r="R347" s="665"/>
      <c r="S347" s="666"/>
      <c r="T347" s="667"/>
      <c r="U347" s="667"/>
      <c r="AA347" s="266" t="str">
        <f t="shared" si="157"/>
        <v/>
      </c>
    </row>
    <row r="348" spans="1:27" s="20" customFormat="1" ht="18" hidden="1" customHeight="1" thickBot="1">
      <c r="A348" s="460"/>
      <c r="B348" s="679"/>
      <c r="C348" s="681"/>
      <c r="D348" s="681"/>
      <c r="E348" s="681"/>
      <c r="F348" s="92" t="str">
        <f>IF(C347&gt;0,VLOOKUP(C347,女子登録情報!$A$1:$H$2000,5,0),"")</f>
        <v/>
      </c>
      <c r="G348" s="417"/>
      <c r="H348" s="417"/>
      <c r="I348" s="257"/>
      <c r="J348" s="10" t="s">
        <v>44</v>
      </c>
      <c r="K348" s="93"/>
      <c r="L348" s="7" t="str">
        <f>IF(K348&gt;0,VLOOKUP(K348,女子登録情報!$J$2:$K$21,2,0),"")</f>
        <v/>
      </c>
      <c r="M348" s="10"/>
      <c r="N348" s="98"/>
      <c r="O348" s="96" t="str">
        <f t="shared" si="156"/>
        <v/>
      </c>
      <c r="P348" s="97"/>
      <c r="Q348" s="670"/>
      <c r="R348" s="671"/>
      <c r="S348" s="672"/>
      <c r="T348" s="668"/>
      <c r="U348" s="668"/>
      <c r="AA348" s="266" t="str">
        <f t="shared" si="157"/>
        <v/>
      </c>
    </row>
    <row r="349" spans="1:27" s="20" customFormat="1" ht="18" hidden="1" customHeight="1" thickBot="1">
      <c r="A349" s="461"/>
      <c r="B349" s="673" t="s">
        <v>45</v>
      </c>
      <c r="C349" s="674"/>
      <c r="D349" s="101"/>
      <c r="E349" s="101"/>
      <c r="F349" s="102"/>
      <c r="G349" s="418"/>
      <c r="H349" s="418"/>
      <c r="I349" s="258"/>
      <c r="J349" s="11" t="s">
        <v>46</v>
      </c>
      <c r="K349" s="94"/>
      <c r="L349" s="13" t="str">
        <f>IF(K349&gt;0,VLOOKUP(K349,女子登録情報!$J$2:$K$21,2,0),"")</f>
        <v/>
      </c>
      <c r="M349" s="14"/>
      <c r="N349" s="99"/>
      <c r="O349" s="96" t="str">
        <f t="shared" si="156"/>
        <v/>
      </c>
      <c r="P349" s="100"/>
      <c r="Q349" s="675"/>
      <c r="R349" s="676"/>
      <c r="S349" s="677"/>
      <c r="T349" s="669"/>
      <c r="U349" s="669"/>
      <c r="AA349" s="266" t="str">
        <f t="shared" si="157"/>
        <v/>
      </c>
    </row>
    <row r="350" spans="1:27" s="20" customFormat="1" ht="18" hidden="1" customHeight="1" thickTop="1" thickBot="1">
      <c r="A350" s="459">
        <v>113</v>
      </c>
      <c r="B350" s="678" t="s">
        <v>47</v>
      </c>
      <c r="C350" s="680"/>
      <c r="D350" s="680" t="str">
        <f>IF(C350&gt;0,VLOOKUP(C350,女子登録情報!$A$1:$H$2000,3,0),"")</f>
        <v/>
      </c>
      <c r="E350" s="680" t="str">
        <f>IF(C350&gt;0,VLOOKUP(C350,女子登録情報!$A$1:$H$2000,4,0),"")</f>
        <v/>
      </c>
      <c r="F350" s="91" t="str">
        <f>IF(C350&gt;0,VLOOKUP(C350,女子登録情報!$A$1:$H$2000,8,0),"")</f>
        <v/>
      </c>
      <c r="G350" s="416" t="e">
        <f>IF(F351&gt;0,VLOOKUP(F351,女子登録情報!$O$2:$P$48,2,0),"")</f>
        <v>#N/A</v>
      </c>
      <c r="H350" s="416" t="str">
        <f t="shared" ref="H350" si="163">IF(C350&gt;0,TEXT(C350,"100000000"),"")</f>
        <v/>
      </c>
      <c r="I350" s="257"/>
      <c r="J350" s="5" t="s">
        <v>42</v>
      </c>
      <c r="K350" s="93"/>
      <c r="L350" s="7" t="str">
        <f>IF(K350&gt;0,VLOOKUP(K350,女子登録情報!$J$1:$K$21,2,0),"")</f>
        <v/>
      </c>
      <c r="M350" s="5" t="s">
        <v>43</v>
      </c>
      <c r="N350" s="95"/>
      <c r="O350" s="96" t="str">
        <f t="shared" si="156"/>
        <v/>
      </c>
      <c r="P350" s="97"/>
      <c r="Q350" s="664"/>
      <c r="R350" s="665"/>
      <c r="S350" s="666"/>
      <c r="T350" s="667"/>
      <c r="U350" s="667"/>
      <c r="AA350" s="266" t="str">
        <f t="shared" si="157"/>
        <v/>
      </c>
    </row>
    <row r="351" spans="1:27" s="20" customFormat="1" ht="18" hidden="1" customHeight="1" thickBot="1">
      <c r="A351" s="460"/>
      <c r="B351" s="679"/>
      <c r="C351" s="681"/>
      <c r="D351" s="681"/>
      <c r="E351" s="681"/>
      <c r="F351" s="92" t="str">
        <f>IF(C350&gt;0,VLOOKUP(C350,女子登録情報!$A$1:$H$2000,5,0),"")</f>
        <v/>
      </c>
      <c r="G351" s="417"/>
      <c r="H351" s="417"/>
      <c r="I351" s="257"/>
      <c r="J351" s="10" t="s">
        <v>44</v>
      </c>
      <c r="K351" s="93"/>
      <c r="L351" s="7" t="str">
        <f>IF(K351&gt;0,VLOOKUP(K351,女子登録情報!$J$2:$K$21,2,0),"")</f>
        <v/>
      </c>
      <c r="M351" s="10"/>
      <c r="N351" s="98"/>
      <c r="O351" s="96" t="str">
        <f t="shared" si="156"/>
        <v/>
      </c>
      <c r="P351" s="97"/>
      <c r="Q351" s="670"/>
      <c r="R351" s="671"/>
      <c r="S351" s="672"/>
      <c r="T351" s="668"/>
      <c r="U351" s="668"/>
      <c r="AA351" s="266" t="str">
        <f t="shared" si="157"/>
        <v/>
      </c>
    </row>
    <row r="352" spans="1:27" s="20" customFormat="1" ht="18" hidden="1" customHeight="1" thickBot="1">
      <c r="A352" s="461"/>
      <c r="B352" s="673" t="s">
        <v>45</v>
      </c>
      <c r="C352" s="674"/>
      <c r="D352" s="101"/>
      <c r="E352" s="101"/>
      <c r="F352" s="102"/>
      <c r="G352" s="418"/>
      <c r="H352" s="418"/>
      <c r="I352" s="258"/>
      <c r="J352" s="11" t="s">
        <v>46</v>
      </c>
      <c r="K352" s="94"/>
      <c r="L352" s="13" t="str">
        <f>IF(K352&gt;0,VLOOKUP(K352,女子登録情報!$J$2:$K$21,2,0),"")</f>
        <v/>
      </c>
      <c r="M352" s="14"/>
      <c r="N352" s="99"/>
      <c r="O352" s="96" t="str">
        <f t="shared" si="156"/>
        <v/>
      </c>
      <c r="P352" s="100"/>
      <c r="Q352" s="675"/>
      <c r="R352" s="676"/>
      <c r="S352" s="677"/>
      <c r="T352" s="669"/>
      <c r="U352" s="669"/>
      <c r="AA352" s="266" t="str">
        <f t="shared" si="157"/>
        <v/>
      </c>
    </row>
    <row r="353" spans="1:27" s="20" customFormat="1" ht="18" hidden="1" customHeight="1" thickTop="1" thickBot="1">
      <c r="A353" s="459">
        <v>114</v>
      </c>
      <c r="B353" s="678" t="s">
        <v>47</v>
      </c>
      <c r="C353" s="680"/>
      <c r="D353" s="680" t="str">
        <f>IF(C353&gt;0,VLOOKUP(C353,女子登録情報!$A$1:$H$2000,3,0),"")</f>
        <v/>
      </c>
      <c r="E353" s="680" t="str">
        <f>IF(C353&gt;0,VLOOKUP(C353,女子登録情報!$A$1:$H$2000,4,0),"")</f>
        <v/>
      </c>
      <c r="F353" s="91" t="str">
        <f>IF(C353&gt;0,VLOOKUP(C353,女子登録情報!$A$1:$H$2000,8,0),"")</f>
        <v/>
      </c>
      <c r="G353" s="416" t="e">
        <f>IF(F354&gt;0,VLOOKUP(F354,女子登録情報!$O$2:$P$48,2,0),"")</f>
        <v>#N/A</v>
      </c>
      <c r="H353" s="416" t="str">
        <f t="shared" ref="H353" si="164">IF(C353&gt;0,TEXT(C353,"100000000"),"")</f>
        <v/>
      </c>
      <c r="I353" s="257"/>
      <c r="J353" s="5" t="s">
        <v>42</v>
      </c>
      <c r="K353" s="93"/>
      <c r="L353" s="7" t="str">
        <f>IF(K353&gt;0,VLOOKUP(K353,女子登録情報!$J$1:$K$21,2,0),"")</f>
        <v/>
      </c>
      <c r="M353" s="5" t="s">
        <v>43</v>
      </c>
      <c r="N353" s="95"/>
      <c r="O353" s="96" t="str">
        <f t="shared" si="156"/>
        <v/>
      </c>
      <c r="P353" s="97"/>
      <c r="Q353" s="664"/>
      <c r="R353" s="665"/>
      <c r="S353" s="666"/>
      <c r="T353" s="667"/>
      <c r="U353" s="667"/>
      <c r="AA353" s="266" t="str">
        <f t="shared" si="157"/>
        <v/>
      </c>
    </row>
    <row r="354" spans="1:27" s="20" customFormat="1" ht="18" hidden="1" customHeight="1" thickBot="1">
      <c r="A354" s="460"/>
      <c r="B354" s="679"/>
      <c r="C354" s="681"/>
      <c r="D354" s="681"/>
      <c r="E354" s="681"/>
      <c r="F354" s="92" t="str">
        <f>IF(C353&gt;0,VLOOKUP(C353,女子登録情報!$A$1:$H$2000,5,0),"")</f>
        <v/>
      </c>
      <c r="G354" s="417"/>
      <c r="H354" s="417"/>
      <c r="I354" s="257"/>
      <c r="J354" s="10" t="s">
        <v>44</v>
      </c>
      <c r="K354" s="93"/>
      <c r="L354" s="7" t="str">
        <f>IF(K354&gt;0,VLOOKUP(K354,女子登録情報!$J$2:$K$21,2,0),"")</f>
        <v/>
      </c>
      <c r="M354" s="10"/>
      <c r="N354" s="98"/>
      <c r="O354" s="96" t="str">
        <f t="shared" si="156"/>
        <v/>
      </c>
      <c r="P354" s="97"/>
      <c r="Q354" s="670"/>
      <c r="R354" s="671"/>
      <c r="S354" s="672"/>
      <c r="T354" s="668"/>
      <c r="U354" s="668"/>
      <c r="AA354" s="266" t="str">
        <f t="shared" si="157"/>
        <v/>
      </c>
    </row>
    <row r="355" spans="1:27" s="20" customFormat="1" ht="18" hidden="1" customHeight="1" thickBot="1">
      <c r="A355" s="461"/>
      <c r="B355" s="673" t="s">
        <v>45</v>
      </c>
      <c r="C355" s="674"/>
      <c r="D355" s="101"/>
      <c r="E355" s="101"/>
      <c r="F355" s="102"/>
      <c r="G355" s="418"/>
      <c r="H355" s="418"/>
      <c r="I355" s="258"/>
      <c r="J355" s="11" t="s">
        <v>46</v>
      </c>
      <c r="K355" s="94"/>
      <c r="L355" s="13" t="str">
        <f>IF(K355&gt;0,VLOOKUP(K355,女子登録情報!$J$2:$K$21,2,0),"")</f>
        <v/>
      </c>
      <c r="M355" s="14"/>
      <c r="N355" s="99"/>
      <c r="O355" s="96" t="str">
        <f t="shared" si="156"/>
        <v/>
      </c>
      <c r="P355" s="100"/>
      <c r="Q355" s="675"/>
      <c r="R355" s="676"/>
      <c r="S355" s="677"/>
      <c r="T355" s="669"/>
      <c r="U355" s="669"/>
      <c r="AA355" s="266" t="str">
        <f t="shared" si="157"/>
        <v/>
      </c>
    </row>
    <row r="356" spans="1:27" s="20" customFormat="1" ht="18" hidden="1" customHeight="1" thickTop="1" thickBot="1">
      <c r="A356" s="459">
        <v>115</v>
      </c>
      <c r="B356" s="678" t="s">
        <v>47</v>
      </c>
      <c r="C356" s="680"/>
      <c r="D356" s="680" t="str">
        <f>IF(C356&gt;0,VLOOKUP(C356,女子登録情報!$A$1:$H$2000,3,0),"")</f>
        <v/>
      </c>
      <c r="E356" s="680" t="str">
        <f>IF(C356&gt;0,VLOOKUP(C356,女子登録情報!$A$1:$H$2000,4,0),"")</f>
        <v/>
      </c>
      <c r="F356" s="91" t="str">
        <f>IF(C356&gt;0,VLOOKUP(C356,女子登録情報!$A$1:$H$2000,8,0),"")</f>
        <v/>
      </c>
      <c r="G356" s="416" t="e">
        <f>IF(F357&gt;0,VLOOKUP(F357,女子登録情報!$O$2:$P$48,2,0),"")</f>
        <v>#N/A</v>
      </c>
      <c r="H356" s="416" t="str">
        <f t="shared" ref="H356" si="165">IF(C356&gt;0,TEXT(C356,"100000000"),"")</f>
        <v/>
      </c>
      <c r="I356" s="257"/>
      <c r="J356" s="5" t="s">
        <v>42</v>
      </c>
      <c r="K356" s="93"/>
      <c r="L356" s="7" t="str">
        <f>IF(K356&gt;0,VLOOKUP(K356,女子登録情報!$J$1:$K$21,2,0),"")</f>
        <v/>
      </c>
      <c r="M356" s="5" t="s">
        <v>43</v>
      </c>
      <c r="N356" s="95"/>
      <c r="O356" s="96" t="str">
        <f t="shared" si="156"/>
        <v/>
      </c>
      <c r="P356" s="97"/>
      <c r="Q356" s="664"/>
      <c r="R356" s="665"/>
      <c r="S356" s="666"/>
      <c r="T356" s="667"/>
      <c r="U356" s="667"/>
      <c r="AA356" s="266" t="str">
        <f t="shared" si="157"/>
        <v/>
      </c>
    </row>
    <row r="357" spans="1:27" s="20" customFormat="1" ht="18" hidden="1" customHeight="1" thickBot="1">
      <c r="A357" s="460"/>
      <c r="B357" s="679"/>
      <c r="C357" s="681"/>
      <c r="D357" s="681"/>
      <c r="E357" s="681"/>
      <c r="F357" s="92" t="str">
        <f>IF(C356&gt;0,VLOOKUP(C356,女子登録情報!$A$1:$H$2000,5,0),"")</f>
        <v/>
      </c>
      <c r="G357" s="417"/>
      <c r="H357" s="417"/>
      <c r="I357" s="257"/>
      <c r="J357" s="10" t="s">
        <v>44</v>
      </c>
      <c r="K357" s="93"/>
      <c r="L357" s="7" t="str">
        <f>IF(K357&gt;0,VLOOKUP(K357,女子登録情報!$J$2:$K$21,2,0),"")</f>
        <v/>
      </c>
      <c r="M357" s="10"/>
      <c r="N357" s="98"/>
      <c r="O357" s="96" t="str">
        <f t="shared" si="156"/>
        <v/>
      </c>
      <c r="P357" s="97"/>
      <c r="Q357" s="670"/>
      <c r="R357" s="671"/>
      <c r="S357" s="672"/>
      <c r="T357" s="668"/>
      <c r="U357" s="668"/>
      <c r="AA357" s="266" t="str">
        <f t="shared" si="157"/>
        <v/>
      </c>
    </row>
    <row r="358" spans="1:27" s="20" customFormat="1" ht="18" hidden="1" customHeight="1" thickBot="1">
      <c r="A358" s="461"/>
      <c r="B358" s="673" t="s">
        <v>45</v>
      </c>
      <c r="C358" s="674"/>
      <c r="D358" s="101"/>
      <c r="E358" s="101"/>
      <c r="F358" s="102"/>
      <c r="G358" s="418"/>
      <c r="H358" s="418"/>
      <c r="I358" s="258"/>
      <c r="J358" s="11" t="s">
        <v>46</v>
      </c>
      <c r="K358" s="94"/>
      <c r="L358" s="13" t="str">
        <f>IF(K358&gt;0,VLOOKUP(K358,女子登録情報!$J$2:$K$21,2,0),"")</f>
        <v/>
      </c>
      <c r="M358" s="14"/>
      <c r="N358" s="99"/>
      <c r="O358" s="96" t="str">
        <f t="shared" si="156"/>
        <v/>
      </c>
      <c r="P358" s="100"/>
      <c r="Q358" s="675"/>
      <c r="R358" s="676"/>
      <c r="S358" s="677"/>
      <c r="T358" s="669"/>
      <c r="U358" s="669"/>
      <c r="AA358" s="266" t="str">
        <f t="shared" si="157"/>
        <v/>
      </c>
    </row>
    <row r="359" spans="1:27" s="20" customFormat="1" ht="18" hidden="1" customHeight="1" thickTop="1" thickBot="1">
      <c r="A359" s="459">
        <v>116</v>
      </c>
      <c r="B359" s="678" t="s">
        <v>47</v>
      </c>
      <c r="C359" s="680"/>
      <c r="D359" s="680" t="str">
        <f>IF(C359&gt;0,VLOOKUP(C359,女子登録情報!$A$1:$H$2000,3,0),"")</f>
        <v/>
      </c>
      <c r="E359" s="680" t="str">
        <f>IF(C359&gt;0,VLOOKUP(C359,女子登録情報!$A$1:$H$2000,4,0),"")</f>
        <v/>
      </c>
      <c r="F359" s="91" t="str">
        <f>IF(C359&gt;0,VLOOKUP(C359,女子登録情報!$A$1:$H$2000,8,0),"")</f>
        <v/>
      </c>
      <c r="G359" s="416" t="e">
        <f>IF(F360&gt;0,VLOOKUP(F360,女子登録情報!$O$2:$P$48,2,0),"")</f>
        <v>#N/A</v>
      </c>
      <c r="H359" s="416" t="str">
        <f t="shared" ref="H359" si="166">IF(C359&gt;0,TEXT(C359,"100000000"),"")</f>
        <v/>
      </c>
      <c r="I359" s="257"/>
      <c r="J359" s="5" t="s">
        <v>42</v>
      </c>
      <c r="K359" s="93"/>
      <c r="L359" s="7" t="str">
        <f>IF(K359&gt;0,VLOOKUP(K359,女子登録情報!$J$1:$K$21,2,0),"")</f>
        <v/>
      </c>
      <c r="M359" s="5" t="s">
        <v>43</v>
      </c>
      <c r="N359" s="95"/>
      <c r="O359" s="96" t="str">
        <f t="shared" si="156"/>
        <v/>
      </c>
      <c r="P359" s="97"/>
      <c r="Q359" s="664"/>
      <c r="R359" s="665"/>
      <c r="S359" s="666"/>
      <c r="T359" s="667"/>
      <c r="U359" s="667"/>
      <c r="AA359" s="266" t="str">
        <f t="shared" si="157"/>
        <v/>
      </c>
    </row>
    <row r="360" spans="1:27" s="20" customFormat="1" ht="18" hidden="1" customHeight="1" thickBot="1">
      <c r="A360" s="460"/>
      <c r="B360" s="679"/>
      <c r="C360" s="681"/>
      <c r="D360" s="681"/>
      <c r="E360" s="681"/>
      <c r="F360" s="92" t="str">
        <f>IF(C359&gt;0,VLOOKUP(C359,女子登録情報!$A$1:$H$2000,5,0),"")</f>
        <v/>
      </c>
      <c r="G360" s="417"/>
      <c r="H360" s="417"/>
      <c r="I360" s="257"/>
      <c r="J360" s="10" t="s">
        <v>44</v>
      </c>
      <c r="K360" s="93"/>
      <c r="L360" s="7" t="str">
        <f>IF(K360&gt;0,VLOOKUP(K360,女子登録情報!$J$2:$K$21,2,0),"")</f>
        <v/>
      </c>
      <c r="M360" s="10"/>
      <c r="N360" s="98"/>
      <c r="O360" s="96" t="str">
        <f t="shared" si="156"/>
        <v/>
      </c>
      <c r="P360" s="97"/>
      <c r="Q360" s="670"/>
      <c r="R360" s="671"/>
      <c r="S360" s="672"/>
      <c r="T360" s="668"/>
      <c r="U360" s="668"/>
      <c r="AA360" s="266" t="str">
        <f t="shared" si="157"/>
        <v/>
      </c>
    </row>
    <row r="361" spans="1:27" s="20" customFormat="1" ht="18" hidden="1" customHeight="1" thickBot="1">
      <c r="A361" s="461"/>
      <c r="B361" s="673" t="s">
        <v>45</v>
      </c>
      <c r="C361" s="674"/>
      <c r="D361" s="101"/>
      <c r="E361" s="101"/>
      <c r="F361" s="102"/>
      <c r="G361" s="418"/>
      <c r="H361" s="418"/>
      <c r="I361" s="258"/>
      <c r="J361" s="11" t="s">
        <v>46</v>
      </c>
      <c r="K361" s="94"/>
      <c r="L361" s="13" t="str">
        <f>IF(K361&gt;0,VLOOKUP(K361,女子登録情報!$J$2:$K$21,2,0),"")</f>
        <v/>
      </c>
      <c r="M361" s="14"/>
      <c r="N361" s="99"/>
      <c r="O361" s="96" t="str">
        <f t="shared" si="156"/>
        <v/>
      </c>
      <c r="P361" s="100"/>
      <c r="Q361" s="675"/>
      <c r="R361" s="676"/>
      <c r="S361" s="677"/>
      <c r="T361" s="669"/>
      <c r="U361" s="669"/>
      <c r="AA361" s="266" t="str">
        <f t="shared" si="157"/>
        <v/>
      </c>
    </row>
    <row r="362" spans="1:27" s="20" customFormat="1" ht="18" hidden="1" customHeight="1" thickTop="1" thickBot="1">
      <c r="A362" s="459">
        <v>117</v>
      </c>
      <c r="B362" s="678" t="s">
        <v>47</v>
      </c>
      <c r="C362" s="680"/>
      <c r="D362" s="680" t="str">
        <f>IF(C362&gt;0,VLOOKUP(C362,女子登録情報!$A$1:$H$2000,3,0),"")</f>
        <v/>
      </c>
      <c r="E362" s="680" t="str">
        <f>IF(C362&gt;0,VLOOKUP(C362,女子登録情報!$A$1:$H$2000,4,0),"")</f>
        <v/>
      </c>
      <c r="F362" s="91" t="str">
        <f>IF(C362&gt;0,VLOOKUP(C362,女子登録情報!$A$1:$H$2000,8,0),"")</f>
        <v/>
      </c>
      <c r="G362" s="416" t="e">
        <f>IF(F363&gt;0,VLOOKUP(F363,女子登録情報!$O$2:$P$48,2,0),"")</f>
        <v>#N/A</v>
      </c>
      <c r="H362" s="416" t="str">
        <f t="shared" ref="H362" si="167">IF(C362&gt;0,TEXT(C362,"100000000"),"")</f>
        <v/>
      </c>
      <c r="I362" s="257"/>
      <c r="J362" s="5" t="s">
        <v>42</v>
      </c>
      <c r="K362" s="93"/>
      <c r="L362" s="7" t="str">
        <f>IF(K362&gt;0,VLOOKUP(K362,女子登録情報!$J$1:$K$21,2,0),"")</f>
        <v/>
      </c>
      <c r="M362" s="5" t="s">
        <v>43</v>
      </c>
      <c r="N362" s="95"/>
      <c r="O362" s="96" t="str">
        <f t="shared" si="156"/>
        <v/>
      </c>
      <c r="P362" s="97"/>
      <c r="Q362" s="664"/>
      <c r="R362" s="665"/>
      <c r="S362" s="666"/>
      <c r="T362" s="667"/>
      <c r="U362" s="667"/>
      <c r="AA362" s="266" t="str">
        <f t="shared" si="157"/>
        <v/>
      </c>
    </row>
    <row r="363" spans="1:27" s="20" customFormat="1" ht="18" hidden="1" customHeight="1" thickBot="1">
      <c r="A363" s="460"/>
      <c r="B363" s="679"/>
      <c r="C363" s="681"/>
      <c r="D363" s="681"/>
      <c r="E363" s="681"/>
      <c r="F363" s="92" t="str">
        <f>IF(C362&gt;0,VLOOKUP(C362,女子登録情報!$A$1:$H$2000,5,0),"")</f>
        <v/>
      </c>
      <c r="G363" s="417"/>
      <c r="H363" s="417"/>
      <c r="I363" s="257"/>
      <c r="J363" s="10" t="s">
        <v>44</v>
      </c>
      <c r="K363" s="93"/>
      <c r="L363" s="7" t="str">
        <f>IF(K363&gt;0,VLOOKUP(K363,女子登録情報!$J$2:$K$21,2,0),"")</f>
        <v/>
      </c>
      <c r="M363" s="10"/>
      <c r="N363" s="98"/>
      <c r="O363" s="96" t="str">
        <f t="shared" si="156"/>
        <v/>
      </c>
      <c r="P363" s="97"/>
      <c r="Q363" s="670"/>
      <c r="R363" s="671"/>
      <c r="S363" s="672"/>
      <c r="T363" s="668"/>
      <c r="U363" s="668"/>
      <c r="AA363" s="266" t="str">
        <f t="shared" si="157"/>
        <v/>
      </c>
    </row>
    <row r="364" spans="1:27" s="20" customFormat="1" ht="18" hidden="1" customHeight="1" thickBot="1">
      <c r="A364" s="461"/>
      <c r="B364" s="673" t="s">
        <v>45</v>
      </c>
      <c r="C364" s="674"/>
      <c r="D364" s="101"/>
      <c r="E364" s="101"/>
      <c r="F364" s="102"/>
      <c r="G364" s="418"/>
      <c r="H364" s="418"/>
      <c r="I364" s="258"/>
      <c r="J364" s="11" t="s">
        <v>46</v>
      </c>
      <c r="K364" s="94"/>
      <c r="L364" s="13" t="str">
        <f>IF(K364&gt;0,VLOOKUP(K364,女子登録情報!$J$2:$K$21,2,0),"")</f>
        <v/>
      </c>
      <c r="M364" s="14"/>
      <c r="N364" s="99"/>
      <c r="O364" s="96" t="str">
        <f t="shared" si="156"/>
        <v/>
      </c>
      <c r="P364" s="100"/>
      <c r="Q364" s="675"/>
      <c r="R364" s="676"/>
      <c r="S364" s="677"/>
      <c r="T364" s="669"/>
      <c r="U364" s="669"/>
      <c r="AA364" s="266" t="str">
        <f t="shared" si="157"/>
        <v/>
      </c>
    </row>
    <row r="365" spans="1:27" s="20" customFormat="1" ht="18" hidden="1" customHeight="1" thickTop="1" thickBot="1">
      <c r="A365" s="459">
        <v>118</v>
      </c>
      <c r="B365" s="678" t="s">
        <v>47</v>
      </c>
      <c r="C365" s="680"/>
      <c r="D365" s="680" t="str">
        <f>IF(C365&gt;0,VLOOKUP(C365,女子登録情報!$A$1:$H$2000,3,0),"")</f>
        <v/>
      </c>
      <c r="E365" s="680" t="str">
        <f>IF(C365&gt;0,VLOOKUP(C365,女子登録情報!$A$1:$H$2000,4,0),"")</f>
        <v/>
      </c>
      <c r="F365" s="91" t="str">
        <f>IF(C365&gt;0,VLOOKUP(C365,女子登録情報!$A$1:$H$2000,8,0),"")</f>
        <v/>
      </c>
      <c r="G365" s="416" t="e">
        <f>IF(F366&gt;0,VLOOKUP(F366,女子登録情報!$O$2:$P$48,2,0),"")</f>
        <v>#N/A</v>
      </c>
      <c r="H365" s="416" t="str">
        <f t="shared" ref="H365" si="168">IF(C365&gt;0,TEXT(C365,"100000000"),"")</f>
        <v/>
      </c>
      <c r="I365" s="257"/>
      <c r="J365" s="5" t="s">
        <v>42</v>
      </c>
      <c r="K365" s="93"/>
      <c r="L365" s="7" t="str">
        <f>IF(K365&gt;0,VLOOKUP(K365,女子登録情報!$J$1:$K$21,2,0),"")</f>
        <v/>
      </c>
      <c r="M365" s="5" t="s">
        <v>43</v>
      </c>
      <c r="N365" s="95"/>
      <c r="O365" s="96" t="str">
        <f t="shared" si="156"/>
        <v/>
      </c>
      <c r="P365" s="97"/>
      <c r="Q365" s="664"/>
      <c r="R365" s="665"/>
      <c r="S365" s="666"/>
      <c r="T365" s="667"/>
      <c r="U365" s="667"/>
      <c r="AA365" s="266" t="str">
        <f t="shared" si="157"/>
        <v/>
      </c>
    </row>
    <row r="366" spans="1:27" s="20" customFormat="1" ht="18" hidden="1" customHeight="1" thickBot="1">
      <c r="A366" s="460"/>
      <c r="B366" s="679"/>
      <c r="C366" s="681"/>
      <c r="D366" s="681"/>
      <c r="E366" s="681"/>
      <c r="F366" s="92" t="str">
        <f>IF(C365&gt;0,VLOOKUP(C365,女子登録情報!$A$1:$H$2000,5,0),"")</f>
        <v/>
      </c>
      <c r="G366" s="417"/>
      <c r="H366" s="417"/>
      <c r="I366" s="257"/>
      <c r="J366" s="10" t="s">
        <v>44</v>
      </c>
      <c r="K366" s="93"/>
      <c r="L366" s="7" t="str">
        <f>IF(K366&gt;0,VLOOKUP(K366,女子登録情報!$J$2:$K$21,2,0),"")</f>
        <v/>
      </c>
      <c r="M366" s="10"/>
      <c r="N366" s="98"/>
      <c r="O366" s="96" t="str">
        <f t="shared" si="156"/>
        <v/>
      </c>
      <c r="P366" s="97"/>
      <c r="Q366" s="670"/>
      <c r="R366" s="671"/>
      <c r="S366" s="672"/>
      <c r="T366" s="668"/>
      <c r="U366" s="668"/>
      <c r="AA366" s="266" t="str">
        <f t="shared" si="157"/>
        <v/>
      </c>
    </row>
    <row r="367" spans="1:27" s="20" customFormat="1" ht="18" hidden="1" customHeight="1" thickBot="1">
      <c r="A367" s="461"/>
      <c r="B367" s="673" t="s">
        <v>45</v>
      </c>
      <c r="C367" s="674"/>
      <c r="D367" s="101"/>
      <c r="E367" s="101"/>
      <c r="F367" s="102"/>
      <c r="G367" s="418"/>
      <c r="H367" s="418"/>
      <c r="I367" s="258"/>
      <c r="J367" s="11" t="s">
        <v>46</v>
      </c>
      <c r="K367" s="94"/>
      <c r="L367" s="13" t="str">
        <f>IF(K367&gt;0,VLOOKUP(K367,女子登録情報!$J$2:$K$21,2,0),"")</f>
        <v/>
      </c>
      <c r="M367" s="14"/>
      <c r="N367" s="99"/>
      <c r="O367" s="96" t="str">
        <f t="shared" si="156"/>
        <v/>
      </c>
      <c r="P367" s="100"/>
      <c r="Q367" s="675"/>
      <c r="R367" s="676"/>
      <c r="S367" s="677"/>
      <c r="T367" s="669"/>
      <c r="U367" s="669"/>
      <c r="AA367" s="266" t="str">
        <f t="shared" si="157"/>
        <v/>
      </c>
    </row>
    <row r="368" spans="1:27" s="20" customFormat="1" ht="18" hidden="1" customHeight="1" thickTop="1" thickBot="1">
      <c r="A368" s="459">
        <v>119</v>
      </c>
      <c r="B368" s="678" t="s">
        <v>47</v>
      </c>
      <c r="C368" s="680"/>
      <c r="D368" s="680" t="str">
        <f>IF(C368&gt;0,VLOOKUP(C368,女子登録情報!$A$1:$H$2000,3,0),"")</f>
        <v/>
      </c>
      <c r="E368" s="680" t="str">
        <f>IF(C368&gt;0,VLOOKUP(C368,女子登録情報!$A$1:$H$2000,4,0),"")</f>
        <v/>
      </c>
      <c r="F368" s="91" t="str">
        <f>IF(C368&gt;0,VLOOKUP(C368,女子登録情報!$A$1:$H$2000,8,0),"")</f>
        <v/>
      </c>
      <c r="G368" s="416" t="e">
        <f>IF(F369&gt;0,VLOOKUP(F369,女子登録情報!$O$2:$P$48,2,0),"")</f>
        <v>#N/A</v>
      </c>
      <c r="H368" s="416" t="str">
        <f t="shared" ref="H368" si="169">IF(C368&gt;0,TEXT(C368,"100000000"),"")</f>
        <v/>
      </c>
      <c r="I368" s="257"/>
      <c r="J368" s="5" t="s">
        <v>42</v>
      </c>
      <c r="K368" s="93"/>
      <c r="L368" s="7" t="str">
        <f>IF(K368&gt;0,VLOOKUP(K368,女子登録情報!$J$1:$K$21,2,0),"")</f>
        <v/>
      </c>
      <c r="M368" s="5" t="s">
        <v>43</v>
      </c>
      <c r="N368" s="95"/>
      <c r="O368" s="96" t="str">
        <f t="shared" si="156"/>
        <v/>
      </c>
      <c r="P368" s="97"/>
      <c r="Q368" s="664"/>
      <c r="R368" s="665"/>
      <c r="S368" s="666"/>
      <c r="T368" s="667"/>
      <c r="U368" s="667"/>
      <c r="AA368" s="266" t="str">
        <f t="shared" si="157"/>
        <v/>
      </c>
    </row>
    <row r="369" spans="1:27" s="20" customFormat="1" ht="18" hidden="1" customHeight="1" thickBot="1">
      <c r="A369" s="460"/>
      <c r="B369" s="679"/>
      <c r="C369" s="681"/>
      <c r="D369" s="681"/>
      <c r="E369" s="681"/>
      <c r="F369" s="92" t="str">
        <f>IF(C368&gt;0,VLOOKUP(C368,女子登録情報!$A$1:$H$2000,5,0),"")</f>
        <v/>
      </c>
      <c r="G369" s="417"/>
      <c r="H369" s="417"/>
      <c r="I369" s="257"/>
      <c r="J369" s="10" t="s">
        <v>44</v>
      </c>
      <c r="K369" s="93"/>
      <c r="L369" s="7" t="str">
        <f>IF(K369&gt;0,VLOOKUP(K369,女子登録情報!$J$2:$K$21,2,0),"")</f>
        <v/>
      </c>
      <c r="M369" s="10"/>
      <c r="N369" s="98"/>
      <c r="O369" s="96" t="str">
        <f t="shared" si="156"/>
        <v/>
      </c>
      <c r="P369" s="97"/>
      <c r="Q369" s="670"/>
      <c r="R369" s="671"/>
      <c r="S369" s="672"/>
      <c r="T369" s="668"/>
      <c r="U369" s="668"/>
      <c r="AA369" s="266" t="str">
        <f t="shared" si="157"/>
        <v/>
      </c>
    </row>
    <row r="370" spans="1:27" s="20" customFormat="1" ht="18" hidden="1" customHeight="1" thickBot="1">
      <c r="A370" s="461"/>
      <c r="B370" s="673" t="s">
        <v>45</v>
      </c>
      <c r="C370" s="674"/>
      <c r="D370" s="101"/>
      <c r="E370" s="101"/>
      <c r="F370" s="102"/>
      <c r="G370" s="418"/>
      <c r="H370" s="418"/>
      <c r="I370" s="258"/>
      <c r="J370" s="11" t="s">
        <v>46</v>
      </c>
      <c r="K370" s="94"/>
      <c r="L370" s="13" t="str">
        <f>IF(K370&gt;0,VLOOKUP(K370,女子登録情報!$J$2:$K$21,2,0),"")</f>
        <v/>
      </c>
      <c r="M370" s="14"/>
      <c r="N370" s="99"/>
      <c r="O370" s="96" t="str">
        <f t="shared" si="156"/>
        <v/>
      </c>
      <c r="P370" s="100"/>
      <c r="Q370" s="675"/>
      <c r="R370" s="676"/>
      <c r="S370" s="677"/>
      <c r="T370" s="669"/>
      <c r="U370" s="669"/>
      <c r="AA370" s="266" t="str">
        <f t="shared" si="157"/>
        <v/>
      </c>
    </row>
    <row r="371" spans="1:27" s="20" customFormat="1" ht="18" hidden="1" customHeight="1" thickTop="1" thickBot="1">
      <c r="A371" s="459">
        <v>120</v>
      </c>
      <c r="B371" s="678" t="s">
        <v>47</v>
      </c>
      <c r="C371" s="680"/>
      <c r="D371" s="680" t="str">
        <f>IF(C371&gt;0,VLOOKUP(C371,女子登録情報!$A$1:$H$2000,3,0),"")</f>
        <v/>
      </c>
      <c r="E371" s="680" t="str">
        <f>IF(C371&gt;0,VLOOKUP(C371,女子登録情報!$A$1:$H$2000,4,0),"")</f>
        <v/>
      </c>
      <c r="F371" s="91" t="str">
        <f>IF(C371&gt;0,VLOOKUP(C371,女子登録情報!$A$1:$H$2000,8,0),"")</f>
        <v/>
      </c>
      <c r="G371" s="416" t="e">
        <f>IF(F372&gt;0,VLOOKUP(F372,女子登録情報!$O$2:$P$48,2,0),"")</f>
        <v>#N/A</v>
      </c>
      <c r="H371" s="416" t="str">
        <f t="shared" ref="H371" si="170">IF(C371&gt;0,TEXT(C371,"100000000"),"")</f>
        <v/>
      </c>
      <c r="I371" s="257"/>
      <c r="J371" s="5" t="s">
        <v>42</v>
      </c>
      <c r="K371" s="93"/>
      <c r="L371" s="7" t="str">
        <f>IF(K371&gt;0,VLOOKUP(K371,女子登録情報!$J$1:$K$21,2,0),"")</f>
        <v/>
      </c>
      <c r="M371" s="5" t="s">
        <v>43</v>
      </c>
      <c r="N371" s="95"/>
      <c r="O371" s="96" t="str">
        <f t="shared" si="156"/>
        <v/>
      </c>
      <c r="P371" s="97"/>
      <c r="Q371" s="664"/>
      <c r="R371" s="665"/>
      <c r="S371" s="666"/>
      <c r="T371" s="667"/>
      <c r="U371" s="667"/>
      <c r="AA371" s="266" t="str">
        <f t="shared" si="157"/>
        <v/>
      </c>
    </row>
    <row r="372" spans="1:27" s="20" customFormat="1" ht="18" hidden="1" customHeight="1" thickBot="1">
      <c r="A372" s="460"/>
      <c r="B372" s="679"/>
      <c r="C372" s="681"/>
      <c r="D372" s="681"/>
      <c r="E372" s="681"/>
      <c r="F372" s="92" t="str">
        <f>IF(C371&gt;0,VLOOKUP(C371,女子登録情報!$A$1:$H$2000,5,0),"")</f>
        <v/>
      </c>
      <c r="G372" s="417"/>
      <c r="H372" s="417"/>
      <c r="I372" s="257"/>
      <c r="J372" s="10" t="s">
        <v>44</v>
      </c>
      <c r="K372" s="93"/>
      <c r="L372" s="7" t="str">
        <f>IF(K372&gt;0,VLOOKUP(K372,女子登録情報!$J$2:$K$21,2,0),"")</f>
        <v/>
      </c>
      <c r="M372" s="10"/>
      <c r="N372" s="98"/>
      <c r="O372" s="96" t="str">
        <f t="shared" si="156"/>
        <v/>
      </c>
      <c r="P372" s="97"/>
      <c r="Q372" s="670"/>
      <c r="R372" s="671"/>
      <c r="S372" s="672"/>
      <c r="T372" s="668"/>
      <c r="U372" s="668"/>
      <c r="AA372" s="266" t="str">
        <f t="shared" si="157"/>
        <v/>
      </c>
    </row>
    <row r="373" spans="1:27" s="20" customFormat="1" ht="18" hidden="1" customHeight="1" thickBot="1">
      <c r="A373" s="461"/>
      <c r="B373" s="673" t="s">
        <v>45</v>
      </c>
      <c r="C373" s="674"/>
      <c r="D373" s="101"/>
      <c r="E373" s="101"/>
      <c r="F373" s="102"/>
      <c r="G373" s="418"/>
      <c r="H373" s="418"/>
      <c r="I373" s="258"/>
      <c r="J373" s="11" t="s">
        <v>46</v>
      </c>
      <c r="K373" s="94"/>
      <c r="L373" s="13" t="str">
        <f>IF(K373&gt;0,VLOOKUP(K373,女子登録情報!$J$2:$K$21,2,0),"")</f>
        <v/>
      </c>
      <c r="M373" s="14"/>
      <c r="N373" s="99"/>
      <c r="O373" s="96" t="str">
        <f t="shared" si="156"/>
        <v/>
      </c>
      <c r="P373" s="100"/>
      <c r="Q373" s="675"/>
      <c r="R373" s="676"/>
      <c r="S373" s="677"/>
      <c r="T373" s="669"/>
      <c r="U373" s="669"/>
      <c r="AA373" s="266" t="str">
        <f t="shared" si="157"/>
        <v/>
      </c>
    </row>
    <row r="374" spans="1:27" s="20" customFormat="1" ht="18" hidden="1" customHeight="1" thickTop="1" thickBot="1">
      <c r="A374" s="459">
        <v>121</v>
      </c>
      <c r="B374" s="678" t="s">
        <v>47</v>
      </c>
      <c r="C374" s="680"/>
      <c r="D374" s="680" t="str">
        <f>IF(C374&gt;0,VLOOKUP(C374,女子登録情報!$A$1:$H$2000,3,0),"")</f>
        <v/>
      </c>
      <c r="E374" s="680" t="str">
        <f>IF(C374&gt;0,VLOOKUP(C374,女子登録情報!$A$1:$H$2000,4,0),"")</f>
        <v/>
      </c>
      <c r="F374" s="91" t="str">
        <f>IF(C374&gt;0,VLOOKUP(C374,女子登録情報!$A$1:$H$2000,8,0),"")</f>
        <v/>
      </c>
      <c r="G374" s="416" t="e">
        <f>IF(F375&gt;0,VLOOKUP(F375,女子登録情報!$O$2:$P$48,2,0),"")</f>
        <v>#N/A</v>
      </c>
      <c r="H374" s="416" t="str">
        <f t="shared" ref="H374" si="171">IF(C374&gt;0,TEXT(C374,"100000000"),"")</f>
        <v/>
      </c>
      <c r="I374" s="257"/>
      <c r="J374" s="5" t="s">
        <v>42</v>
      </c>
      <c r="K374" s="93"/>
      <c r="L374" s="7" t="str">
        <f>IF(K374&gt;0,VLOOKUP(K374,女子登録情報!$J$1:$K$21,2,0),"")</f>
        <v/>
      </c>
      <c r="M374" s="5" t="s">
        <v>43</v>
      </c>
      <c r="N374" s="95"/>
      <c r="O374" s="96" t="str">
        <f t="shared" si="156"/>
        <v/>
      </c>
      <c r="P374" s="97"/>
      <c r="Q374" s="664"/>
      <c r="R374" s="665"/>
      <c r="S374" s="666"/>
      <c r="T374" s="667"/>
      <c r="U374" s="667"/>
      <c r="AA374" s="266" t="str">
        <f t="shared" si="157"/>
        <v/>
      </c>
    </row>
    <row r="375" spans="1:27" s="20" customFormat="1" ht="18" hidden="1" customHeight="1" thickBot="1">
      <c r="A375" s="460"/>
      <c r="B375" s="679"/>
      <c r="C375" s="681"/>
      <c r="D375" s="681"/>
      <c r="E375" s="681"/>
      <c r="F375" s="92" t="str">
        <f>IF(C374&gt;0,VLOOKUP(C374,女子登録情報!$A$1:$H$2000,5,0),"")</f>
        <v/>
      </c>
      <c r="G375" s="417"/>
      <c r="H375" s="417"/>
      <c r="I375" s="257"/>
      <c r="J375" s="10" t="s">
        <v>44</v>
      </c>
      <c r="K375" s="93"/>
      <c r="L375" s="7" t="str">
        <f>IF(K375&gt;0,VLOOKUP(K375,女子登録情報!$J$2:$K$21,2,0),"")</f>
        <v/>
      </c>
      <c r="M375" s="10"/>
      <c r="N375" s="98"/>
      <c r="O375" s="96" t="str">
        <f t="shared" si="156"/>
        <v/>
      </c>
      <c r="P375" s="97"/>
      <c r="Q375" s="670"/>
      <c r="R375" s="671"/>
      <c r="S375" s="672"/>
      <c r="T375" s="668"/>
      <c r="U375" s="668"/>
      <c r="AA375" s="266" t="str">
        <f t="shared" si="157"/>
        <v/>
      </c>
    </row>
    <row r="376" spans="1:27" s="20" customFormat="1" ht="18" hidden="1" customHeight="1" thickBot="1">
      <c r="A376" s="461"/>
      <c r="B376" s="673" t="s">
        <v>45</v>
      </c>
      <c r="C376" s="674"/>
      <c r="D376" s="101"/>
      <c r="E376" s="101"/>
      <c r="F376" s="102"/>
      <c r="G376" s="418"/>
      <c r="H376" s="418"/>
      <c r="I376" s="258"/>
      <c r="J376" s="11" t="s">
        <v>46</v>
      </c>
      <c r="K376" s="94"/>
      <c r="L376" s="13" t="str">
        <f>IF(K376&gt;0,VLOOKUP(K376,女子登録情報!$J$2:$K$21,2,0),"")</f>
        <v/>
      </c>
      <c r="M376" s="14"/>
      <c r="N376" s="99"/>
      <c r="O376" s="96" t="str">
        <f t="shared" si="156"/>
        <v/>
      </c>
      <c r="P376" s="100"/>
      <c r="Q376" s="675"/>
      <c r="R376" s="676"/>
      <c r="S376" s="677"/>
      <c r="T376" s="669"/>
      <c r="U376" s="669"/>
      <c r="AA376" s="266" t="str">
        <f t="shared" si="157"/>
        <v/>
      </c>
    </row>
    <row r="377" spans="1:27" s="20" customFormat="1" ht="18" hidden="1" customHeight="1" thickTop="1" thickBot="1">
      <c r="A377" s="459">
        <v>122</v>
      </c>
      <c r="B377" s="678" t="s">
        <v>47</v>
      </c>
      <c r="C377" s="680"/>
      <c r="D377" s="680" t="str">
        <f>IF(C377&gt;0,VLOOKUP(C377,女子登録情報!$A$1:$H$2000,3,0),"")</f>
        <v/>
      </c>
      <c r="E377" s="680" t="str">
        <f>IF(C377&gt;0,VLOOKUP(C377,女子登録情報!$A$1:$H$2000,4,0),"")</f>
        <v/>
      </c>
      <c r="F377" s="91" t="str">
        <f>IF(C377&gt;0,VLOOKUP(C377,女子登録情報!$A$1:$H$2000,8,0),"")</f>
        <v/>
      </c>
      <c r="G377" s="416" t="e">
        <f>IF(F378&gt;0,VLOOKUP(F378,女子登録情報!$O$2:$P$48,2,0),"")</f>
        <v>#N/A</v>
      </c>
      <c r="H377" s="416" t="str">
        <f t="shared" ref="H377" si="172">IF(C377&gt;0,TEXT(C377,"100000000"),"")</f>
        <v/>
      </c>
      <c r="I377" s="257"/>
      <c r="J377" s="5" t="s">
        <v>42</v>
      </c>
      <c r="K377" s="93"/>
      <c r="L377" s="7" t="str">
        <f>IF(K377&gt;0,VLOOKUP(K377,女子登録情報!$J$1:$K$21,2,0),"")</f>
        <v/>
      </c>
      <c r="M377" s="5" t="s">
        <v>43</v>
      </c>
      <c r="N377" s="95"/>
      <c r="O377" s="96" t="str">
        <f t="shared" si="156"/>
        <v/>
      </c>
      <c r="P377" s="97"/>
      <c r="Q377" s="664"/>
      <c r="R377" s="665"/>
      <c r="S377" s="666"/>
      <c r="T377" s="667"/>
      <c r="U377" s="667"/>
      <c r="AA377" s="266" t="str">
        <f t="shared" si="157"/>
        <v/>
      </c>
    </row>
    <row r="378" spans="1:27" s="20" customFormat="1" ht="18" hidden="1" customHeight="1" thickBot="1">
      <c r="A378" s="460"/>
      <c r="B378" s="679"/>
      <c r="C378" s="681"/>
      <c r="D378" s="681"/>
      <c r="E378" s="681"/>
      <c r="F378" s="92" t="str">
        <f>IF(C377&gt;0,VLOOKUP(C377,女子登録情報!$A$1:$H$2000,5,0),"")</f>
        <v/>
      </c>
      <c r="G378" s="417"/>
      <c r="H378" s="417"/>
      <c r="I378" s="257"/>
      <c r="J378" s="10" t="s">
        <v>44</v>
      </c>
      <c r="K378" s="93"/>
      <c r="L378" s="7" t="str">
        <f>IF(K378&gt;0,VLOOKUP(K378,女子登録情報!$J$2:$K$21,2,0),"")</f>
        <v/>
      </c>
      <c r="M378" s="10"/>
      <c r="N378" s="98"/>
      <c r="O378" s="96" t="str">
        <f t="shared" si="156"/>
        <v/>
      </c>
      <c r="P378" s="97"/>
      <c r="Q378" s="670"/>
      <c r="R378" s="671"/>
      <c r="S378" s="672"/>
      <c r="T378" s="668"/>
      <c r="U378" s="668"/>
      <c r="AA378" s="266" t="str">
        <f t="shared" si="157"/>
        <v/>
      </c>
    </row>
    <row r="379" spans="1:27" s="20" customFormat="1" ht="18" hidden="1" customHeight="1" thickBot="1">
      <c r="A379" s="461"/>
      <c r="B379" s="673" t="s">
        <v>45</v>
      </c>
      <c r="C379" s="674"/>
      <c r="D379" s="101"/>
      <c r="E379" s="101"/>
      <c r="F379" s="102"/>
      <c r="G379" s="418"/>
      <c r="H379" s="418"/>
      <c r="I379" s="258"/>
      <c r="J379" s="11" t="s">
        <v>46</v>
      </c>
      <c r="K379" s="94"/>
      <c r="L379" s="13" t="str">
        <f>IF(K379&gt;0,VLOOKUP(K379,女子登録情報!$J$2:$K$21,2,0),"")</f>
        <v/>
      </c>
      <c r="M379" s="14"/>
      <c r="N379" s="99"/>
      <c r="O379" s="96" t="str">
        <f t="shared" si="156"/>
        <v/>
      </c>
      <c r="P379" s="100"/>
      <c r="Q379" s="675"/>
      <c r="R379" s="676"/>
      <c r="S379" s="677"/>
      <c r="T379" s="669"/>
      <c r="U379" s="669"/>
      <c r="AA379" s="266" t="str">
        <f t="shared" si="157"/>
        <v/>
      </c>
    </row>
    <row r="380" spans="1:27" s="20" customFormat="1" ht="18" hidden="1" customHeight="1" thickTop="1" thickBot="1">
      <c r="A380" s="459">
        <v>123</v>
      </c>
      <c r="B380" s="678" t="s">
        <v>47</v>
      </c>
      <c r="C380" s="680"/>
      <c r="D380" s="680" t="str">
        <f>IF(C380&gt;0,VLOOKUP(C380,女子登録情報!$A$1:$H$2000,3,0),"")</f>
        <v/>
      </c>
      <c r="E380" s="680" t="str">
        <f>IF(C380&gt;0,VLOOKUP(C380,女子登録情報!$A$1:$H$2000,4,0),"")</f>
        <v/>
      </c>
      <c r="F380" s="91" t="str">
        <f>IF(C380&gt;0,VLOOKUP(C380,女子登録情報!$A$1:$H$2000,8,0),"")</f>
        <v/>
      </c>
      <c r="G380" s="416" t="e">
        <f>IF(F381&gt;0,VLOOKUP(F381,女子登録情報!$O$2:$P$48,2,0),"")</f>
        <v>#N/A</v>
      </c>
      <c r="H380" s="416" t="str">
        <f t="shared" ref="H380" si="173">IF(C380&gt;0,TEXT(C380,"100000000"),"")</f>
        <v/>
      </c>
      <c r="I380" s="257"/>
      <c r="J380" s="5" t="s">
        <v>42</v>
      </c>
      <c r="K380" s="93"/>
      <c r="L380" s="7" t="str">
        <f>IF(K380&gt;0,VLOOKUP(K380,女子登録情報!$J$1:$K$21,2,0),"")</f>
        <v/>
      </c>
      <c r="M380" s="5" t="s">
        <v>43</v>
      </c>
      <c r="N380" s="95"/>
      <c r="O380" s="96" t="str">
        <f t="shared" si="156"/>
        <v/>
      </c>
      <c r="P380" s="97"/>
      <c r="Q380" s="664"/>
      <c r="R380" s="665"/>
      <c r="S380" s="666"/>
      <c r="T380" s="667"/>
      <c r="U380" s="667"/>
      <c r="AA380" s="266" t="str">
        <f t="shared" si="157"/>
        <v/>
      </c>
    </row>
    <row r="381" spans="1:27" s="20" customFormat="1" ht="18" hidden="1" customHeight="1" thickBot="1">
      <c r="A381" s="460"/>
      <c r="B381" s="679"/>
      <c r="C381" s="681"/>
      <c r="D381" s="681"/>
      <c r="E381" s="681"/>
      <c r="F381" s="92" t="str">
        <f>IF(C380&gt;0,VLOOKUP(C380,女子登録情報!$A$1:$H$2000,5,0),"")</f>
        <v/>
      </c>
      <c r="G381" s="417"/>
      <c r="H381" s="417"/>
      <c r="I381" s="257"/>
      <c r="J381" s="10" t="s">
        <v>44</v>
      </c>
      <c r="K381" s="93"/>
      <c r="L381" s="7" t="str">
        <f>IF(K381&gt;0,VLOOKUP(K381,女子登録情報!$J$2:$K$21,2,0),"")</f>
        <v/>
      </c>
      <c r="M381" s="10"/>
      <c r="N381" s="98"/>
      <c r="O381" s="96" t="str">
        <f t="shared" si="156"/>
        <v/>
      </c>
      <c r="P381" s="97"/>
      <c r="Q381" s="670"/>
      <c r="R381" s="671"/>
      <c r="S381" s="672"/>
      <c r="T381" s="668"/>
      <c r="U381" s="668"/>
      <c r="AA381" s="266" t="str">
        <f t="shared" si="157"/>
        <v/>
      </c>
    </row>
    <row r="382" spans="1:27" s="20" customFormat="1" ht="18" hidden="1" customHeight="1" thickBot="1">
      <c r="A382" s="461"/>
      <c r="B382" s="673" t="s">
        <v>45</v>
      </c>
      <c r="C382" s="674"/>
      <c r="D382" s="101"/>
      <c r="E382" s="101"/>
      <c r="F382" s="102"/>
      <c r="G382" s="418"/>
      <c r="H382" s="418"/>
      <c r="I382" s="258"/>
      <c r="J382" s="11" t="s">
        <v>46</v>
      </c>
      <c r="K382" s="94"/>
      <c r="L382" s="13" t="str">
        <f>IF(K382&gt;0,VLOOKUP(K382,女子登録情報!$J$2:$K$21,2,0),"")</f>
        <v/>
      </c>
      <c r="M382" s="14"/>
      <c r="N382" s="99"/>
      <c r="O382" s="96" t="str">
        <f t="shared" si="156"/>
        <v/>
      </c>
      <c r="P382" s="100"/>
      <c r="Q382" s="675"/>
      <c r="R382" s="676"/>
      <c r="S382" s="677"/>
      <c r="T382" s="669"/>
      <c r="U382" s="669"/>
      <c r="AA382" s="266" t="str">
        <f t="shared" si="157"/>
        <v/>
      </c>
    </row>
    <row r="383" spans="1:27" s="20" customFormat="1" ht="18" hidden="1" customHeight="1" thickTop="1" thickBot="1">
      <c r="A383" s="459">
        <v>124</v>
      </c>
      <c r="B383" s="678" t="s">
        <v>47</v>
      </c>
      <c r="C383" s="680"/>
      <c r="D383" s="680" t="str">
        <f>IF(C383&gt;0,VLOOKUP(C383,女子登録情報!$A$1:$H$2000,3,0),"")</f>
        <v/>
      </c>
      <c r="E383" s="680" t="str">
        <f>IF(C383&gt;0,VLOOKUP(C383,女子登録情報!$A$1:$H$2000,4,0),"")</f>
        <v/>
      </c>
      <c r="F383" s="91" t="str">
        <f>IF(C383&gt;0,VLOOKUP(C383,女子登録情報!$A$1:$H$2000,8,0),"")</f>
        <v/>
      </c>
      <c r="G383" s="416" t="e">
        <f>IF(F384&gt;0,VLOOKUP(F384,女子登録情報!$O$2:$P$48,2,0),"")</f>
        <v>#N/A</v>
      </c>
      <c r="H383" s="416" t="str">
        <f t="shared" ref="H383" si="174">IF(C383&gt;0,TEXT(C383,"100000000"),"")</f>
        <v/>
      </c>
      <c r="I383" s="257"/>
      <c r="J383" s="5" t="s">
        <v>42</v>
      </c>
      <c r="K383" s="93"/>
      <c r="L383" s="7" t="str">
        <f>IF(K383&gt;0,VLOOKUP(K383,女子登録情報!$J$1:$K$21,2,0),"")</f>
        <v/>
      </c>
      <c r="M383" s="5" t="s">
        <v>43</v>
      </c>
      <c r="N383" s="95"/>
      <c r="O383" s="96" t="str">
        <f t="shared" si="156"/>
        <v/>
      </c>
      <c r="P383" s="97"/>
      <c r="Q383" s="664"/>
      <c r="R383" s="665"/>
      <c r="S383" s="666"/>
      <c r="T383" s="667"/>
      <c r="U383" s="667"/>
      <c r="AA383" s="266" t="str">
        <f t="shared" si="157"/>
        <v/>
      </c>
    </row>
    <row r="384" spans="1:27" s="20" customFormat="1" ht="18" hidden="1" customHeight="1" thickBot="1">
      <c r="A384" s="460"/>
      <c r="B384" s="679"/>
      <c r="C384" s="681"/>
      <c r="D384" s="681"/>
      <c r="E384" s="681"/>
      <c r="F384" s="92" t="str">
        <f>IF(C383&gt;0,VLOOKUP(C383,女子登録情報!$A$1:$H$2000,5,0),"")</f>
        <v/>
      </c>
      <c r="G384" s="417"/>
      <c r="H384" s="417"/>
      <c r="I384" s="257"/>
      <c r="J384" s="10" t="s">
        <v>44</v>
      </c>
      <c r="K384" s="93"/>
      <c r="L384" s="7" t="str">
        <f>IF(K384&gt;0,VLOOKUP(K384,女子登録情報!$J$2:$K$21,2,0),"")</f>
        <v/>
      </c>
      <c r="M384" s="10"/>
      <c r="N384" s="98"/>
      <c r="O384" s="96" t="str">
        <f t="shared" si="156"/>
        <v/>
      </c>
      <c r="P384" s="97"/>
      <c r="Q384" s="670"/>
      <c r="R384" s="671"/>
      <c r="S384" s="672"/>
      <c r="T384" s="668"/>
      <c r="U384" s="668"/>
      <c r="AA384" s="266" t="str">
        <f t="shared" si="157"/>
        <v/>
      </c>
    </row>
    <row r="385" spans="1:27" s="20" customFormat="1" ht="18" hidden="1" customHeight="1" thickBot="1">
      <c r="A385" s="461"/>
      <c r="B385" s="673" t="s">
        <v>45</v>
      </c>
      <c r="C385" s="674"/>
      <c r="D385" s="101"/>
      <c r="E385" s="101"/>
      <c r="F385" s="102"/>
      <c r="G385" s="418"/>
      <c r="H385" s="418"/>
      <c r="I385" s="258"/>
      <c r="J385" s="11" t="s">
        <v>46</v>
      </c>
      <c r="K385" s="94"/>
      <c r="L385" s="13" t="str">
        <f>IF(K385&gt;0,VLOOKUP(K385,女子登録情報!$J$2:$K$21,2,0),"")</f>
        <v/>
      </c>
      <c r="M385" s="14"/>
      <c r="N385" s="99"/>
      <c r="O385" s="96" t="str">
        <f t="shared" si="156"/>
        <v/>
      </c>
      <c r="P385" s="100"/>
      <c r="Q385" s="675"/>
      <c r="R385" s="676"/>
      <c r="S385" s="677"/>
      <c r="T385" s="669"/>
      <c r="U385" s="669"/>
      <c r="AA385" s="266" t="str">
        <f t="shared" si="157"/>
        <v/>
      </c>
    </row>
    <row r="386" spans="1:27" s="20" customFormat="1" ht="18" hidden="1" customHeight="1" thickTop="1" thickBot="1">
      <c r="A386" s="459">
        <v>125</v>
      </c>
      <c r="B386" s="678" t="s">
        <v>47</v>
      </c>
      <c r="C386" s="680"/>
      <c r="D386" s="680" t="str">
        <f>IF(C386&gt;0,VLOOKUP(C386,女子登録情報!$A$1:$H$2000,3,0),"")</f>
        <v/>
      </c>
      <c r="E386" s="680" t="str">
        <f>IF(C386&gt;0,VLOOKUP(C386,女子登録情報!$A$1:$H$2000,4,0),"")</f>
        <v/>
      </c>
      <c r="F386" s="91" t="str">
        <f>IF(C386&gt;0,VLOOKUP(C386,女子登録情報!$A$1:$H$2000,8,0),"")</f>
        <v/>
      </c>
      <c r="G386" s="416" t="e">
        <f>IF(F387&gt;0,VLOOKUP(F387,女子登録情報!$O$2:$P$48,2,0),"")</f>
        <v>#N/A</v>
      </c>
      <c r="H386" s="416" t="str">
        <f t="shared" ref="H386" si="175">IF(C386&gt;0,TEXT(C386,"100000000"),"")</f>
        <v/>
      </c>
      <c r="I386" s="257"/>
      <c r="J386" s="5" t="s">
        <v>42</v>
      </c>
      <c r="K386" s="93"/>
      <c r="L386" s="7" t="str">
        <f>IF(K386&gt;0,VLOOKUP(K386,女子登録情報!$J$1:$K$21,2,0),"")</f>
        <v/>
      </c>
      <c r="M386" s="5" t="s">
        <v>43</v>
      </c>
      <c r="N386" s="95"/>
      <c r="O386" s="96" t="str">
        <f t="shared" si="156"/>
        <v/>
      </c>
      <c r="P386" s="97"/>
      <c r="Q386" s="664"/>
      <c r="R386" s="665"/>
      <c r="S386" s="666"/>
      <c r="T386" s="667"/>
      <c r="U386" s="667"/>
      <c r="AA386" s="266" t="str">
        <f t="shared" si="157"/>
        <v/>
      </c>
    </row>
    <row r="387" spans="1:27" s="20" customFormat="1" ht="18" hidden="1" customHeight="1" thickBot="1">
      <c r="A387" s="460"/>
      <c r="B387" s="679"/>
      <c r="C387" s="681"/>
      <c r="D387" s="681"/>
      <c r="E387" s="681"/>
      <c r="F387" s="92" t="str">
        <f>IF(C386&gt;0,VLOOKUP(C386,女子登録情報!$A$1:$H$2000,5,0),"")</f>
        <v/>
      </c>
      <c r="G387" s="417"/>
      <c r="H387" s="417"/>
      <c r="I387" s="257"/>
      <c r="J387" s="10" t="s">
        <v>44</v>
      </c>
      <c r="K387" s="93"/>
      <c r="L387" s="7" t="str">
        <f>IF(K387&gt;0,VLOOKUP(K387,女子登録情報!$J$2:$K$21,2,0),"")</f>
        <v/>
      </c>
      <c r="M387" s="10"/>
      <c r="N387" s="98"/>
      <c r="O387" s="96" t="str">
        <f t="shared" si="156"/>
        <v/>
      </c>
      <c r="P387" s="97"/>
      <c r="Q387" s="670"/>
      <c r="R387" s="671"/>
      <c r="S387" s="672"/>
      <c r="T387" s="668"/>
      <c r="U387" s="668"/>
      <c r="AA387" s="266" t="str">
        <f t="shared" si="157"/>
        <v/>
      </c>
    </row>
    <row r="388" spans="1:27" s="20" customFormat="1" ht="18" hidden="1" customHeight="1" thickBot="1">
      <c r="A388" s="461"/>
      <c r="B388" s="673" t="s">
        <v>45</v>
      </c>
      <c r="C388" s="674"/>
      <c r="D388" s="101"/>
      <c r="E388" s="101"/>
      <c r="F388" s="102"/>
      <c r="G388" s="418"/>
      <c r="H388" s="418"/>
      <c r="I388" s="258"/>
      <c r="J388" s="11" t="s">
        <v>46</v>
      </c>
      <c r="K388" s="94"/>
      <c r="L388" s="13" t="str">
        <f>IF(K388&gt;0,VLOOKUP(K388,女子登録情報!$J$2:$K$21,2,0),"")</f>
        <v/>
      </c>
      <c r="M388" s="14"/>
      <c r="N388" s="99"/>
      <c r="O388" s="96" t="str">
        <f t="shared" si="156"/>
        <v/>
      </c>
      <c r="P388" s="100"/>
      <c r="Q388" s="675"/>
      <c r="R388" s="676"/>
      <c r="S388" s="677"/>
      <c r="T388" s="669"/>
      <c r="U388" s="669"/>
      <c r="AA388" s="266" t="str">
        <f t="shared" si="157"/>
        <v/>
      </c>
    </row>
    <row r="389" spans="1:27" s="20" customFormat="1" ht="18" hidden="1" customHeight="1" thickTop="1" thickBot="1">
      <c r="A389" s="459">
        <v>126</v>
      </c>
      <c r="B389" s="678" t="s">
        <v>47</v>
      </c>
      <c r="C389" s="680"/>
      <c r="D389" s="680" t="str">
        <f>IF(C389&gt;0,VLOOKUP(C389,女子登録情報!$A$1:$H$2000,3,0),"")</f>
        <v/>
      </c>
      <c r="E389" s="680" t="str">
        <f>IF(C389&gt;0,VLOOKUP(C389,女子登録情報!$A$1:$H$2000,4,0),"")</f>
        <v/>
      </c>
      <c r="F389" s="91" t="str">
        <f>IF(C389&gt;0,VLOOKUP(C389,女子登録情報!$A$1:$H$2000,8,0),"")</f>
        <v/>
      </c>
      <c r="G389" s="416" t="e">
        <f>IF(F390&gt;0,VLOOKUP(F390,女子登録情報!$O$2:$P$48,2,0),"")</f>
        <v>#N/A</v>
      </c>
      <c r="H389" s="416" t="str">
        <f t="shared" ref="H389" si="176">IF(C389&gt;0,TEXT(C389,"100000000"),"")</f>
        <v/>
      </c>
      <c r="I389" s="257"/>
      <c r="J389" s="5" t="s">
        <v>42</v>
      </c>
      <c r="K389" s="93"/>
      <c r="L389" s="7" t="str">
        <f>IF(K389&gt;0,VLOOKUP(K389,女子登録情報!$J$1:$K$21,2,0),"")</f>
        <v/>
      </c>
      <c r="M389" s="5" t="s">
        <v>43</v>
      </c>
      <c r="N389" s="95"/>
      <c r="O389" s="96" t="str">
        <f t="shared" si="156"/>
        <v/>
      </c>
      <c r="P389" s="97"/>
      <c r="Q389" s="664"/>
      <c r="R389" s="665"/>
      <c r="S389" s="666"/>
      <c r="T389" s="667"/>
      <c r="U389" s="667"/>
      <c r="AA389" s="266" t="str">
        <f t="shared" si="157"/>
        <v/>
      </c>
    </row>
    <row r="390" spans="1:27" s="20" customFormat="1" ht="18" hidden="1" customHeight="1" thickBot="1">
      <c r="A390" s="460"/>
      <c r="B390" s="679"/>
      <c r="C390" s="681"/>
      <c r="D390" s="681"/>
      <c r="E390" s="681"/>
      <c r="F390" s="92" t="str">
        <f>IF(C389&gt;0,VLOOKUP(C389,女子登録情報!$A$1:$H$2000,5,0),"")</f>
        <v/>
      </c>
      <c r="G390" s="417"/>
      <c r="H390" s="417"/>
      <c r="I390" s="257"/>
      <c r="J390" s="10" t="s">
        <v>44</v>
      </c>
      <c r="K390" s="93"/>
      <c r="L390" s="7" t="str">
        <f>IF(K390&gt;0,VLOOKUP(K390,女子登録情報!$J$2:$K$21,2,0),"")</f>
        <v/>
      </c>
      <c r="M390" s="10"/>
      <c r="N390" s="98"/>
      <c r="O390" s="96" t="str">
        <f t="shared" si="156"/>
        <v/>
      </c>
      <c r="P390" s="97"/>
      <c r="Q390" s="670"/>
      <c r="R390" s="671"/>
      <c r="S390" s="672"/>
      <c r="T390" s="668"/>
      <c r="U390" s="668"/>
      <c r="AA390" s="266" t="str">
        <f t="shared" si="157"/>
        <v/>
      </c>
    </row>
    <row r="391" spans="1:27" s="20" customFormat="1" ht="18" hidden="1" customHeight="1" thickBot="1">
      <c r="A391" s="461"/>
      <c r="B391" s="673" t="s">
        <v>45</v>
      </c>
      <c r="C391" s="674"/>
      <c r="D391" s="101"/>
      <c r="E391" s="101"/>
      <c r="F391" s="102"/>
      <c r="G391" s="418"/>
      <c r="H391" s="418"/>
      <c r="I391" s="258"/>
      <c r="J391" s="11" t="s">
        <v>46</v>
      </c>
      <c r="K391" s="94"/>
      <c r="L391" s="13" t="str">
        <f>IF(K391&gt;0,VLOOKUP(K391,女子登録情報!$J$2:$K$21,2,0),"")</f>
        <v/>
      </c>
      <c r="M391" s="14"/>
      <c r="N391" s="99"/>
      <c r="O391" s="96" t="str">
        <f t="shared" si="156"/>
        <v/>
      </c>
      <c r="P391" s="100"/>
      <c r="Q391" s="675"/>
      <c r="R391" s="676"/>
      <c r="S391" s="677"/>
      <c r="T391" s="669"/>
      <c r="U391" s="669"/>
      <c r="AA391" s="266" t="str">
        <f t="shared" si="157"/>
        <v/>
      </c>
    </row>
    <row r="392" spans="1:27" s="20" customFormat="1" ht="18" hidden="1" customHeight="1" thickTop="1" thickBot="1">
      <c r="A392" s="459">
        <v>127</v>
      </c>
      <c r="B392" s="678" t="s">
        <v>47</v>
      </c>
      <c r="C392" s="680"/>
      <c r="D392" s="680" t="str">
        <f>IF(C392&gt;0,VLOOKUP(C392,女子登録情報!$A$1:$H$2000,3,0),"")</f>
        <v/>
      </c>
      <c r="E392" s="680" t="str">
        <f>IF(C392&gt;0,VLOOKUP(C392,女子登録情報!$A$1:$H$2000,4,0),"")</f>
        <v/>
      </c>
      <c r="F392" s="91" t="str">
        <f>IF(C392&gt;0,VLOOKUP(C392,女子登録情報!$A$1:$H$2000,8,0),"")</f>
        <v/>
      </c>
      <c r="G392" s="416" t="e">
        <f>IF(F393&gt;0,VLOOKUP(F393,女子登録情報!$O$2:$P$48,2,0),"")</f>
        <v>#N/A</v>
      </c>
      <c r="H392" s="416" t="str">
        <f t="shared" ref="H392" si="177">IF(C392&gt;0,TEXT(C392,"100000000"),"")</f>
        <v/>
      </c>
      <c r="I392" s="257"/>
      <c r="J392" s="5" t="s">
        <v>42</v>
      </c>
      <c r="K392" s="93"/>
      <c r="L392" s="7" t="str">
        <f>IF(K392&gt;0,VLOOKUP(K392,女子登録情報!$J$1:$K$21,2,0),"")</f>
        <v/>
      </c>
      <c r="M392" s="5" t="s">
        <v>43</v>
      </c>
      <c r="N392" s="95"/>
      <c r="O392" s="96" t="str">
        <f t="shared" si="156"/>
        <v/>
      </c>
      <c r="P392" s="97"/>
      <c r="Q392" s="664"/>
      <c r="R392" s="665"/>
      <c r="S392" s="666"/>
      <c r="T392" s="667"/>
      <c r="U392" s="667"/>
      <c r="AA392" s="266" t="str">
        <f t="shared" si="157"/>
        <v/>
      </c>
    </row>
    <row r="393" spans="1:27" s="20" customFormat="1" ht="18" hidden="1" customHeight="1" thickBot="1">
      <c r="A393" s="460"/>
      <c r="B393" s="679"/>
      <c r="C393" s="681"/>
      <c r="D393" s="681"/>
      <c r="E393" s="681"/>
      <c r="F393" s="92" t="str">
        <f>IF(C392&gt;0,VLOOKUP(C392,女子登録情報!$A$1:$H$2000,5,0),"")</f>
        <v/>
      </c>
      <c r="G393" s="417"/>
      <c r="H393" s="417"/>
      <c r="I393" s="257"/>
      <c r="J393" s="10" t="s">
        <v>44</v>
      </c>
      <c r="K393" s="93"/>
      <c r="L393" s="7" t="str">
        <f>IF(K393&gt;0,VLOOKUP(K393,女子登録情報!$J$2:$K$21,2,0),"")</f>
        <v/>
      </c>
      <c r="M393" s="10"/>
      <c r="N393" s="98"/>
      <c r="O393" s="96" t="str">
        <f t="shared" si="156"/>
        <v/>
      </c>
      <c r="P393" s="97"/>
      <c r="Q393" s="670"/>
      <c r="R393" s="671"/>
      <c r="S393" s="672"/>
      <c r="T393" s="668"/>
      <c r="U393" s="668"/>
      <c r="AA393" s="266" t="str">
        <f t="shared" si="157"/>
        <v/>
      </c>
    </row>
    <row r="394" spans="1:27" s="20" customFormat="1" ht="18" hidden="1" customHeight="1" thickBot="1">
      <c r="A394" s="461"/>
      <c r="B394" s="673" t="s">
        <v>45</v>
      </c>
      <c r="C394" s="674"/>
      <c r="D394" s="101"/>
      <c r="E394" s="101"/>
      <c r="F394" s="102"/>
      <c r="G394" s="418"/>
      <c r="H394" s="418"/>
      <c r="I394" s="258"/>
      <c r="J394" s="11" t="s">
        <v>46</v>
      </c>
      <c r="K394" s="94"/>
      <c r="L394" s="13" t="str">
        <f>IF(K394&gt;0,VLOOKUP(K394,女子登録情報!$J$2:$K$21,2,0),"")</f>
        <v/>
      </c>
      <c r="M394" s="14"/>
      <c r="N394" s="99"/>
      <c r="O394" s="96" t="str">
        <f t="shared" si="156"/>
        <v/>
      </c>
      <c r="P394" s="100"/>
      <c r="Q394" s="675"/>
      <c r="R394" s="676"/>
      <c r="S394" s="677"/>
      <c r="T394" s="669"/>
      <c r="U394" s="669"/>
      <c r="AA394" s="266" t="str">
        <f t="shared" si="157"/>
        <v/>
      </c>
    </row>
    <row r="395" spans="1:27" s="20" customFormat="1" ht="18" hidden="1" customHeight="1" thickTop="1" thickBot="1">
      <c r="A395" s="459">
        <v>128</v>
      </c>
      <c r="B395" s="678" t="s">
        <v>47</v>
      </c>
      <c r="C395" s="680"/>
      <c r="D395" s="680" t="str">
        <f>IF(C395&gt;0,VLOOKUP(C395,女子登録情報!$A$1:$H$2000,3,0),"")</f>
        <v/>
      </c>
      <c r="E395" s="680" t="str">
        <f>IF(C395&gt;0,VLOOKUP(C395,女子登録情報!$A$1:$H$2000,4,0),"")</f>
        <v/>
      </c>
      <c r="F395" s="91" t="str">
        <f>IF(C395&gt;0,VLOOKUP(C395,女子登録情報!$A$1:$H$2000,8,0),"")</f>
        <v/>
      </c>
      <c r="G395" s="416" t="e">
        <f>IF(F396&gt;0,VLOOKUP(F396,女子登録情報!$O$2:$P$48,2,0),"")</f>
        <v>#N/A</v>
      </c>
      <c r="H395" s="416" t="str">
        <f t="shared" ref="H395" si="178">IF(C395&gt;0,TEXT(C395,"100000000"),"")</f>
        <v/>
      </c>
      <c r="I395" s="257"/>
      <c r="J395" s="5" t="s">
        <v>42</v>
      </c>
      <c r="K395" s="93"/>
      <c r="L395" s="7" t="str">
        <f>IF(K395&gt;0,VLOOKUP(K395,女子登録情報!$J$1:$K$21,2,0),"")</f>
        <v/>
      </c>
      <c r="M395" s="5" t="s">
        <v>43</v>
      </c>
      <c r="N395" s="95"/>
      <c r="O395" s="96" t="str">
        <f t="shared" si="156"/>
        <v/>
      </c>
      <c r="P395" s="97"/>
      <c r="Q395" s="664"/>
      <c r="R395" s="665"/>
      <c r="S395" s="666"/>
      <c r="T395" s="667"/>
      <c r="U395" s="667"/>
      <c r="AA395" s="266" t="str">
        <f t="shared" si="157"/>
        <v/>
      </c>
    </row>
    <row r="396" spans="1:27" s="20" customFormat="1" ht="18" hidden="1" customHeight="1" thickBot="1">
      <c r="A396" s="460"/>
      <c r="B396" s="679"/>
      <c r="C396" s="681"/>
      <c r="D396" s="681"/>
      <c r="E396" s="681"/>
      <c r="F396" s="92" t="str">
        <f>IF(C395&gt;0,VLOOKUP(C395,女子登録情報!$A$1:$H$2000,5,0),"")</f>
        <v/>
      </c>
      <c r="G396" s="417"/>
      <c r="H396" s="417"/>
      <c r="I396" s="257"/>
      <c r="J396" s="10" t="s">
        <v>44</v>
      </c>
      <c r="K396" s="93"/>
      <c r="L396" s="7" t="str">
        <f>IF(K396&gt;0,VLOOKUP(K396,女子登録情報!$J$2:$K$21,2,0),"")</f>
        <v/>
      </c>
      <c r="M396" s="10"/>
      <c r="N396" s="98"/>
      <c r="O396" s="96" t="str">
        <f t="shared" si="156"/>
        <v/>
      </c>
      <c r="P396" s="97"/>
      <c r="Q396" s="670"/>
      <c r="R396" s="671"/>
      <c r="S396" s="672"/>
      <c r="T396" s="668"/>
      <c r="U396" s="668"/>
      <c r="AA396" s="266" t="str">
        <f t="shared" si="157"/>
        <v/>
      </c>
    </row>
    <row r="397" spans="1:27" s="20" customFormat="1" ht="18" hidden="1" customHeight="1" thickBot="1">
      <c r="A397" s="461"/>
      <c r="B397" s="673" t="s">
        <v>45</v>
      </c>
      <c r="C397" s="674"/>
      <c r="D397" s="101"/>
      <c r="E397" s="101"/>
      <c r="F397" s="102"/>
      <c r="G397" s="418"/>
      <c r="H397" s="418"/>
      <c r="I397" s="258"/>
      <c r="J397" s="11" t="s">
        <v>46</v>
      </c>
      <c r="K397" s="94"/>
      <c r="L397" s="13" t="str">
        <f>IF(K397&gt;0,VLOOKUP(K397,女子登録情報!$J$2:$K$21,2,0),"")</f>
        <v/>
      </c>
      <c r="M397" s="14"/>
      <c r="N397" s="99"/>
      <c r="O397" s="96" t="str">
        <f t="shared" si="156"/>
        <v/>
      </c>
      <c r="P397" s="100"/>
      <c r="Q397" s="675"/>
      <c r="R397" s="676"/>
      <c r="S397" s="677"/>
      <c r="T397" s="669"/>
      <c r="U397" s="669"/>
      <c r="AA397" s="266" t="str">
        <f t="shared" si="157"/>
        <v/>
      </c>
    </row>
    <row r="398" spans="1:27" s="20" customFormat="1" ht="18" hidden="1" customHeight="1" thickTop="1" thickBot="1">
      <c r="A398" s="459">
        <v>129</v>
      </c>
      <c r="B398" s="678" t="s">
        <v>47</v>
      </c>
      <c r="C398" s="680"/>
      <c r="D398" s="680" t="str">
        <f>IF(C398&gt;0,VLOOKUP(C398,女子登録情報!$A$1:$H$2000,3,0),"")</f>
        <v/>
      </c>
      <c r="E398" s="680" t="str">
        <f>IF(C398&gt;0,VLOOKUP(C398,女子登録情報!$A$1:$H$2000,4,0),"")</f>
        <v/>
      </c>
      <c r="F398" s="91" t="str">
        <f>IF(C398&gt;0,VLOOKUP(C398,女子登録情報!$A$1:$H$2000,8,0),"")</f>
        <v/>
      </c>
      <c r="G398" s="416" t="e">
        <f>IF(F399&gt;0,VLOOKUP(F399,女子登録情報!$O$2:$P$48,2,0),"")</f>
        <v>#N/A</v>
      </c>
      <c r="H398" s="416" t="str">
        <f t="shared" ref="H398" si="179">IF(C398&gt;0,TEXT(C398,"100000000"),"")</f>
        <v/>
      </c>
      <c r="I398" s="257"/>
      <c r="J398" s="5" t="s">
        <v>42</v>
      </c>
      <c r="K398" s="93"/>
      <c r="L398" s="7" t="str">
        <f>IF(K398&gt;0,VLOOKUP(K398,女子登録情報!$J$1:$K$21,2,0),"")</f>
        <v/>
      </c>
      <c r="M398" s="5" t="s">
        <v>43</v>
      </c>
      <c r="N398" s="95"/>
      <c r="O398" s="96" t="str">
        <f t="shared" ref="O398:O461" si="180">IF(L398="","",LEFT(L398,5)&amp;" "&amp;IF(OR(LEFT(L398,3)*1&lt;70,LEFT(L398,3)*1&gt;100),REPT(0,7-LEN(N398)),REPT(0,5-LEN(N398)))&amp;N398)</f>
        <v/>
      </c>
      <c r="P398" s="97"/>
      <c r="Q398" s="664"/>
      <c r="R398" s="665"/>
      <c r="S398" s="666"/>
      <c r="T398" s="667"/>
      <c r="U398" s="667"/>
      <c r="AA398" s="266" t="str">
        <f t="shared" ref="AA398:AA461" si="181">IF($C398="","",IF(E398="",1,0))</f>
        <v/>
      </c>
    </row>
    <row r="399" spans="1:27" s="20" customFormat="1" ht="18" hidden="1" customHeight="1" thickBot="1">
      <c r="A399" s="460"/>
      <c r="B399" s="679"/>
      <c r="C399" s="681"/>
      <c r="D399" s="681"/>
      <c r="E399" s="681"/>
      <c r="F399" s="92" t="str">
        <f>IF(C398&gt;0,VLOOKUP(C398,女子登録情報!$A$1:$H$2000,5,0),"")</f>
        <v/>
      </c>
      <c r="G399" s="417"/>
      <c r="H399" s="417"/>
      <c r="I399" s="257"/>
      <c r="J399" s="10" t="s">
        <v>44</v>
      </c>
      <c r="K399" s="93"/>
      <c r="L399" s="7" t="str">
        <f>IF(K399&gt;0,VLOOKUP(K399,女子登録情報!$J$2:$K$21,2,0),"")</f>
        <v/>
      </c>
      <c r="M399" s="10"/>
      <c r="N399" s="98"/>
      <c r="O399" s="96" t="str">
        <f t="shared" si="180"/>
        <v/>
      </c>
      <c r="P399" s="97"/>
      <c r="Q399" s="670"/>
      <c r="R399" s="671"/>
      <c r="S399" s="672"/>
      <c r="T399" s="668"/>
      <c r="U399" s="668"/>
      <c r="AA399" s="266" t="str">
        <f t="shared" si="181"/>
        <v/>
      </c>
    </row>
    <row r="400" spans="1:27" s="20" customFormat="1" ht="18" hidden="1" customHeight="1" thickBot="1">
      <c r="A400" s="461"/>
      <c r="B400" s="673" t="s">
        <v>45</v>
      </c>
      <c r="C400" s="674"/>
      <c r="D400" s="101"/>
      <c r="E400" s="101"/>
      <c r="F400" s="102"/>
      <c r="G400" s="418"/>
      <c r="H400" s="418"/>
      <c r="I400" s="258"/>
      <c r="J400" s="11" t="s">
        <v>46</v>
      </c>
      <c r="K400" s="94"/>
      <c r="L400" s="13" t="str">
        <f>IF(K400&gt;0,VLOOKUP(K400,女子登録情報!$J$2:$K$21,2,0),"")</f>
        <v/>
      </c>
      <c r="M400" s="14"/>
      <c r="N400" s="99"/>
      <c r="O400" s="96" t="str">
        <f t="shared" si="180"/>
        <v/>
      </c>
      <c r="P400" s="100"/>
      <c r="Q400" s="675"/>
      <c r="R400" s="676"/>
      <c r="S400" s="677"/>
      <c r="T400" s="669"/>
      <c r="U400" s="669"/>
      <c r="AA400" s="266" t="str">
        <f t="shared" si="181"/>
        <v/>
      </c>
    </row>
    <row r="401" spans="1:27" s="20" customFormat="1" ht="18" hidden="1" customHeight="1" thickTop="1" thickBot="1">
      <c r="A401" s="459">
        <v>130</v>
      </c>
      <c r="B401" s="678" t="s">
        <v>47</v>
      </c>
      <c r="C401" s="680"/>
      <c r="D401" s="680" t="str">
        <f>IF(C401&gt;0,VLOOKUP(C401,女子登録情報!$A$1:$H$2000,3,0),"")</f>
        <v/>
      </c>
      <c r="E401" s="680" t="str">
        <f>IF(C401&gt;0,VLOOKUP(C401,女子登録情報!$A$1:$H$2000,4,0),"")</f>
        <v/>
      </c>
      <c r="F401" s="91" t="str">
        <f>IF(C401&gt;0,VLOOKUP(C401,女子登録情報!$A$1:$H$2000,8,0),"")</f>
        <v/>
      </c>
      <c r="G401" s="416" t="e">
        <f>IF(F402&gt;0,VLOOKUP(F402,女子登録情報!$O$2:$P$48,2,0),"")</f>
        <v>#N/A</v>
      </c>
      <c r="H401" s="416" t="str">
        <f t="shared" ref="H401" si="182">IF(C401&gt;0,TEXT(C401,"100000000"),"")</f>
        <v/>
      </c>
      <c r="I401" s="257"/>
      <c r="J401" s="5" t="s">
        <v>42</v>
      </c>
      <c r="K401" s="93"/>
      <c r="L401" s="7" t="str">
        <f>IF(K401&gt;0,VLOOKUP(K401,女子登録情報!$J$1:$K$21,2,0),"")</f>
        <v/>
      </c>
      <c r="M401" s="5" t="s">
        <v>43</v>
      </c>
      <c r="N401" s="95"/>
      <c r="O401" s="96" t="str">
        <f t="shared" si="180"/>
        <v/>
      </c>
      <c r="P401" s="97"/>
      <c r="Q401" s="664"/>
      <c r="R401" s="665"/>
      <c r="S401" s="666"/>
      <c r="T401" s="667"/>
      <c r="U401" s="667"/>
      <c r="AA401" s="266" t="str">
        <f t="shared" si="181"/>
        <v/>
      </c>
    </row>
    <row r="402" spans="1:27" s="20" customFormat="1" ht="18" hidden="1" customHeight="1" thickBot="1">
      <c r="A402" s="460"/>
      <c r="B402" s="679"/>
      <c r="C402" s="681"/>
      <c r="D402" s="681"/>
      <c r="E402" s="681"/>
      <c r="F402" s="92" t="str">
        <f>IF(C401&gt;0,VLOOKUP(C401,女子登録情報!$A$1:$H$2000,5,0),"")</f>
        <v/>
      </c>
      <c r="G402" s="417"/>
      <c r="H402" s="417"/>
      <c r="I402" s="257"/>
      <c r="J402" s="10" t="s">
        <v>44</v>
      </c>
      <c r="K402" s="93"/>
      <c r="L402" s="7" t="str">
        <f>IF(K402&gt;0,VLOOKUP(K402,女子登録情報!$J$2:$K$21,2,0),"")</f>
        <v/>
      </c>
      <c r="M402" s="10"/>
      <c r="N402" s="98"/>
      <c r="O402" s="96" t="str">
        <f t="shared" si="180"/>
        <v/>
      </c>
      <c r="P402" s="97"/>
      <c r="Q402" s="670"/>
      <c r="R402" s="671"/>
      <c r="S402" s="672"/>
      <c r="T402" s="668"/>
      <c r="U402" s="668"/>
      <c r="AA402" s="266" t="str">
        <f t="shared" si="181"/>
        <v/>
      </c>
    </row>
    <row r="403" spans="1:27" s="20" customFormat="1" ht="18" hidden="1" customHeight="1" thickBot="1">
      <c r="A403" s="461"/>
      <c r="B403" s="673" t="s">
        <v>45</v>
      </c>
      <c r="C403" s="674"/>
      <c r="D403" s="101"/>
      <c r="E403" s="101"/>
      <c r="F403" s="102"/>
      <c r="G403" s="418"/>
      <c r="H403" s="418"/>
      <c r="I403" s="258"/>
      <c r="J403" s="11" t="s">
        <v>46</v>
      </c>
      <c r="K403" s="94"/>
      <c r="L403" s="13" t="str">
        <f>IF(K403&gt;0,VLOOKUP(K403,女子登録情報!$J$2:$K$21,2,0),"")</f>
        <v/>
      </c>
      <c r="M403" s="14"/>
      <c r="N403" s="99"/>
      <c r="O403" s="96" t="str">
        <f t="shared" si="180"/>
        <v/>
      </c>
      <c r="P403" s="100"/>
      <c r="Q403" s="675"/>
      <c r="R403" s="676"/>
      <c r="S403" s="677"/>
      <c r="T403" s="669"/>
      <c r="U403" s="669"/>
      <c r="AA403" s="266" t="str">
        <f t="shared" si="181"/>
        <v/>
      </c>
    </row>
    <row r="404" spans="1:27" s="20" customFormat="1" ht="18" hidden="1" customHeight="1" thickTop="1" thickBot="1">
      <c r="A404" s="459">
        <v>131</v>
      </c>
      <c r="B404" s="678" t="s">
        <v>47</v>
      </c>
      <c r="C404" s="680"/>
      <c r="D404" s="680" t="str">
        <f>IF(C404&gt;0,VLOOKUP(C404,女子登録情報!$A$1:$H$2000,3,0),"")</f>
        <v/>
      </c>
      <c r="E404" s="680" t="str">
        <f>IF(C404&gt;0,VLOOKUP(C404,女子登録情報!$A$1:$H$2000,4,0),"")</f>
        <v/>
      </c>
      <c r="F404" s="91" t="str">
        <f>IF(C404&gt;0,VLOOKUP(C404,女子登録情報!$A$1:$H$2000,8,0),"")</f>
        <v/>
      </c>
      <c r="G404" s="416" t="e">
        <f>IF(F405&gt;0,VLOOKUP(F405,女子登録情報!$O$2:$P$48,2,0),"")</f>
        <v>#N/A</v>
      </c>
      <c r="H404" s="416" t="str">
        <f t="shared" ref="H404" si="183">IF(C404&gt;0,TEXT(C404,"100000000"),"")</f>
        <v/>
      </c>
      <c r="I404" s="257"/>
      <c r="J404" s="5" t="s">
        <v>42</v>
      </c>
      <c r="K404" s="93"/>
      <c r="L404" s="7" t="str">
        <f>IF(K404&gt;0,VLOOKUP(K404,女子登録情報!$J$1:$K$21,2,0),"")</f>
        <v/>
      </c>
      <c r="M404" s="5" t="s">
        <v>43</v>
      </c>
      <c r="N404" s="95"/>
      <c r="O404" s="96" t="str">
        <f t="shared" si="180"/>
        <v/>
      </c>
      <c r="P404" s="97"/>
      <c r="Q404" s="664"/>
      <c r="R404" s="665"/>
      <c r="S404" s="666"/>
      <c r="T404" s="667"/>
      <c r="U404" s="667"/>
      <c r="AA404" s="266" t="str">
        <f t="shared" si="181"/>
        <v/>
      </c>
    </row>
    <row r="405" spans="1:27" s="20" customFormat="1" ht="18" hidden="1" customHeight="1" thickBot="1">
      <c r="A405" s="460"/>
      <c r="B405" s="679"/>
      <c r="C405" s="681"/>
      <c r="D405" s="681"/>
      <c r="E405" s="681"/>
      <c r="F405" s="92" t="str">
        <f>IF(C404&gt;0,VLOOKUP(C404,女子登録情報!$A$1:$H$2000,5,0),"")</f>
        <v/>
      </c>
      <c r="G405" s="417"/>
      <c r="H405" s="417"/>
      <c r="I405" s="257"/>
      <c r="J405" s="10" t="s">
        <v>44</v>
      </c>
      <c r="K405" s="93"/>
      <c r="L405" s="7" t="str">
        <f>IF(K405&gt;0,VLOOKUP(K405,女子登録情報!$J$2:$K$21,2,0),"")</f>
        <v/>
      </c>
      <c r="M405" s="10"/>
      <c r="N405" s="98"/>
      <c r="O405" s="96" t="str">
        <f t="shared" si="180"/>
        <v/>
      </c>
      <c r="P405" s="97"/>
      <c r="Q405" s="670"/>
      <c r="R405" s="671"/>
      <c r="S405" s="672"/>
      <c r="T405" s="668"/>
      <c r="U405" s="668"/>
      <c r="AA405" s="266" t="str">
        <f t="shared" si="181"/>
        <v/>
      </c>
    </row>
    <row r="406" spans="1:27" s="20" customFormat="1" ht="18" hidden="1" customHeight="1" thickBot="1">
      <c r="A406" s="461"/>
      <c r="B406" s="673" t="s">
        <v>45</v>
      </c>
      <c r="C406" s="674"/>
      <c r="D406" s="101"/>
      <c r="E406" s="101"/>
      <c r="F406" s="102"/>
      <c r="G406" s="418"/>
      <c r="H406" s="418"/>
      <c r="I406" s="258"/>
      <c r="J406" s="11" t="s">
        <v>46</v>
      </c>
      <c r="K406" s="94"/>
      <c r="L406" s="13" t="str">
        <f>IF(K406&gt;0,VLOOKUP(K406,女子登録情報!$J$2:$K$21,2,0),"")</f>
        <v/>
      </c>
      <c r="M406" s="14"/>
      <c r="N406" s="99"/>
      <c r="O406" s="96" t="str">
        <f t="shared" si="180"/>
        <v/>
      </c>
      <c r="P406" s="100"/>
      <c r="Q406" s="675"/>
      <c r="R406" s="676"/>
      <c r="S406" s="677"/>
      <c r="T406" s="669"/>
      <c r="U406" s="669"/>
      <c r="AA406" s="266" t="str">
        <f t="shared" si="181"/>
        <v/>
      </c>
    </row>
    <row r="407" spans="1:27" s="20" customFormat="1" ht="18" hidden="1" customHeight="1" thickTop="1" thickBot="1">
      <c r="A407" s="459">
        <v>132</v>
      </c>
      <c r="B407" s="678" t="s">
        <v>47</v>
      </c>
      <c r="C407" s="680"/>
      <c r="D407" s="680" t="str">
        <f>IF(C407&gt;0,VLOOKUP(C407,女子登録情報!$A$1:$H$2000,3,0),"")</f>
        <v/>
      </c>
      <c r="E407" s="680" t="str">
        <f>IF(C407&gt;0,VLOOKUP(C407,女子登録情報!$A$1:$H$2000,4,0),"")</f>
        <v/>
      </c>
      <c r="F407" s="91" t="str">
        <f>IF(C407&gt;0,VLOOKUP(C407,女子登録情報!$A$1:$H$2000,8,0),"")</f>
        <v/>
      </c>
      <c r="G407" s="416" t="e">
        <f>IF(F408&gt;0,VLOOKUP(F408,女子登録情報!$O$2:$P$48,2,0),"")</f>
        <v>#N/A</v>
      </c>
      <c r="H407" s="416" t="str">
        <f t="shared" ref="H407" si="184">IF(C407&gt;0,TEXT(C407,"100000000"),"")</f>
        <v/>
      </c>
      <c r="I407" s="257"/>
      <c r="J407" s="5" t="s">
        <v>42</v>
      </c>
      <c r="K407" s="93"/>
      <c r="L407" s="7" t="str">
        <f>IF(K407&gt;0,VLOOKUP(K407,女子登録情報!$J$1:$K$21,2,0),"")</f>
        <v/>
      </c>
      <c r="M407" s="5" t="s">
        <v>43</v>
      </c>
      <c r="N407" s="95"/>
      <c r="O407" s="96" t="str">
        <f t="shared" si="180"/>
        <v/>
      </c>
      <c r="P407" s="97"/>
      <c r="Q407" s="664"/>
      <c r="R407" s="665"/>
      <c r="S407" s="666"/>
      <c r="T407" s="667"/>
      <c r="U407" s="667"/>
      <c r="AA407" s="266" t="str">
        <f t="shared" si="181"/>
        <v/>
      </c>
    </row>
    <row r="408" spans="1:27" s="20" customFormat="1" ht="18" hidden="1" customHeight="1" thickBot="1">
      <c r="A408" s="460"/>
      <c r="B408" s="679"/>
      <c r="C408" s="681"/>
      <c r="D408" s="681"/>
      <c r="E408" s="681"/>
      <c r="F408" s="92" t="str">
        <f>IF(C407&gt;0,VLOOKUP(C407,女子登録情報!$A$1:$H$2000,5,0),"")</f>
        <v/>
      </c>
      <c r="G408" s="417"/>
      <c r="H408" s="417"/>
      <c r="I408" s="257"/>
      <c r="J408" s="10" t="s">
        <v>44</v>
      </c>
      <c r="K408" s="93"/>
      <c r="L408" s="7" t="str">
        <f>IF(K408&gt;0,VLOOKUP(K408,女子登録情報!$J$2:$K$21,2,0),"")</f>
        <v/>
      </c>
      <c r="M408" s="10"/>
      <c r="N408" s="98"/>
      <c r="O408" s="96" t="str">
        <f t="shared" si="180"/>
        <v/>
      </c>
      <c r="P408" s="97"/>
      <c r="Q408" s="670"/>
      <c r="R408" s="671"/>
      <c r="S408" s="672"/>
      <c r="T408" s="668"/>
      <c r="U408" s="668"/>
      <c r="AA408" s="266" t="str">
        <f t="shared" si="181"/>
        <v/>
      </c>
    </row>
    <row r="409" spans="1:27" s="20" customFormat="1" ht="18" hidden="1" customHeight="1" thickBot="1">
      <c r="A409" s="461"/>
      <c r="B409" s="673" t="s">
        <v>45</v>
      </c>
      <c r="C409" s="674"/>
      <c r="D409" s="101"/>
      <c r="E409" s="101"/>
      <c r="F409" s="102"/>
      <c r="G409" s="418"/>
      <c r="H409" s="418"/>
      <c r="I409" s="258"/>
      <c r="J409" s="11" t="s">
        <v>46</v>
      </c>
      <c r="K409" s="94"/>
      <c r="L409" s="13" t="str">
        <f>IF(K409&gt;0,VLOOKUP(K409,女子登録情報!$J$2:$K$21,2,0),"")</f>
        <v/>
      </c>
      <c r="M409" s="14"/>
      <c r="N409" s="99"/>
      <c r="O409" s="96" t="str">
        <f t="shared" si="180"/>
        <v/>
      </c>
      <c r="P409" s="100"/>
      <c r="Q409" s="675"/>
      <c r="R409" s="676"/>
      <c r="S409" s="677"/>
      <c r="T409" s="669"/>
      <c r="U409" s="669"/>
      <c r="AA409" s="266" t="str">
        <f t="shared" si="181"/>
        <v/>
      </c>
    </row>
    <row r="410" spans="1:27" s="20" customFormat="1" ht="18" hidden="1" customHeight="1" thickTop="1" thickBot="1">
      <c r="A410" s="459">
        <v>133</v>
      </c>
      <c r="B410" s="678" t="s">
        <v>47</v>
      </c>
      <c r="C410" s="680"/>
      <c r="D410" s="680" t="str">
        <f>IF(C410&gt;0,VLOOKUP(C410,女子登録情報!$A$1:$H$2000,3,0),"")</f>
        <v/>
      </c>
      <c r="E410" s="680" t="str">
        <f>IF(C410&gt;0,VLOOKUP(C410,女子登録情報!$A$1:$H$2000,4,0),"")</f>
        <v/>
      </c>
      <c r="F410" s="91" t="str">
        <f>IF(C410&gt;0,VLOOKUP(C410,女子登録情報!$A$1:$H$2000,8,0),"")</f>
        <v/>
      </c>
      <c r="G410" s="416" t="e">
        <f>IF(F411&gt;0,VLOOKUP(F411,女子登録情報!$O$2:$P$48,2,0),"")</f>
        <v>#N/A</v>
      </c>
      <c r="H410" s="416" t="str">
        <f t="shared" ref="H410" si="185">IF(C410&gt;0,TEXT(C410,"100000000"),"")</f>
        <v/>
      </c>
      <c r="I410" s="257"/>
      <c r="J410" s="5" t="s">
        <v>42</v>
      </c>
      <c r="K410" s="93"/>
      <c r="L410" s="7" t="str">
        <f>IF(K410&gt;0,VLOOKUP(K410,女子登録情報!$J$1:$K$21,2,0),"")</f>
        <v/>
      </c>
      <c r="M410" s="5" t="s">
        <v>43</v>
      </c>
      <c r="N410" s="95"/>
      <c r="O410" s="96" t="str">
        <f t="shared" si="180"/>
        <v/>
      </c>
      <c r="P410" s="97"/>
      <c r="Q410" s="664"/>
      <c r="R410" s="665"/>
      <c r="S410" s="666"/>
      <c r="T410" s="667"/>
      <c r="U410" s="667"/>
      <c r="AA410" s="266" t="str">
        <f t="shared" si="181"/>
        <v/>
      </c>
    </row>
    <row r="411" spans="1:27" s="20" customFormat="1" ht="18" hidden="1" customHeight="1" thickBot="1">
      <c r="A411" s="460"/>
      <c r="B411" s="679"/>
      <c r="C411" s="681"/>
      <c r="D411" s="681"/>
      <c r="E411" s="681"/>
      <c r="F411" s="92" t="str">
        <f>IF(C410&gt;0,VLOOKUP(C410,女子登録情報!$A$1:$H$2000,5,0),"")</f>
        <v/>
      </c>
      <c r="G411" s="417"/>
      <c r="H411" s="417"/>
      <c r="I411" s="257"/>
      <c r="J411" s="10" t="s">
        <v>44</v>
      </c>
      <c r="K411" s="93"/>
      <c r="L411" s="7" t="str">
        <f>IF(K411&gt;0,VLOOKUP(K411,女子登録情報!$J$2:$K$21,2,0),"")</f>
        <v/>
      </c>
      <c r="M411" s="10"/>
      <c r="N411" s="98"/>
      <c r="O411" s="96" t="str">
        <f t="shared" si="180"/>
        <v/>
      </c>
      <c r="P411" s="97"/>
      <c r="Q411" s="670"/>
      <c r="R411" s="671"/>
      <c r="S411" s="672"/>
      <c r="T411" s="668"/>
      <c r="U411" s="668"/>
      <c r="AA411" s="266" t="str">
        <f t="shared" si="181"/>
        <v/>
      </c>
    </row>
    <row r="412" spans="1:27" s="20" customFormat="1" ht="18" hidden="1" customHeight="1" thickBot="1">
      <c r="A412" s="461"/>
      <c r="B412" s="673" t="s">
        <v>45</v>
      </c>
      <c r="C412" s="674"/>
      <c r="D412" s="101"/>
      <c r="E412" s="101"/>
      <c r="F412" s="102"/>
      <c r="G412" s="418"/>
      <c r="H412" s="418"/>
      <c r="I412" s="258"/>
      <c r="J412" s="11" t="s">
        <v>46</v>
      </c>
      <c r="K412" s="94"/>
      <c r="L412" s="13" t="str">
        <f>IF(K412&gt;0,VLOOKUP(K412,女子登録情報!$J$2:$K$21,2,0),"")</f>
        <v/>
      </c>
      <c r="M412" s="14"/>
      <c r="N412" s="99"/>
      <c r="O412" s="96" t="str">
        <f t="shared" si="180"/>
        <v/>
      </c>
      <c r="P412" s="100"/>
      <c r="Q412" s="675"/>
      <c r="R412" s="676"/>
      <c r="S412" s="677"/>
      <c r="T412" s="669"/>
      <c r="U412" s="669"/>
      <c r="AA412" s="266" t="str">
        <f t="shared" si="181"/>
        <v/>
      </c>
    </row>
    <row r="413" spans="1:27" s="20" customFormat="1" ht="18" hidden="1" customHeight="1" thickTop="1" thickBot="1">
      <c r="A413" s="459">
        <v>134</v>
      </c>
      <c r="B413" s="678" t="s">
        <v>47</v>
      </c>
      <c r="C413" s="680"/>
      <c r="D413" s="680" t="str">
        <f>IF(C413&gt;0,VLOOKUP(C413,女子登録情報!$A$1:$H$2000,3,0),"")</f>
        <v/>
      </c>
      <c r="E413" s="680" t="str">
        <f>IF(C413&gt;0,VLOOKUP(C413,女子登録情報!$A$1:$H$2000,4,0),"")</f>
        <v/>
      </c>
      <c r="F413" s="91" t="str">
        <f>IF(C413&gt;0,VLOOKUP(C413,女子登録情報!$A$1:$H$2000,8,0),"")</f>
        <v/>
      </c>
      <c r="G413" s="416" t="e">
        <f>IF(F414&gt;0,VLOOKUP(F414,女子登録情報!$O$2:$P$48,2,0),"")</f>
        <v>#N/A</v>
      </c>
      <c r="H413" s="416" t="str">
        <f t="shared" ref="H413" si="186">IF(C413&gt;0,TEXT(C413,"100000000"),"")</f>
        <v/>
      </c>
      <c r="I413" s="257"/>
      <c r="J413" s="5" t="s">
        <v>42</v>
      </c>
      <c r="K413" s="93"/>
      <c r="L413" s="7" t="str">
        <f>IF(K413&gt;0,VLOOKUP(K413,女子登録情報!$J$1:$K$21,2,0),"")</f>
        <v/>
      </c>
      <c r="M413" s="5" t="s">
        <v>43</v>
      </c>
      <c r="N413" s="95"/>
      <c r="O413" s="96" t="str">
        <f t="shared" si="180"/>
        <v/>
      </c>
      <c r="P413" s="97"/>
      <c r="Q413" s="664"/>
      <c r="R413" s="665"/>
      <c r="S413" s="666"/>
      <c r="T413" s="667"/>
      <c r="U413" s="667"/>
      <c r="AA413" s="266" t="str">
        <f t="shared" si="181"/>
        <v/>
      </c>
    </row>
    <row r="414" spans="1:27" s="20" customFormat="1" ht="18" hidden="1" customHeight="1" thickBot="1">
      <c r="A414" s="460"/>
      <c r="B414" s="679"/>
      <c r="C414" s="681"/>
      <c r="D414" s="681"/>
      <c r="E414" s="681"/>
      <c r="F414" s="92" t="str">
        <f>IF(C413&gt;0,VLOOKUP(C413,女子登録情報!$A$1:$H$2000,5,0),"")</f>
        <v/>
      </c>
      <c r="G414" s="417"/>
      <c r="H414" s="417"/>
      <c r="I414" s="257"/>
      <c r="J414" s="10" t="s">
        <v>44</v>
      </c>
      <c r="K414" s="93"/>
      <c r="L414" s="7" t="str">
        <f>IF(K414&gt;0,VLOOKUP(K414,女子登録情報!$J$2:$K$21,2,0),"")</f>
        <v/>
      </c>
      <c r="M414" s="10"/>
      <c r="N414" s="98"/>
      <c r="O414" s="96" t="str">
        <f t="shared" si="180"/>
        <v/>
      </c>
      <c r="P414" s="97"/>
      <c r="Q414" s="670"/>
      <c r="R414" s="671"/>
      <c r="S414" s="672"/>
      <c r="T414" s="668"/>
      <c r="U414" s="668"/>
      <c r="AA414" s="266" t="str">
        <f t="shared" si="181"/>
        <v/>
      </c>
    </row>
    <row r="415" spans="1:27" s="20" customFormat="1" ht="18" hidden="1" customHeight="1" thickBot="1">
      <c r="A415" s="461"/>
      <c r="B415" s="673" t="s">
        <v>45</v>
      </c>
      <c r="C415" s="674"/>
      <c r="D415" s="101"/>
      <c r="E415" s="101"/>
      <c r="F415" s="102"/>
      <c r="G415" s="418"/>
      <c r="H415" s="418"/>
      <c r="I415" s="258"/>
      <c r="J415" s="11" t="s">
        <v>46</v>
      </c>
      <c r="K415" s="94"/>
      <c r="L415" s="13" t="str">
        <f>IF(K415&gt;0,VLOOKUP(K415,女子登録情報!$J$2:$K$21,2,0),"")</f>
        <v/>
      </c>
      <c r="M415" s="14"/>
      <c r="N415" s="99"/>
      <c r="O415" s="96" t="str">
        <f t="shared" si="180"/>
        <v/>
      </c>
      <c r="P415" s="100"/>
      <c r="Q415" s="675"/>
      <c r="R415" s="676"/>
      <c r="S415" s="677"/>
      <c r="T415" s="669"/>
      <c r="U415" s="669"/>
      <c r="AA415" s="266" t="str">
        <f t="shared" si="181"/>
        <v/>
      </c>
    </row>
    <row r="416" spans="1:27" s="20" customFormat="1" ht="18" hidden="1" customHeight="1" thickTop="1" thickBot="1">
      <c r="A416" s="459">
        <v>135</v>
      </c>
      <c r="B416" s="678" t="s">
        <v>47</v>
      </c>
      <c r="C416" s="680"/>
      <c r="D416" s="680" t="str">
        <f>IF(C416&gt;0,VLOOKUP(C416,女子登録情報!$A$1:$H$2000,3,0),"")</f>
        <v/>
      </c>
      <c r="E416" s="680" t="str">
        <f>IF(C416&gt;0,VLOOKUP(C416,女子登録情報!$A$1:$H$2000,4,0),"")</f>
        <v/>
      </c>
      <c r="F416" s="91" t="str">
        <f>IF(C416&gt;0,VLOOKUP(C416,女子登録情報!$A$1:$H$2000,8,0),"")</f>
        <v/>
      </c>
      <c r="G416" s="416" t="e">
        <f>IF(F417&gt;0,VLOOKUP(F417,女子登録情報!$O$2:$P$48,2,0),"")</f>
        <v>#N/A</v>
      </c>
      <c r="H416" s="416" t="str">
        <f t="shared" ref="H416" si="187">IF(C416&gt;0,TEXT(C416,"100000000"),"")</f>
        <v/>
      </c>
      <c r="I416" s="257"/>
      <c r="J416" s="5" t="s">
        <v>42</v>
      </c>
      <c r="K416" s="93"/>
      <c r="L416" s="7" t="str">
        <f>IF(K416&gt;0,VLOOKUP(K416,女子登録情報!$J$1:$K$21,2,0),"")</f>
        <v/>
      </c>
      <c r="M416" s="5" t="s">
        <v>43</v>
      </c>
      <c r="N416" s="95"/>
      <c r="O416" s="96" t="str">
        <f t="shared" si="180"/>
        <v/>
      </c>
      <c r="P416" s="97"/>
      <c r="Q416" s="664"/>
      <c r="R416" s="665"/>
      <c r="S416" s="666"/>
      <c r="T416" s="667"/>
      <c r="U416" s="667"/>
      <c r="AA416" s="266" t="str">
        <f t="shared" si="181"/>
        <v/>
      </c>
    </row>
    <row r="417" spans="1:27" s="20" customFormat="1" ht="18" hidden="1" customHeight="1" thickBot="1">
      <c r="A417" s="460"/>
      <c r="B417" s="679"/>
      <c r="C417" s="681"/>
      <c r="D417" s="681"/>
      <c r="E417" s="681"/>
      <c r="F417" s="92" t="str">
        <f>IF(C416&gt;0,VLOOKUP(C416,女子登録情報!$A$1:$H$2000,5,0),"")</f>
        <v/>
      </c>
      <c r="G417" s="417"/>
      <c r="H417" s="417"/>
      <c r="I417" s="257"/>
      <c r="J417" s="10" t="s">
        <v>44</v>
      </c>
      <c r="K417" s="93"/>
      <c r="L417" s="7" t="str">
        <f>IF(K417&gt;0,VLOOKUP(K417,女子登録情報!$J$2:$K$21,2,0),"")</f>
        <v/>
      </c>
      <c r="M417" s="10"/>
      <c r="N417" s="98"/>
      <c r="O417" s="96" t="str">
        <f t="shared" si="180"/>
        <v/>
      </c>
      <c r="P417" s="97"/>
      <c r="Q417" s="670"/>
      <c r="R417" s="671"/>
      <c r="S417" s="672"/>
      <c r="T417" s="668"/>
      <c r="U417" s="668"/>
      <c r="AA417" s="266" t="str">
        <f t="shared" si="181"/>
        <v/>
      </c>
    </row>
    <row r="418" spans="1:27" s="20" customFormat="1" ht="18" hidden="1" customHeight="1" thickBot="1">
      <c r="A418" s="461"/>
      <c r="B418" s="673" t="s">
        <v>45</v>
      </c>
      <c r="C418" s="674"/>
      <c r="D418" s="101"/>
      <c r="E418" s="101"/>
      <c r="F418" s="102"/>
      <c r="G418" s="418"/>
      <c r="H418" s="418"/>
      <c r="I418" s="258"/>
      <c r="J418" s="11" t="s">
        <v>46</v>
      </c>
      <c r="K418" s="94"/>
      <c r="L418" s="13" t="str">
        <f>IF(K418&gt;0,VLOOKUP(K418,女子登録情報!$J$2:$K$21,2,0),"")</f>
        <v/>
      </c>
      <c r="M418" s="14"/>
      <c r="N418" s="99"/>
      <c r="O418" s="96" t="str">
        <f t="shared" si="180"/>
        <v/>
      </c>
      <c r="P418" s="100"/>
      <c r="Q418" s="675"/>
      <c r="R418" s="676"/>
      <c r="S418" s="677"/>
      <c r="T418" s="669"/>
      <c r="U418" s="669"/>
      <c r="AA418" s="266" t="str">
        <f t="shared" si="181"/>
        <v/>
      </c>
    </row>
    <row r="419" spans="1:27" s="20" customFormat="1" ht="18" hidden="1" customHeight="1" thickTop="1" thickBot="1">
      <c r="A419" s="459">
        <v>136</v>
      </c>
      <c r="B419" s="678" t="s">
        <v>47</v>
      </c>
      <c r="C419" s="680"/>
      <c r="D419" s="680" t="str">
        <f>IF(C419&gt;0,VLOOKUP(C419,女子登録情報!$A$1:$H$2000,3,0),"")</f>
        <v/>
      </c>
      <c r="E419" s="680" t="str">
        <f>IF(C419&gt;0,VLOOKUP(C419,女子登録情報!$A$1:$H$2000,4,0),"")</f>
        <v/>
      </c>
      <c r="F419" s="91" t="str">
        <f>IF(C419&gt;0,VLOOKUP(C419,女子登録情報!$A$1:$H$2000,8,0),"")</f>
        <v/>
      </c>
      <c r="G419" s="416" t="e">
        <f>IF(F420&gt;0,VLOOKUP(F420,女子登録情報!$O$2:$P$48,2,0),"")</f>
        <v>#N/A</v>
      </c>
      <c r="H419" s="416" t="str">
        <f t="shared" ref="H419" si="188">IF(C419&gt;0,TEXT(C419,"100000000"),"")</f>
        <v/>
      </c>
      <c r="I419" s="257"/>
      <c r="J419" s="5" t="s">
        <v>42</v>
      </c>
      <c r="K419" s="93"/>
      <c r="L419" s="7" t="str">
        <f>IF(K419&gt;0,VLOOKUP(K419,女子登録情報!$J$1:$K$21,2,0),"")</f>
        <v/>
      </c>
      <c r="M419" s="5" t="s">
        <v>43</v>
      </c>
      <c r="N419" s="95"/>
      <c r="O419" s="96" t="str">
        <f t="shared" si="180"/>
        <v/>
      </c>
      <c r="P419" s="97"/>
      <c r="Q419" s="664"/>
      <c r="R419" s="665"/>
      <c r="S419" s="666"/>
      <c r="T419" s="667"/>
      <c r="U419" s="667"/>
      <c r="AA419" s="266" t="str">
        <f t="shared" si="181"/>
        <v/>
      </c>
    </row>
    <row r="420" spans="1:27" s="20" customFormat="1" ht="18" hidden="1" customHeight="1" thickBot="1">
      <c r="A420" s="460"/>
      <c r="B420" s="679"/>
      <c r="C420" s="681"/>
      <c r="D420" s="681"/>
      <c r="E420" s="681"/>
      <c r="F420" s="92" t="str">
        <f>IF(C419&gt;0,VLOOKUP(C419,女子登録情報!$A$1:$H$2000,5,0),"")</f>
        <v/>
      </c>
      <c r="G420" s="417"/>
      <c r="H420" s="417"/>
      <c r="I420" s="257"/>
      <c r="J420" s="10" t="s">
        <v>44</v>
      </c>
      <c r="K420" s="93"/>
      <c r="L420" s="7" t="str">
        <f>IF(K420&gt;0,VLOOKUP(K420,女子登録情報!$J$2:$K$21,2,0),"")</f>
        <v/>
      </c>
      <c r="M420" s="10"/>
      <c r="N420" s="98"/>
      <c r="O420" s="96" t="str">
        <f t="shared" si="180"/>
        <v/>
      </c>
      <c r="P420" s="97"/>
      <c r="Q420" s="670"/>
      <c r="R420" s="671"/>
      <c r="S420" s="672"/>
      <c r="T420" s="668"/>
      <c r="U420" s="668"/>
      <c r="AA420" s="266" t="str">
        <f t="shared" si="181"/>
        <v/>
      </c>
    </row>
    <row r="421" spans="1:27" s="20" customFormat="1" ht="18" hidden="1" customHeight="1" thickBot="1">
      <c r="A421" s="461"/>
      <c r="B421" s="673" t="s">
        <v>45</v>
      </c>
      <c r="C421" s="674"/>
      <c r="D421" s="101"/>
      <c r="E421" s="101"/>
      <c r="F421" s="102"/>
      <c r="G421" s="418"/>
      <c r="H421" s="418"/>
      <c r="I421" s="258"/>
      <c r="J421" s="11" t="s">
        <v>46</v>
      </c>
      <c r="K421" s="94"/>
      <c r="L421" s="13" t="str">
        <f>IF(K421&gt;0,VLOOKUP(K421,女子登録情報!$J$2:$K$21,2,0),"")</f>
        <v/>
      </c>
      <c r="M421" s="14"/>
      <c r="N421" s="99"/>
      <c r="O421" s="96" t="str">
        <f t="shared" si="180"/>
        <v/>
      </c>
      <c r="P421" s="100"/>
      <c r="Q421" s="675"/>
      <c r="R421" s="676"/>
      <c r="S421" s="677"/>
      <c r="T421" s="669"/>
      <c r="U421" s="669"/>
      <c r="AA421" s="266" t="str">
        <f t="shared" si="181"/>
        <v/>
      </c>
    </row>
    <row r="422" spans="1:27" s="20" customFormat="1" ht="18" hidden="1" customHeight="1" thickTop="1" thickBot="1">
      <c r="A422" s="459">
        <v>137</v>
      </c>
      <c r="B422" s="678" t="s">
        <v>47</v>
      </c>
      <c r="C422" s="680"/>
      <c r="D422" s="680" t="str">
        <f>IF(C422&gt;0,VLOOKUP(C422,女子登録情報!$A$1:$H$2000,3,0),"")</f>
        <v/>
      </c>
      <c r="E422" s="680" t="str">
        <f>IF(C422&gt;0,VLOOKUP(C422,女子登録情報!$A$1:$H$2000,4,0),"")</f>
        <v/>
      </c>
      <c r="F422" s="91" t="str">
        <f>IF(C422&gt;0,VLOOKUP(C422,女子登録情報!$A$1:$H$2000,8,0),"")</f>
        <v/>
      </c>
      <c r="G422" s="416" t="e">
        <f>IF(F423&gt;0,VLOOKUP(F423,女子登録情報!$O$2:$P$48,2,0),"")</f>
        <v>#N/A</v>
      </c>
      <c r="H422" s="416" t="str">
        <f t="shared" ref="H422" si="189">IF(C422&gt;0,TEXT(C422,"100000000"),"")</f>
        <v/>
      </c>
      <c r="I422" s="257"/>
      <c r="J422" s="5" t="s">
        <v>42</v>
      </c>
      <c r="K422" s="93"/>
      <c r="L422" s="7" t="str">
        <f>IF(K422&gt;0,VLOOKUP(K422,女子登録情報!$J$1:$K$21,2,0),"")</f>
        <v/>
      </c>
      <c r="M422" s="5" t="s">
        <v>43</v>
      </c>
      <c r="N422" s="95"/>
      <c r="O422" s="96" t="str">
        <f t="shared" si="180"/>
        <v/>
      </c>
      <c r="P422" s="97"/>
      <c r="Q422" s="664"/>
      <c r="R422" s="665"/>
      <c r="S422" s="666"/>
      <c r="T422" s="667"/>
      <c r="U422" s="667"/>
      <c r="AA422" s="266" t="str">
        <f t="shared" si="181"/>
        <v/>
      </c>
    </row>
    <row r="423" spans="1:27" s="20" customFormat="1" ht="18" hidden="1" customHeight="1" thickBot="1">
      <c r="A423" s="460"/>
      <c r="B423" s="679"/>
      <c r="C423" s="681"/>
      <c r="D423" s="681"/>
      <c r="E423" s="681"/>
      <c r="F423" s="92" t="str">
        <f>IF(C422&gt;0,VLOOKUP(C422,女子登録情報!$A$1:$H$2000,5,0),"")</f>
        <v/>
      </c>
      <c r="G423" s="417"/>
      <c r="H423" s="417"/>
      <c r="I423" s="257"/>
      <c r="J423" s="10" t="s">
        <v>44</v>
      </c>
      <c r="K423" s="93"/>
      <c r="L423" s="7" t="str">
        <f>IF(K423&gt;0,VLOOKUP(K423,女子登録情報!$J$2:$K$21,2,0),"")</f>
        <v/>
      </c>
      <c r="M423" s="10"/>
      <c r="N423" s="98"/>
      <c r="O423" s="96" t="str">
        <f t="shared" si="180"/>
        <v/>
      </c>
      <c r="P423" s="97"/>
      <c r="Q423" s="670"/>
      <c r="R423" s="671"/>
      <c r="S423" s="672"/>
      <c r="T423" s="668"/>
      <c r="U423" s="668"/>
      <c r="AA423" s="266" t="str">
        <f t="shared" si="181"/>
        <v/>
      </c>
    </row>
    <row r="424" spans="1:27" s="20" customFormat="1" ht="18" hidden="1" customHeight="1" thickBot="1">
      <c r="A424" s="461"/>
      <c r="B424" s="673" t="s">
        <v>45</v>
      </c>
      <c r="C424" s="674"/>
      <c r="D424" s="101"/>
      <c r="E424" s="101"/>
      <c r="F424" s="102"/>
      <c r="G424" s="418"/>
      <c r="H424" s="418"/>
      <c r="I424" s="258"/>
      <c r="J424" s="11" t="s">
        <v>46</v>
      </c>
      <c r="K424" s="94"/>
      <c r="L424" s="13" t="str">
        <f>IF(K424&gt;0,VLOOKUP(K424,女子登録情報!$J$2:$K$21,2,0),"")</f>
        <v/>
      </c>
      <c r="M424" s="14"/>
      <c r="N424" s="99"/>
      <c r="O424" s="96" t="str">
        <f t="shared" si="180"/>
        <v/>
      </c>
      <c r="P424" s="100"/>
      <c r="Q424" s="675"/>
      <c r="R424" s="676"/>
      <c r="S424" s="677"/>
      <c r="T424" s="669"/>
      <c r="U424" s="669"/>
      <c r="AA424" s="266" t="str">
        <f t="shared" si="181"/>
        <v/>
      </c>
    </row>
    <row r="425" spans="1:27" s="20" customFormat="1" ht="18" hidden="1" customHeight="1" thickTop="1" thickBot="1">
      <c r="A425" s="459">
        <v>138</v>
      </c>
      <c r="B425" s="678" t="s">
        <v>47</v>
      </c>
      <c r="C425" s="680"/>
      <c r="D425" s="680" t="str">
        <f>IF(C425&gt;0,VLOOKUP(C425,女子登録情報!$A$1:$H$2000,3,0),"")</f>
        <v/>
      </c>
      <c r="E425" s="680" t="str">
        <f>IF(C425&gt;0,VLOOKUP(C425,女子登録情報!$A$1:$H$2000,4,0),"")</f>
        <v/>
      </c>
      <c r="F425" s="91" t="str">
        <f>IF(C425&gt;0,VLOOKUP(C425,女子登録情報!$A$1:$H$2000,8,0),"")</f>
        <v/>
      </c>
      <c r="G425" s="416" t="e">
        <f>IF(F426&gt;0,VLOOKUP(F426,女子登録情報!$O$2:$P$48,2,0),"")</f>
        <v>#N/A</v>
      </c>
      <c r="H425" s="416" t="str">
        <f t="shared" ref="H425" si="190">IF(C425&gt;0,TEXT(C425,"100000000"),"")</f>
        <v/>
      </c>
      <c r="I425" s="257"/>
      <c r="J425" s="5" t="s">
        <v>42</v>
      </c>
      <c r="K425" s="93"/>
      <c r="L425" s="7" t="str">
        <f>IF(K425&gt;0,VLOOKUP(K425,女子登録情報!$J$1:$K$21,2,0),"")</f>
        <v/>
      </c>
      <c r="M425" s="5" t="s">
        <v>43</v>
      </c>
      <c r="N425" s="95"/>
      <c r="O425" s="96" t="str">
        <f t="shared" si="180"/>
        <v/>
      </c>
      <c r="P425" s="97"/>
      <c r="Q425" s="664"/>
      <c r="R425" s="665"/>
      <c r="S425" s="666"/>
      <c r="T425" s="667"/>
      <c r="U425" s="667"/>
      <c r="AA425" s="266" t="str">
        <f t="shared" si="181"/>
        <v/>
      </c>
    </row>
    <row r="426" spans="1:27" s="20" customFormat="1" ht="18" hidden="1" customHeight="1" thickBot="1">
      <c r="A426" s="460"/>
      <c r="B426" s="679"/>
      <c r="C426" s="681"/>
      <c r="D426" s="681"/>
      <c r="E426" s="681"/>
      <c r="F426" s="92" t="str">
        <f>IF(C425&gt;0,VLOOKUP(C425,女子登録情報!$A$1:$H$2000,5,0),"")</f>
        <v/>
      </c>
      <c r="G426" s="417"/>
      <c r="H426" s="417"/>
      <c r="I426" s="257"/>
      <c r="J426" s="10" t="s">
        <v>44</v>
      </c>
      <c r="K426" s="93"/>
      <c r="L426" s="7" t="str">
        <f>IF(K426&gt;0,VLOOKUP(K426,女子登録情報!$J$2:$K$21,2,0),"")</f>
        <v/>
      </c>
      <c r="M426" s="10"/>
      <c r="N426" s="98"/>
      <c r="O426" s="96" t="str">
        <f t="shared" si="180"/>
        <v/>
      </c>
      <c r="P426" s="97"/>
      <c r="Q426" s="670"/>
      <c r="R426" s="671"/>
      <c r="S426" s="672"/>
      <c r="T426" s="668"/>
      <c r="U426" s="668"/>
      <c r="AA426" s="266" t="str">
        <f t="shared" si="181"/>
        <v/>
      </c>
    </row>
    <row r="427" spans="1:27" s="20" customFormat="1" ht="18" hidden="1" customHeight="1" thickBot="1">
      <c r="A427" s="461"/>
      <c r="B427" s="673" t="s">
        <v>45</v>
      </c>
      <c r="C427" s="674"/>
      <c r="D427" s="101"/>
      <c r="E427" s="101"/>
      <c r="F427" s="102"/>
      <c r="G427" s="418"/>
      <c r="H427" s="418"/>
      <c r="I427" s="258"/>
      <c r="J427" s="11" t="s">
        <v>46</v>
      </c>
      <c r="K427" s="94"/>
      <c r="L427" s="13" t="str">
        <f>IF(K427&gt;0,VLOOKUP(K427,女子登録情報!$J$2:$K$21,2,0),"")</f>
        <v/>
      </c>
      <c r="M427" s="14"/>
      <c r="N427" s="99"/>
      <c r="O427" s="96" t="str">
        <f t="shared" si="180"/>
        <v/>
      </c>
      <c r="P427" s="100"/>
      <c r="Q427" s="675"/>
      <c r="R427" s="676"/>
      <c r="S427" s="677"/>
      <c r="T427" s="669"/>
      <c r="U427" s="669"/>
      <c r="AA427" s="266" t="str">
        <f t="shared" si="181"/>
        <v/>
      </c>
    </row>
    <row r="428" spans="1:27" s="20" customFormat="1" ht="18" hidden="1" customHeight="1" thickTop="1" thickBot="1">
      <c r="A428" s="459">
        <v>139</v>
      </c>
      <c r="B428" s="678" t="s">
        <v>47</v>
      </c>
      <c r="C428" s="680"/>
      <c r="D428" s="680" t="str">
        <f>IF(C428&gt;0,VLOOKUP(C428,女子登録情報!$A$1:$H$2000,3,0),"")</f>
        <v/>
      </c>
      <c r="E428" s="680" t="str">
        <f>IF(C428&gt;0,VLOOKUP(C428,女子登録情報!$A$1:$H$2000,4,0),"")</f>
        <v/>
      </c>
      <c r="F428" s="91" t="str">
        <f>IF(C428&gt;0,VLOOKUP(C428,女子登録情報!$A$1:$H$2000,8,0),"")</f>
        <v/>
      </c>
      <c r="G428" s="416" t="e">
        <f>IF(F429&gt;0,VLOOKUP(F429,女子登録情報!$O$2:$P$48,2,0),"")</f>
        <v>#N/A</v>
      </c>
      <c r="H428" s="416" t="str">
        <f t="shared" ref="H428" si="191">IF(C428&gt;0,TEXT(C428,"100000000"),"")</f>
        <v/>
      </c>
      <c r="I428" s="257"/>
      <c r="J428" s="5" t="s">
        <v>42</v>
      </c>
      <c r="K428" s="93"/>
      <c r="L428" s="7" t="str">
        <f>IF(K428&gt;0,VLOOKUP(K428,女子登録情報!$J$1:$K$21,2,0),"")</f>
        <v/>
      </c>
      <c r="M428" s="5" t="s">
        <v>43</v>
      </c>
      <c r="N428" s="95"/>
      <c r="O428" s="96" t="str">
        <f t="shared" si="180"/>
        <v/>
      </c>
      <c r="P428" s="97"/>
      <c r="Q428" s="664"/>
      <c r="R428" s="665"/>
      <c r="S428" s="666"/>
      <c r="T428" s="667"/>
      <c r="U428" s="667"/>
      <c r="AA428" s="266" t="str">
        <f t="shared" si="181"/>
        <v/>
      </c>
    </row>
    <row r="429" spans="1:27" s="20" customFormat="1" ht="18" hidden="1" customHeight="1" thickBot="1">
      <c r="A429" s="460"/>
      <c r="B429" s="679"/>
      <c r="C429" s="681"/>
      <c r="D429" s="681"/>
      <c r="E429" s="681"/>
      <c r="F429" s="92" t="str">
        <f>IF(C428&gt;0,VLOOKUP(C428,女子登録情報!$A$1:$H$2000,5,0),"")</f>
        <v/>
      </c>
      <c r="G429" s="417"/>
      <c r="H429" s="417"/>
      <c r="I429" s="257"/>
      <c r="J429" s="10" t="s">
        <v>44</v>
      </c>
      <c r="K429" s="93"/>
      <c r="L429" s="7" t="str">
        <f>IF(K429&gt;0,VLOOKUP(K429,女子登録情報!$J$2:$K$21,2,0),"")</f>
        <v/>
      </c>
      <c r="M429" s="10"/>
      <c r="N429" s="98"/>
      <c r="O429" s="96" t="str">
        <f t="shared" si="180"/>
        <v/>
      </c>
      <c r="P429" s="97"/>
      <c r="Q429" s="670"/>
      <c r="R429" s="671"/>
      <c r="S429" s="672"/>
      <c r="T429" s="668"/>
      <c r="U429" s="668"/>
      <c r="AA429" s="266" t="str">
        <f t="shared" si="181"/>
        <v/>
      </c>
    </row>
    <row r="430" spans="1:27" s="20" customFormat="1" ht="18" hidden="1" customHeight="1" thickBot="1">
      <c r="A430" s="461"/>
      <c r="B430" s="673" t="s">
        <v>45</v>
      </c>
      <c r="C430" s="674"/>
      <c r="D430" s="101"/>
      <c r="E430" s="101"/>
      <c r="F430" s="102"/>
      <c r="G430" s="418"/>
      <c r="H430" s="418"/>
      <c r="I430" s="258"/>
      <c r="J430" s="11" t="s">
        <v>46</v>
      </c>
      <c r="K430" s="94"/>
      <c r="L430" s="13" t="str">
        <f>IF(K430&gt;0,VLOOKUP(K430,女子登録情報!$J$2:$K$21,2,0),"")</f>
        <v/>
      </c>
      <c r="M430" s="14"/>
      <c r="N430" s="99"/>
      <c r="O430" s="96" t="str">
        <f t="shared" si="180"/>
        <v/>
      </c>
      <c r="P430" s="100"/>
      <c r="Q430" s="675"/>
      <c r="R430" s="676"/>
      <c r="S430" s="677"/>
      <c r="T430" s="669"/>
      <c r="U430" s="669"/>
      <c r="AA430" s="266" t="str">
        <f t="shared" si="181"/>
        <v/>
      </c>
    </row>
    <row r="431" spans="1:27" s="20" customFormat="1" ht="18" hidden="1" customHeight="1" thickTop="1" thickBot="1">
      <c r="A431" s="459">
        <v>140</v>
      </c>
      <c r="B431" s="678" t="s">
        <v>47</v>
      </c>
      <c r="C431" s="680"/>
      <c r="D431" s="680" t="str">
        <f>IF(C431&gt;0,VLOOKUP(C431,女子登録情報!$A$1:$H$2000,3,0),"")</f>
        <v/>
      </c>
      <c r="E431" s="680" t="str">
        <f>IF(C431&gt;0,VLOOKUP(C431,女子登録情報!$A$1:$H$2000,4,0),"")</f>
        <v/>
      </c>
      <c r="F431" s="91" t="str">
        <f>IF(C431&gt;0,VLOOKUP(C431,女子登録情報!$A$1:$H$2000,8,0),"")</f>
        <v/>
      </c>
      <c r="G431" s="416" t="e">
        <f>IF(F432&gt;0,VLOOKUP(F432,女子登録情報!$O$2:$P$48,2,0),"")</f>
        <v>#N/A</v>
      </c>
      <c r="H431" s="416" t="str">
        <f t="shared" ref="H431" si="192">IF(C431&gt;0,TEXT(C431,"100000000"),"")</f>
        <v/>
      </c>
      <c r="I431" s="257"/>
      <c r="J431" s="5" t="s">
        <v>42</v>
      </c>
      <c r="K431" s="93"/>
      <c r="L431" s="7" t="str">
        <f>IF(K431&gt;0,VLOOKUP(K431,女子登録情報!$J$1:$K$21,2,0),"")</f>
        <v/>
      </c>
      <c r="M431" s="5" t="s">
        <v>43</v>
      </c>
      <c r="N431" s="95"/>
      <c r="O431" s="96" t="str">
        <f t="shared" si="180"/>
        <v/>
      </c>
      <c r="P431" s="97"/>
      <c r="Q431" s="664"/>
      <c r="R431" s="665"/>
      <c r="S431" s="666"/>
      <c r="T431" s="667"/>
      <c r="U431" s="667"/>
      <c r="AA431" s="266" t="str">
        <f t="shared" si="181"/>
        <v/>
      </c>
    </row>
    <row r="432" spans="1:27" s="20" customFormat="1" ht="18" hidden="1" customHeight="1" thickBot="1">
      <c r="A432" s="460"/>
      <c r="B432" s="679"/>
      <c r="C432" s="681"/>
      <c r="D432" s="681"/>
      <c r="E432" s="681"/>
      <c r="F432" s="92" t="str">
        <f>IF(C431&gt;0,VLOOKUP(C431,女子登録情報!$A$1:$H$2000,5,0),"")</f>
        <v/>
      </c>
      <c r="G432" s="417"/>
      <c r="H432" s="417"/>
      <c r="I432" s="257"/>
      <c r="J432" s="10" t="s">
        <v>44</v>
      </c>
      <c r="K432" s="93"/>
      <c r="L432" s="7" t="str">
        <f>IF(K432&gt;0,VLOOKUP(K432,女子登録情報!$J$2:$K$21,2,0),"")</f>
        <v/>
      </c>
      <c r="M432" s="10"/>
      <c r="N432" s="98"/>
      <c r="O432" s="96" t="str">
        <f t="shared" si="180"/>
        <v/>
      </c>
      <c r="P432" s="97"/>
      <c r="Q432" s="670"/>
      <c r="R432" s="671"/>
      <c r="S432" s="672"/>
      <c r="T432" s="668"/>
      <c r="U432" s="668"/>
      <c r="AA432" s="266" t="str">
        <f t="shared" si="181"/>
        <v/>
      </c>
    </row>
    <row r="433" spans="1:27" s="20" customFormat="1" ht="18" hidden="1" customHeight="1" thickBot="1">
      <c r="A433" s="461"/>
      <c r="B433" s="673" t="s">
        <v>45</v>
      </c>
      <c r="C433" s="674"/>
      <c r="D433" s="101"/>
      <c r="E433" s="101"/>
      <c r="F433" s="102"/>
      <c r="G433" s="418"/>
      <c r="H433" s="418"/>
      <c r="I433" s="258"/>
      <c r="J433" s="11" t="s">
        <v>46</v>
      </c>
      <c r="K433" s="94"/>
      <c r="L433" s="13" t="str">
        <f>IF(K433&gt;0,VLOOKUP(K433,女子登録情報!$J$2:$K$21,2,0),"")</f>
        <v/>
      </c>
      <c r="M433" s="14"/>
      <c r="N433" s="99"/>
      <c r="O433" s="96" t="str">
        <f t="shared" si="180"/>
        <v/>
      </c>
      <c r="P433" s="100"/>
      <c r="Q433" s="675"/>
      <c r="R433" s="676"/>
      <c r="S433" s="677"/>
      <c r="T433" s="669"/>
      <c r="U433" s="669"/>
      <c r="AA433" s="266" t="str">
        <f t="shared" si="181"/>
        <v/>
      </c>
    </row>
    <row r="434" spans="1:27" s="20" customFormat="1" ht="18" hidden="1" customHeight="1" thickTop="1" thickBot="1">
      <c r="A434" s="459">
        <v>141</v>
      </c>
      <c r="B434" s="678" t="s">
        <v>47</v>
      </c>
      <c r="C434" s="680"/>
      <c r="D434" s="680" t="str">
        <f>IF(C434&gt;0,VLOOKUP(C434,女子登録情報!$A$1:$H$2000,3,0),"")</f>
        <v/>
      </c>
      <c r="E434" s="680" t="str">
        <f>IF(C434&gt;0,VLOOKUP(C434,女子登録情報!$A$1:$H$2000,4,0),"")</f>
        <v/>
      </c>
      <c r="F434" s="91" t="str">
        <f>IF(C434&gt;0,VLOOKUP(C434,女子登録情報!$A$1:$H$2000,8,0),"")</f>
        <v/>
      </c>
      <c r="G434" s="416" t="e">
        <f>IF(F435&gt;0,VLOOKUP(F435,女子登録情報!$O$2:$P$48,2,0),"")</f>
        <v>#N/A</v>
      </c>
      <c r="H434" s="416" t="str">
        <f t="shared" ref="H434" si="193">IF(C434&gt;0,TEXT(C434,"100000000"),"")</f>
        <v/>
      </c>
      <c r="I434" s="257"/>
      <c r="J434" s="5" t="s">
        <v>42</v>
      </c>
      <c r="K434" s="93"/>
      <c r="L434" s="7" t="str">
        <f>IF(K434&gt;0,VLOOKUP(K434,女子登録情報!$J$1:$K$21,2,0),"")</f>
        <v/>
      </c>
      <c r="M434" s="5" t="s">
        <v>43</v>
      </c>
      <c r="N434" s="95"/>
      <c r="O434" s="96" t="str">
        <f t="shared" si="180"/>
        <v/>
      </c>
      <c r="P434" s="97"/>
      <c r="Q434" s="664"/>
      <c r="R434" s="665"/>
      <c r="S434" s="666"/>
      <c r="T434" s="667"/>
      <c r="U434" s="667"/>
      <c r="AA434" s="266" t="str">
        <f t="shared" si="181"/>
        <v/>
      </c>
    </row>
    <row r="435" spans="1:27" s="20" customFormat="1" ht="18" hidden="1" customHeight="1" thickBot="1">
      <c r="A435" s="460"/>
      <c r="B435" s="679"/>
      <c r="C435" s="681"/>
      <c r="D435" s="681"/>
      <c r="E435" s="681"/>
      <c r="F435" s="92" t="str">
        <f>IF(C434&gt;0,VLOOKUP(C434,女子登録情報!$A$1:$H$2000,5,0),"")</f>
        <v/>
      </c>
      <c r="G435" s="417"/>
      <c r="H435" s="417"/>
      <c r="I435" s="257"/>
      <c r="J435" s="10" t="s">
        <v>44</v>
      </c>
      <c r="K435" s="93"/>
      <c r="L435" s="7" t="str">
        <f>IF(K435&gt;0,VLOOKUP(K435,女子登録情報!$J$2:$K$21,2,0),"")</f>
        <v/>
      </c>
      <c r="M435" s="10"/>
      <c r="N435" s="98"/>
      <c r="O435" s="96" t="str">
        <f t="shared" si="180"/>
        <v/>
      </c>
      <c r="P435" s="97"/>
      <c r="Q435" s="670"/>
      <c r="R435" s="671"/>
      <c r="S435" s="672"/>
      <c r="T435" s="668"/>
      <c r="U435" s="668"/>
      <c r="AA435" s="266" t="str">
        <f t="shared" si="181"/>
        <v/>
      </c>
    </row>
    <row r="436" spans="1:27" s="20" customFormat="1" ht="18" hidden="1" customHeight="1" thickBot="1">
      <c r="A436" s="461"/>
      <c r="B436" s="673" t="s">
        <v>45</v>
      </c>
      <c r="C436" s="674"/>
      <c r="D436" s="101"/>
      <c r="E436" s="101"/>
      <c r="F436" s="102"/>
      <c r="G436" s="418"/>
      <c r="H436" s="418"/>
      <c r="I436" s="258"/>
      <c r="J436" s="11" t="s">
        <v>46</v>
      </c>
      <c r="K436" s="94"/>
      <c r="L436" s="13" t="str">
        <f>IF(K436&gt;0,VLOOKUP(K436,女子登録情報!$J$2:$K$21,2,0),"")</f>
        <v/>
      </c>
      <c r="M436" s="14"/>
      <c r="N436" s="99"/>
      <c r="O436" s="96" t="str">
        <f t="shared" si="180"/>
        <v/>
      </c>
      <c r="P436" s="100"/>
      <c r="Q436" s="675"/>
      <c r="R436" s="676"/>
      <c r="S436" s="677"/>
      <c r="T436" s="669"/>
      <c r="U436" s="669"/>
      <c r="AA436" s="266" t="str">
        <f t="shared" si="181"/>
        <v/>
      </c>
    </row>
    <row r="437" spans="1:27" s="20" customFormat="1" ht="18" hidden="1" customHeight="1" thickTop="1" thickBot="1">
      <c r="A437" s="459">
        <v>142</v>
      </c>
      <c r="B437" s="678" t="s">
        <v>47</v>
      </c>
      <c r="C437" s="680"/>
      <c r="D437" s="680" t="str">
        <f>IF(C437&gt;0,VLOOKUP(C437,女子登録情報!$A$1:$H$2000,3,0),"")</f>
        <v/>
      </c>
      <c r="E437" s="680" t="str">
        <f>IF(C437&gt;0,VLOOKUP(C437,女子登録情報!$A$1:$H$2000,4,0),"")</f>
        <v/>
      </c>
      <c r="F437" s="91" t="str">
        <f>IF(C437&gt;0,VLOOKUP(C437,女子登録情報!$A$1:$H$2000,8,0),"")</f>
        <v/>
      </c>
      <c r="G437" s="416" t="e">
        <f>IF(F438&gt;0,VLOOKUP(F438,女子登録情報!$O$2:$P$48,2,0),"")</f>
        <v>#N/A</v>
      </c>
      <c r="H437" s="416" t="str">
        <f t="shared" ref="H437" si="194">IF(C437&gt;0,TEXT(C437,"100000000"),"")</f>
        <v/>
      </c>
      <c r="I437" s="257"/>
      <c r="J437" s="5" t="s">
        <v>42</v>
      </c>
      <c r="K437" s="93"/>
      <c r="L437" s="7" t="str">
        <f>IF(K437&gt;0,VLOOKUP(K437,女子登録情報!$J$1:$K$21,2,0),"")</f>
        <v/>
      </c>
      <c r="M437" s="5" t="s">
        <v>43</v>
      </c>
      <c r="N437" s="95"/>
      <c r="O437" s="96" t="str">
        <f t="shared" si="180"/>
        <v/>
      </c>
      <c r="P437" s="97"/>
      <c r="Q437" s="664"/>
      <c r="R437" s="665"/>
      <c r="S437" s="666"/>
      <c r="T437" s="667"/>
      <c r="U437" s="667"/>
      <c r="AA437" s="266" t="str">
        <f t="shared" si="181"/>
        <v/>
      </c>
    </row>
    <row r="438" spans="1:27" s="20" customFormat="1" ht="18" hidden="1" customHeight="1" thickBot="1">
      <c r="A438" s="460"/>
      <c r="B438" s="679"/>
      <c r="C438" s="681"/>
      <c r="D438" s="681"/>
      <c r="E438" s="681"/>
      <c r="F438" s="92" t="str">
        <f>IF(C437&gt;0,VLOOKUP(C437,女子登録情報!$A$1:$H$2000,5,0),"")</f>
        <v/>
      </c>
      <c r="G438" s="417"/>
      <c r="H438" s="417"/>
      <c r="I438" s="257"/>
      <c r="J438" s="10" t="s">
        <v>44</v>
      </c>
      <c r="K438" s="93"/>
      <c r="L438" s="7" t="str">
        <f>IF(K438&gt;0,VLOOKUP(K438,女子登録情報!$J$2:$K$21,2,0),"")</f>
        <v/>
      </c>
      <c r="M438" s="10"/>
      <c r="N438" s="98"/>
      <c r="O438" s="96" t="str">
        <f t="shared" si="180"/>
        <v/>
      </c>
      <c r="P438" s="97"/>
      <c r="Q438" s="670"/>
      <c r="R438" s="671"/>
      <c r="S438" s="672"/>
      <c r="T438" s="668"/>
      <c r="U438" s="668"/>
      <c r="AA438" s="266" t="str">
        <f t="shared" si="181"/>
        <v/>
      </c>
    </row>
    <row r="439" spans="1:27" s="20" customFormat="1" ht="18" hidden="1" customHeight="1" thickBot="1">
      <c r="A439" s="461"/>
      <c r="B439" s="673" t="s">
        <v>45</v>
      </c>
      <c r="C439" s="674"/>
      <c r="D439" s="101"/>
      <c r="E439" s="101"/>
      <c r="F439" s="102"/>
      <c r="G439" s="418"/>
      <c r="H439" s="418"/>
      <c r="I439" s="258"/>
      <c r="J439" s="11" t="s">
        <v>46</v>
      </c>
      <c r="K439" s="94"/>
      <c r="L439" s="13" t="str">
        <f>IF(K439&gt;0,VLOOKUP(K439,女子登録情報!$J$2:$K$21,2,0),"")</f>
        <v/>
      </c>
      <c r="M439" s="14"/>
      <c r="N439" s="99"/>
      <c r="O439" s="96" t="str">
        <f t="shared" si="180"/>
        <v/>
      </c>
      <c r="P439" s="100"/>
      <c r="Q439" s="675"/>
      <c r="R439" s="676"/>
      <c r="S439" s="677"/>
      <c r="T439" s="669"/>
      <c r="U439" s="669"/>
      <c r="AA439" s="266" t="str">
        <f t="shared" si="181"/>
        <v/>
      </c>
    </row>
    <row r="440" spans="1:27" s="20" customFormat="1" ht="18" hidden="1" customHeight="1" thickTop="1" thickBot="1">
      <c r="A440" s="459">
        <v>143</v>
      </c>
      <c r="B440" s="678" t="s">
        <v>47</v>
      </c>
      <c r="C440" s="680"/>
      <c r="D440" s="680" t="str">
        <f>IF(C440&gt;0,VLOOKUP(C440,女子登録情報!$A$1:$H$2000,3,0),"")</f>
        <v/>
      </c>
      <c r="E440" s="680" t="str">
        <f>IF(C440&gt;0,VLOOKUP(C440,女子登録情報!$A$1:$H$2000,4,0),"")</f>
        <v/>
      </c>
      <c r="F440" s="91" t="str">
        <f>IF(C440&gt;0,VLOOKUP(C440,女子登録情報!$A$1:$H$2000,8,0),"")</f>
        <v/>
      </c>
      <c r="G440" s="416" t="e">
        <f>IF(F441&gt;0,VLOOKUP(F441,女子登録情報!$O$2:$P$48,2,0),"")</f>
        <v>#N/A</v>
      </c>
      <c r="H440" s="416" t="str">
        <f t="shared" ref="H440" si="195">IF(C440&gt;0,TEXT(C440,"100000000"),"")</f>
        <v/>
      </c>
      <c r="I440" s="257"/>
      <c r="J440" s="5" t="s">
        <v>42</v>
      </c>
      <c r="K440" s="93"/>
      <c r="L440" s="7" t="str">
        <f>IF(K440&gt;0,VLOOKUP(K440,女子登録情報!$J$1:$K$21,2,0),"")</f>
        <v/>
      </c>
      <c r="M440" s="5" t="s">
        <v>43</v>
      </c>
      <c r="N440" s="95"/>
      <c r="O440" s="96" t="str">
        <f t="shared" si="180"/>
        <v/>
      </c>
      <c r="P440" s="97"/>
      <c r="Q440" s="664"/>
      <c r="R440" s="665"/>
      <c r="S440" s="666"/>
      <c r="T440" s="667"/>
      <c r="U440" s="667"/>
      <c r="AA440" s="266" t="str">
        <f t="shared" si="181"/>
        <v/>
      </c>
    </row>
    <row r="441" spans="1:27" s="20" customFormat="1" ht="18" hidden="1" customHeight="1" thickBot="1">
      <c r="A441" s="460"/>
      <c r="B441" s="679"/>
      <c r="C441" s="681"/>
      <c r="D441" s="681"/>
      <c r="E441" s="681"/>
      <c r="F441" s="92" t="str">
        <f>IF(C440&gt;0,VLOOKUP(C440,女子登録情報!$A$1:$H$2000,5,0),"")</f>
        <v/>
      </c>
      <c r="G441" s="417"/>
      <c r="H441" s="417"/>
      <c r="I441" s="257"/>
      <c r="J441" s="10" t="s">
        <v>44</v>
      </c>
      <c r="K441" s="93"/>
      <c r="L441" s="7" t="str">
        <f>IF(K441&gt;0,VLOOKUP(K441,女子登録情報!$J$2:$K$21,2,0),"")</f>
        <v/>
      </c>
      <c r="M441" s="10"/>
      <c r="N441" s="98"/>
      <c r="O441" s="96" t="str">
        <f t="shared" si="180"/>
        <v/>
      </c>
      <c r="P441" s="97"/>
      <c r="Q441" s="670"/>
      <c r="R441" s="671"/>
      <c r="S441" s="672"/>
      <c r="T441" s="668"/>
      <c r="U441" s="668"/>
      <c r="AA441" s="266" t="str">
        <f t="shared" si="181"/>
        <v/>
      </c>
    </row>
    <row r="442" spans="1:27" s="20" customFormat="1" ht="18" hidden="1" customHeight="1" thickBot="1">
      <c r="A442" s="461"/>
      <c r="B442" s="673" t="s">
        <v>45</v>
      </c>
      <c r="C442" s="674"/>
      <c r="D442" s="101"/>
      <c r="E442" s="101"/>
      <c r="F442" s="102"/>
      <c r="G442" s="418"/>
      <c r="H442" s="418"/>
      <c r="I442" s="258"/>
      <c r="J442" s="11" t="s">
        <v>46</v>
      </c>
      <c r="K442" s="94"/>
      <c r="L442" s="13" t="str">
        <f>IF(K442&gt;0,VLOOKUP(K442,女子登録情報!$J$2:$K$21,2,0),"")</f>
        <v/>
      </c>
      <c r="M442" s="14"/>
      <c r="N442" s="99"/>
      <c r="O442" s="96" t="str">
        <f t="shared" si="180"/>
        <v/>
      </c>
      <c r="P442" s="100"/>
      <c r="Q442" s="675"/>
      <c r="R442" s="676"/>
      <c r="S442" s="677"/>
      <c r="T442" s="669"/>
      <c r="U442" s="669"/>
      <c r="AA442" s="266" t="str">
        <f t="shared" si="181"/>
        <v/>
      </c>
    </row>
    <row r="443" spans="1:27" s="20" customFormat="1" ht="18" hidden="1" customHeight="1" thickTop="1" thickBot="1">
      <c r="A443" s="459">
        <v>144</v>
      </c>
      <c r="B443" s="678" t="s">
        <v>47</v>
      </c>
      <c r="C443" s="680"/>
      <c r="D443" s="680" t="str">
        <f>IF(C443&gt;0,VLOOKUP(C443,女子登録情報!$A$1:$H$2000,3,0),"")</f>
        <v/>
      </c>
      <c r="E443" s="680" t="str">
        <f>IF(C443&gt;0,VLOOKUP(C443,女子登録情報!$A$1:$H$2000,4,0),"")</f>
        <v/>
      </c>
      <c r="F443" s="91" t="str">
        <f>IF(C443&gt;0,VLOOKUP(C443,女子登録情報!$A$1:$H$2000,8,0),"")</f>
        <v/>
      </c>
      <c r="G443" s="416" t="e">
        <f>IF(F444&gt;0,VLOOKUP(F444,女子登録情報!$O$2:$P$48,2,0),"")</f>
        <v>#N/A</v>
      </c>
      <c r="H443" s="416" t="str">
        <f t="shared" ref="H443" si="196">IF(C443&gt;0,TEXT(C443,"100000000"),"")</f>
        <v/>
      </c>
      <c r="I443" s="257"/>
      <c r="J443" s="5" t="s">
        <v>42</v>
      </c>
      <c r="K443" s="93"/>
      <c r="L443" s="7" t="str">
        <f>IF(K443&gt;0,VLOOKUP(K443,女子登録情報!$J$1:$K$21,2,0),"")</f>
        <v/>
      </c>
      <c r="M443" s="5" t="s">
        <v>43</v>
      </c>
      <c r="N443" s="95"/>
      <c r="O443" s="96" t="str">
        <f t="shared" si="180"/>
        <v/>
      </c>
      <c r="P443" s="97"/>
      <c r="Q443" s="664"/>
      <c r="R443" s="665"/>
      <c r="S443" s="666"/>
      <c r="T443" s="667"/>
      <c r="U443" s="667"/>
      <c r="AA443" s="266" t="str">
        <f t="shared" si="181"/>
        <v/>
      </c>
    </row>
    <row r="444" spans="1:27" s="20" customFormat="1" ht="18" hidden="1" customHeight="1" thickBot="1">
      <c r="A444" s="460"/>
      <c r="B444" s="679"/>
      <c r="C444" s="681"/>
      <c r="D444" s="681"/>
      <c r="E444" s="681"/>
      <c r="F444" s="92" t="str">
        <f>IF(C443&gt;0,VLOOKUP(C443,女子登録情報!$A$1:$H$2000,5,0),"")</f>
        <v/>
      </c>
      <c r="G444" s="417"/>
      <c r="H444" s="417"/>
      <c r="I444" s="257"/>
      <c r="J444" s="10" t="s">
        <v>44</v>
      </c>
      <c r="K444" s="93"/>
      <c r="L444" s="7" t="str">
        <f>IF(K444&gt;0,VLOOKUP(K444,女子登録情報!$J$2:$K$21,2,0),"")</f>
        <v/>
      </c>
      <c r="M444" s="10"/>
      <c r="N444" s="98"/>
      <c r="O444" s="96" t="str">
        <f t="shared" si="180"/>
        <v/>
      </c>
      <c r="P444" s="97"/>
      <c r="Q444" s="670"/>
      <c r="R444" s="671"/>
      <c r="S444" s="672"/>
      <c r="T444" s="668"/>
      <c r="U444" s="668"/>
      <c r="AA444" s="266" t="str">
        <f t="shared" si="181"/>
        <v/>
      </c>
    </row>
    <row r="445" spans="1:27" s="20" customFormat="1" ht="18" hidden="1" customHeight="1" thickBot="1">
      <c r="A445" s="461"/>
      <c r="B445" s="673" t="s">
        <v>45</v>
      </c>
      <c r="C445" s="674"/>
      <c r="D445" s="101"/>
      <c r="E445" s="101"/>
      <c r="F445" s="102"/>
      <c r="G445" s="418"/>
      <c r="H445" s="418"/>
      <c r="I445" s="258"/>
      <c r="J445" s="11" t="s">
        <v>46</v>
      </c>
      <c r="K445" s="94"/>
      <c r="L445" s="13" t="str">
        <f>IF(K445&gt;0,VLOOKUP(K445,女子登録情報!$J$2:$K$21,2,0),"")</f>
        <v/>
      </c>
      <c r="M445" s="14"/>
      <c r="N445" s="99"/>
      <c r="O445" s="96" t="str">
        <f t="shared" si="180"/>
        <v/>
      </c>
      <c r="P445" s="100"/>
      <c r="Q445" s="675"/>
      <c r="R445" s="676"/>
      <c r="S445" s="677"/>
      <c r="T445" s="669"/>
      <c r="U445" s="669"/>
      <c r="AA445" s="266" t="str">
        <f t="shared" si="181"/>
        <v/>
      </c>
    </row>
    <row r="446" spans="1:27" s="20" customFormat="1" ht="18" hidden="1" customHeight="1" thickTop="1" thickBot="1">
      <c r="A446" s="459">
        <v>145</v>
      </c>
      <c r="B446" s="678" t="s">
        <v>47</v>
      </c>
      <c r="C446" s="680"/>
      <c r="D446" s="680" t="str">
        <f>IF(C446&gt;0,VLOOKUP(C446,女子登録情報!$A$1:$H$2000,3,0),"")</f>
        <v/>
      </c>
      <c r="E446" s="680" t="str">
        <f>IF(C446&gt;0,VLOOKUP(C446,女子登録情報!$A$1:$H$2000,4,0),"")</f>
        <v/>
      </c>
      <c r="F446" s="91" t="str">
        <f>IF(C446&gt;0,VLOOKUP(C446,女子登録情報!$A$1:$H$2000,8,0),"")</f>
        <v/>
      </c>
      <c r="G446" s="416" t="e">
        <f>IF(F447&gt;0,VLOOKUP(F447,女子登録情報!$O$2:$P$48,2,0),"")</f>
        <v>#N/A</v>
      </c>
      <c r="H446" s="416" t="str">
        <f t="shared" ref="H446" si="197">IF(C446&gt;0,TEXT(C446,"100000000"),"")</f>
        <v/>
      </c>
      <c r="I446" s="257"/>
      <c r="J446" s="5" t="s">
        <v>42</v>
      </c>
      <c r="K446" s="93"/>
      <c r="L446" s="7" t="str">
        <f>IF(K446&gt;0,VLOOKUP(K446,女子登録情報!$J$1:$K$21,2,0),"")</f>
        <v/>
      </c>
      <c r="M446" s="5" t="s">
        <v>43</v>
      </c>
      <c r="N446" s="95"/>
      <c r="O446" s="96" t="str">
        <f t="shared" si="180"/>
        <v/>
      </c>
      <c r="P446" s="97"/>
      <c r="Q446" s="664"/>
      <c r="R446" s="665"/>
      <c r="S446" s="666"/>
      <c r="T446" s="667"/>
      <c r="U446" s="667"/>
      <c r="AA446" s="266" t="str">
        <f t="shared" si="181"/>
        <v/>
      </c>
    </row>
    <row r="447" spans="1:27" s="20" customFormat="1" ht="18" hidden="1" customHeight="1" thickBot="1">
      <c r="A447" s="460"/>
      <c r="B447" s="679"/>
      <c r="C447" s="681"/>
      <c r="D447" s="681"/>
      <c r="E447" s="681"/>
      <c r="F447" s="92" t="str">
        <f>IF(C446&gt;0,VLOOKUP(C446,女子登録情報!$A$1:$H$2000,5,0),"")</f>
        <v/>
      </c>
      <c r="G447" s="417"/>
      <c r="H447" s="417"/>
      <c r="I447" s="257"/>
      <c r="J447" s="10" t="s">
        <v>44</v>
      </c>
      <c r="K447" s="93"/>
      <c r="L447" s="7" t="str">
        <f>IF(K447&gt;0,VLOOKUP(K447,女子登録情報!$J$2:$K$21,2,0),"")</f>
        <v/>
      </c>
      <c r="M447" s="10"/>
      <c r="N447" s="98"/>
      <c r="O447" s="96" t="str">
        <f t="shared" si="180"/>
        <v/>
      </c>
      <c r="P447" s="97"/>
      <c r="Q447" s="670"/>
      <c r="R447" s="671"/>
      <c r="S447" s="672"/>
      <c r="T447" s="668"/>
      <c r="U447" s="668"/>
      <c r="AA447" s="266" t="str">
        <f t="shared" si="181"/>
        <v/>
      </c>
    </row>
    <row r="448" spans="1:27" s="20" customFormat="1" ht="18" hidden="1" customHeight="1" thickBot="1">
      <c r="A448" s="461"/>
      <c r="B448" s="673" t="s">
        <v>45</v>
      </c>
      <c r="C448" s="674"/>
      <c r="D448" s="101"/>
      <c r="E448" s="101"/>
      <c r="F448" s="102"/>
      <c r="G448" s="418"/>
      <c r="H448" s="418"/>
      <c r="I448" s="258"/>
      <c r="J448" s="11" t="s">
        <v>46</v>
      </c>
      <c r="K448" s="94"/>
      <c r="L448" s="13" t="str">
        <f>IF(K448&gt;0,VLOOKUP(K448,女子登録情報!$J$2:$K$21,2,0),"")</f>
        <v/>
      </c>
      <c r="M448" s="14"/>
      <c r="N448" s="99"/>
      <c r="O448" s="96" t="str">
        <f t="shared" si="180"/>
        <v/>
      </c>
      <c r="P448" s="100"/>
      <c r="Q448" s="675"/>
      <c r="R448" s="676"/>
      <c r="S448" s="677"/>
      <c r="T448" s="669"/>
      <c r="U448" s="669"/>
      <c r="AA448" s="266" t="str">
        <f t="shared" si="181"/>
        <v/>
      </c>
    </row>
    <row r="449" spans="1:27" s="20" customFormat="1" ht="18" hidden="1" customHeight="1" thickTop="1" thickBot="1">
      <c r="A449" s="459">
        <v>146</v>
      </c>
      <c r="B449" s="678" t="s">
        <v>47</v>
      </c>
      <c r="C449" s="680"/>
      <c r="D449" s="680" t="str">
        <f>IF(C449&gt;0,VLOOKUP(C449,女子登録情報!$A$1:$H$2000,3,0),"")</f>
        <v/>
      </c>
      <c r="E449" s="680" t="str">
        <f>IF(C449&gt;0,VLOOKUP(C449,女子登録情報!$A$1:$H$2000,4,0),"")</f>
        <v/>
      </c>
      <c r="F449" s="91" t="str">
        <f>IF(C449&gt;0,VLOOKUP(C449,女子登録情報!$A$1:$H$2000,8,0),"")</f>
        <v/>
      </c>
      <c r="G449" s="416" t="e">
        <f>IF(F450&gt;0,VLOOKUP(F450,女子登録情報!$O$2:$P$48,2,0),"")</f>
        <v>#N/A</v>
      </c>
      <c r="H449" s="416" t="str">
        <f t="shared" ref="H449" si="198">IF(C449&gt;0,TEXT(C449,"100000000"),"")</f>
        <v/>
      </c>
      <c r="I449" s="257"/>
      <c r="J449" s="5" t="s">
        <v>42</v>
      </c>
      <c r="K449" s="93"/>
      <c r="L449" s="7" t="str">
        <f>IF(K449&gt;0,VLOOKUP(K449,女子登録情報!$J$1:$K$21,2,0),"")</f>
        <v/>
      </c>
      <c r="M449" s="5" t="s">
        <v>43</v>
      </c>
      <c r="N449" s="95"/>
      <c r="O449" s="96" t="str">
        <f t="shared" si="180"/>
        <v/>
      </c>
      <c r="P449" s="97"/>
      <c r="Q449" s="664"/>
      <c r="R449" s="665"/>
      <c r="S449" s="666"/>
      <c r="T449" s="667"/>
      <c r="U449" s="667"/>
      <c r="AA449" s="266" t="str">
        <f t="shared" si="181"/>
        <v/>
      </c>
    </row>
    <row r="450" spans="1:27" s="20" customFormat="1" ht="18" hidden="1" customHeight="1" thickBot="1">
      <c r="A450" s="460"/>
      <c r="B450" s="679"/>
      <c r="C450" s="681"/>
      <c r="D450" s="681"/>
      <c r="E450" s="681"/>
      <c r="F450" s="92" t="str">
        <f>IF(C449&gt;0,VLOOKUP(C449,女子登録情報!$A$1:$H$2000,5,0),"")</f>
        <v/>
      </c>
      <c r="G450" s="417"/>
      <c r="H450" s="417"/>
      <c r="I450" s="257"/>
      <c r="J450" s="10" t="s">
        <v>44</v>
      </c>
      <c r="K450" s="93"/>
      <c r="L450" s="7" t="str">
        <f>IF(K450&gt;0,VLOOKUP(K450,女子登録情報!$J$2:$K$21,2,0),"")</f>
        <v/>
      </c>
      <c r="M450" s="10"/>
      <c r="N450" s="98"/>
      <c r="O450" s="96" t="str">
        <f t="shared" si="180"/>
        <v/>
      </c>
      <c r="P450" s="97"/>
      <c r="Q450" s="670"/>
      <c r="R450" s="671"/>
      <c r="S450" s="672"/>
      <c r="T450" s="668"/>
      <c r="U450" s="668"/>
      <c r="AA450" s="266" t="str">
        <f t="shared" si="181"/>
        <v/>
      </c>
    </row>
    <row r="451" spans="1:27" s="20" customFormat="1" ht="18" hidden="1" customHeight="1" thickBot="1">
      <c r="A451" s="461"/>
      <c r="B451" s="673" t="s">
        <v>45</v>
      </c>
      <c r="C451" s="674"/>
      <c r="D451" s="101"/>
      <c r="E451" s="101"/>
      <c r="F451" s="102"/>
      <c r="G451" s="418"/>
      <c r="H451" s="418"/>
      <c r="I451" s="258"/>
      <c r="J451" s="11" t="s">
        <v>46</v>
      </c>
      <c r="K451" s="94"/>
      <c r="L451" s="13" t="str">
        <f>IF(K451&gt;0,VLOOKUP(K451,女子登録情報!$J$2:$K$21,2,0),"")</f>
        <v/>
      </c>
      <c r="M451" s="14"/>
      <c r="N451" s="99"/>
      <c r="O451" s="96" t="str">
        <f t="shared" si="180"/>
        <v/>
      </c>
      <c r="P451" s="100"/>
      <c r="Q451" s="675"/>
      <c r="R451" s="676"/>
      <c r="S451" s="677"/>
      <c r="T451" s="669"/>
      <c r="U451" s="669"/>
      <c r="AA451" s="266" t="str">
        <f t="shared" si="181"/>
        <v/>
      </c>
    </row>
    <row r="452" spans="1:27" s="20" customFormat="1" ht="18" hidden="1" customHeight="1" thickTop="1" thickBot="1">
      <c r="A452" s="459">
        <v>147</v>
      </c>
      <c r="B452" s="678" t="s">
        <v>47</v>
      </c>
      <c r="C452" s="680"/>
      <c r="D452" s="680" t="str">
        <f>IF(C452&gt;0,VLOOKUP(C452,女子登録情報!$A$1:$H$2000,3,0),"")</f>
        <v/>
      </c>
      <c r="E452" s="680" t="str">
        <f>IF(C452&gt;0,VLOOKUP(C452,女子登録情報!$A$1:$H$2000,4,0),"")</f>
        <v/>
      </c>
      <c r="F452" s="91" t="str">
        <f>IF(C452&gt;0,VLOOKUP(C452,女子登録情報!$A$1:$H$2000,8,0),"")</f>
        <v/>
      </c>
      <c r="G452" s="416" t="e">
        <f>IF(F453&gt;0,VLOOKUP(F453,女子登録情報!$O$2:$P$48,2,0),"")</f>
        <v>#N/A</v>
      </c>
      <c r="H452" s="416" t="str">
        <f t="shared" ref="H452" si="199">IF(C452&gt;0,TEXT(C452,"100000000"),"")</f>
        <v/>
      </c>
      <c r="I452" s="257"/>
      <c r="J452" s="5" t="s">
        <v>42</v>
      </c>
      <c r="K452" s="93"/>
      <c r="L452" s="7" t="str">
        <f>IF(K452&gt;0,VLOOKUP(K452,女子登録情報!$J$1:$K$21,2,0),"")</f>
        <v/>
      </c>
      <c r="M452" s="5" t="s">
        <v>43</v>
      </c>
      <c r="N452" s="95"/>
      <c r="O452" s="96" t="str">
        <f t="shared" si="180"/>
        <v/>
      </c>
      <c r="P452" s="97"/>
      <c r="Q452" s="664"/>
      <c r="R452" s="665"/>
      <c r="S452" s="666"/>
      <c r="T452" s="667"/>
      <c r="U452" s="667"/>
      <c r="AA452" s="266" t="str">
        <f t="shared" si="181"/>
        <v/>
      </c>
    </row>
    <row r="453" spans="1:27" s="20" customFormat="1" ht="18" hidden="1" customHeight="1" thickBot="1">
      <c r="A453" s="460"/>
      <c r="B453" s="679"/>
      <c r="C453" s="681"/>
      <c r="D453" s="681"/>
      <c r="E453" s="681"/>
      <c r="F453" s="92" t="str">
        <f>IF(C452&gt;0,VLOOKUP(C452,女子登録情報!$A$1:$H$2000,5,0),"")</f>
        <v/>
      </c>
      <c r="G453" s="417"/>
      <c r="H453" s="417"/>
      <c r="I453" s="257"/>
      <c r="J453" s="10" t="s">
        <v>44</v>
      </c>
      <c r="K453" s="93"/>
      <c r="L453" s="7" t="str">
        <f>IF(K453&gt;0,VLOOKUP(K453,女子登録情報!$J$2:$K$21,2,0),"")</f>
        <v/>
      </c>
      <c r="M453" s="10"/>
      <c r="N453" s="98"/>
      <c r="O453" s="96" t="str">
        <f t="shared" si="180"/>
        <v/>
      </c>
      <c r="P453" s="97"/>
      <c r="Q453" s="670"/>
      <c r="R453" s="671"/>
      <c r="S453" s="672"/>
      <c r="T453" s="668"/>
      <c r="U453" s="668"/>
      <c r="AA453" s="266" t="str">
        <f t="shared" si="181"/>
        <v/>
      </c>
    </row>
    <row r="454" spans="1:27" s="20" customFormat="1" ht="18" hidden="1" customHeight="1" thickBot="1">
      <c r="A454" s="461"/>
      <c r="B454" s="673" t="s">
        <v>45</v>
      </c>
      <c r="C454" s="674"/>
      <c r="D454" s="101"/>
      <c r="E454" s="101"/>
      <c r="F454" s="102"/>
      <c r="G454" s="418"/>
      <c r="H454" s="418"/>
      <c r="I454" s="258"/>
      <c r="J454" s="11" t="s">
        <v>46</v>
      </c>
      <c r="K454" s="94"/>
      <c r="L454" s="13" t="str">
        <f>IF(K454&gt;0,VLOOKUP(K454,女子登録情報!$J$2:$K$21,2,0),"")</f>
        <v/>
      </c>
      <c r="M454" s="14"/>
      <c r="N454" s="99"/>
      <c r="O454" s="96" t="str">
        <f t="shared" si="180"/>
        <v/>
      </c>
      <c r="P454" s="100"/>
      <c r="Q454" s="675"/>
      <c r="R454" s="676"/>
      <c r="S454" s="677"/>
      <c r="T454" s="669"/>
      <c r="U454" s="669"/>
      <c r="AA454" s="266" t="str">
        <f t="shared" si="181"/>
        <v/>
      </c>
    </row>
    <row r="455" spans="1:27" s="20" customFormat="1" ht="18" hidden="1" customHeight="1" thickTop="1" thickBot="1">
      <c r="A455" s="459">
        <v>148</v>
      </c>
      <c r="B455" s="678" t="s">
        <v>47</v>
      </c>
      <c r="C455" s="680"/>
      <c r="D455" s="680" t="str">
        <f>IF(C455&gt;0,VLOOKUP(C455,女子登録情報!$A$1:$H$2000,3,0),"")</f>
        <v/>
      </c>
      <c r="E455" s="680" t="str">
        <f>IF(C455&gt;0,VLOOKUP(C455,女子登録情報!$A$1:$H$2000,4,0),"")</f>
        <v/>
      </c>
      <c r="F455" s="91" t="str">
        <f>IF(C455&gt;0,VLOOKUP(C455,女子登録情報!$A$1:$H$2000,8,0),"")</f>
        <v/>
      </c>
      <c r="G455" s="416" t="e">
        <f>IF(F456&gt;0,VLOOKUP(F456,女子登録情報!$O$2:$P$48,2,0),"")</f>
        <v>#N/A</v>
      </c>
      <c r="H455" s="416" t="str">
        <f t="shared" ref="H455" si="200">IF(C455&gt;0,TEXT(C455,"100000000"),"")</f>
        <v/>
      </c>
      <c r="I455" s="257"/>
      <c r="J455" s="5" t="s">
        <v>42</v>
      </c>
      <c r="K455" s="93"/>
      <c r="L455" s="7" t="str">
        <f>IF(K455&gt;0,VLOOKUP(K455,女子登録情報!$J$1:$K$21,2,0),"")</f>
        <v/>
      </c>
      <c r="M455" s="5" t="s">
        <v>43</v>
      </c>
      <c r="N455" s="95"/>
      <c r="O455" s="96" t="str">
        <f t="shared" si="180"/>
        <v/>
      </c>
      <c r="P455" s="97"/>
      <c r="Q455" s="664"/>
      <c r="R455" s="665"/>
      <c r="S455" s="666"/>
      <c r="T455" s="667"/>
      <c r="U455" s="667"/>
      <c r="AA455" s="266" t="str">
        <f t="shared" si="181"/>
        <v/>
      </c>
    </row>
    <row r="456" spans="1:27" s="20" customFormat="1" ht="18" hidden="1" customHeight="1" thickBot="1">
      <c r="A456" s="460"/>
      <c r="B456" s="679"/>
      <c r="C456" s="681"/>
      <c r="D456" s="681"/>
      <c r="E456" s="681"/>
      <c r="F456" s="92" t="str">
        <f>IF(C455&gt;0,VLOOKUP(C455,女子登録情報!$A$1:$H$2000,5,0),"")</f>
        <v/>
      </c>
      <c r="G456" s="417"/>
      <c r="H456" s="417"/>
      <c r="I456" s="257"/>
      <c r="J456" s="10" t="s">
        <v>44</v>
      </c>
      <c r="K456" s="93"/>
      <c r="L456" s="7" t="str">
        <f>IF(K456&gt;0,VLOOKUP(K456,女子登録情報!$J$2:$K$21,2,0),"")</f>
        <v/>
      </c>
      <c r="M456" s="10"/>
      <c r="N456" s="98"/>
      <c r="O456" s="96" t="str">
        <f t="shared" si="180"/>
        <v/>
      </c>
      <c r="P456" s="97"/>
      <c r="Q456" s="670"/>
      <c r="R456" s="671"/>
      <c r="S456" s="672"/>
      <c r="T456" s="668"/>
      <c r="U456" s="668"/>
      <c r="AA456" s="266" t="str">
        <f t="shared" si="181"/>
        <v/>
      </c>
    </row>
    <row r="457" spans="1:27" s="20" customFormat="1" ht="18" hidden="1" customHeight="1" thickBot="1">
      <c r="A457" s="461"/>
      <c r="B457" s="673" t="s">
        <v>45</v>
      </c>
      <c r="C457" s="674"/>
      <c r="D457" s="101"/>
      <c r="E457" s="101"/>
      <c r="F457" s="102"/>
      <c r="G457" s="418"/>
      <c r="H457" s="418"/>
      <c r="I457" s="258"/>
      <c r="J457" s="11" t="s">
        <v>46</v>
      </c>
      <c r="K457" s="94"/>
      <c r="L457" s="13" t="str">
        <f>IF(K457&gt;0,VLOOKUP(K457,女子登録情報!$J$2:$K$21,2,0),"")</f>
        <v/>
      </c>
      <c r="M457" s="14"/>
      <c r="N457" s="99"/>
      <c r="O457" s="96" t="str">
        <f t="shared" si="180"/>
        <v/>
      </c>
      <c r="P457" s="100"/>
      <c r="Q457" s="675"/>
      <c r="R457" s="676"/>
      <c r="S457" s="677"/>
      <c r="T457" s="669"/>
      <c r="U457" s="669"/>
      <c r="AA457" s="266" t="str">
        <f t="shared" si="181"/>
        <v/>
      </c>
    </row>
    <row r="458" spans="1:27" s="20" customFormat="1" ht="18" hidden="1" customHeight="1" thickTop="1" thickBot="1">
      <c r="A458" s="459">
        <v>149</v>
      </c>
      <c r="B458" s="678" t="s">
        <v>47</v>
      </c>
      <c r="C458" s="680"/>
      <c r="D458" s="680" t="str">
        <f>IF(C458&gt;0,VLOOKUP(C458,女子登録情報!$A$1:$H$2000,3,0),"")</f>
        <v/>
      </c>
      <c r="E458" s="680" t="str">
        <f>IF(C458&gt;0,VLOOKUP(C458,女子登録情報!$A$1:$H$2000,4,0),"")</f>
        <v/>
      </c>
      <c r="F458" s="91" t="str">
        <f>IF(C458&gt;0,VLOOKUP(C458,女子登録情報!$A$1:$H$2000,8,0),"")</f>
        <v/>
      </c>
      <c r="G458" s="416" t="e">
        <f>IF(F459&gt;0,VLOOKUP(F459,女子登録情報!$O$2:$P$48,2,0),"")</f>
        <v>#N/A</v>
      </c>
      <c r="H458" s="416" t="str">
        <f t="shared" ref="H458" si="201">IF(C458&gt;0,TEXT(C458,"100000000"),"")</f>
        <v/>
      </c>
      <c r="I458" s="257"/>
      <c r="J458" s="5" t="s">
        <v>42</v>
      </c>
      <c r="K458" s="93"/>
      <c r="L458" s="7" t="str">
        <f>IF(K458&gt;0,VLOOKUP(K458,女子登録情報!$J$1:$K$21,2,0),"")</f>
        <v/>
      </c>
      <c r="M458" s="5" t="s">
        <v>43</v>
      </c>
      <c r="N458" s="95"/>
      <c r="O458" s="96" t="str">
        <f t="shared" si="180"/>
        <v/>
      </c>
      <c r="P458" s="97"/>
      <c r="Q458" s="664"/>
      <c r="R458" s="665"/>
      <c r="S458" s="666"/>
      <c r="T458" s="667"/>
      <c r="U458" s="667"/>
      <c r="AA458" s="266" t="str">
        <f t="shared" si="181"/>
        <v/>
      </c>
    </row>
    <row r="459" spans="1:27" s="20" customFormat="1" ht="18" hidden="1" customHeight="1" thickBot="1">
      <c r="A459" s="460"/>
      <c r="B459" s="679"/>
      <c r="C459" s="681"/>
      <c r="D459" s="681"/>
      <c r="E459" s="681"/>
      <c r="F459" s="92" t="str">
        <f>IF(C458&gt;0,VLOOKUP(C458,女子登録情報!$A$1:$H$2000,5,0),"")</f>
        <v/>
      </c>
      <c r="G459" s="417"/>
      <c r="H459" s="417"/>
      <c r="I459" s="257"/>
      <c r="J459" s="10" t="s">
        <v>44</v>
      </c>
      <c r="K459" s="93"/>
      <c r="L459" s="7" t="str">
        <f>IF(K459&gt;0,VLOOKUP(K459,女子登録情報!$J$2:$K$21,2,0),"")</f>
        <v/>
      </c>
      <c r="M459" s="10"/>
      <c r="N459" s="98"/>
      <c r="O459" s="96" t="str">
        <f t="shared" si="180"/>
        <v/>
      </c>
      <c r="P459" s="97"/>
      <c r="Q459" s="670"/>
      <c r="R459" s="671"/>
      <c r="S459" s="672"/>
      <c r="T459" s="668"/>
      <c r="U459" s="668"/>
      <c r="AA459" s="266" t="str">
        <f t="shared" si="181"/>
        <v/>
      </c>
    </row>
    <row r="460" spans="1:27" s="20" customFormat="1" ht="18" hidden="1" customHeight="1" thickBot="1">
      <c r="A460" s="461"/>
      <c r="B460" s="673" t="s">
        <v>45</v>
      </c>
      <c r="C460" s="674"/>
      <c r="D460" s="101"/>
      <c r="E460" s="101"/>
      <c r="F460" s="102"/>
      <c r="G460" s="418"/>
      <c r="H460" s="418"/>
      <c r="I460" s="258"/>
      <c r="J460" s="11" t="s">
        <v>46</v>
      </c>
      <c r="K460" s="94"/>
      <c r="L460" s="13" t="str">
        <f>IF(K460&gt;0,VLOOKUP(K460,女子登録情報!$J$2:$K$21,2,0),"")</f>
        <v/>
      </c>
      <c r="M460" s="14"/>
      <c r="N460" s="99"/>
      <c r="O460" s="96" t="str">
        <f t="shared" si="180"/>
        <v/>
      </c>
      <c r="P460" s="100"/>
      <c r="Q460" s="675"/>
      <c r="R460" s="676"/>
      <c r="S460" s="677"/>
      <c r="T460" s="669"/>
      <c r="U460" s="669"/>
      <c r="AA460" s="266" t="str">
        <f t="shared" si="181"/>
        <v/>
      </c>
    </row>
    <row r="461" spans="1:27" s="20" customFormat="1" ht="18" hidden="1" customHeight="1" thickTop="1" thickBot="1">
      <c r="A461" s="459">
        <v>150</v>
      </c>
      <c r="B461" s="678" t="s">
        <v>47</v>
      </c>
      <c r="C461" s="680"/>
      <c r="D461" s="680" t="str">
        <f>IF(C461&gt;0,VLOOKUP(C461,女子登録情報!$A$1:$H$2000,3,0),"")</f>
        <v/>
      </c>
      <c r="E461" s="680" t="str">
        <f>IF(C461&gt;0,VLOOKUP(C461,女子登録情報!$A$1:$H$2000,4,0),"")</f>
        <v/>
      </c>
      <c r="F461" s="91" t="str">
        <f>IF(C461&gt;0,VLOOKUP(C461,女子登録情報!$A$1:$H$2000,8,0),"")</f>
        <v/>
      </c>
      <c r="G461" s="416" t="e">
        <f>IF(F462&gt;0,VLOOKUP(F462,女子登録情報!$O$2:$P$48,2,0),"")</f>
        <v>#N/A</v>
      </c>
      <c r="H461" s="416" t="str">
        <f t="shared" ref="H461" si="202">IF(C461&gt;0,TEXT(C461,"100000000"),"")</f>
        <v/>
      </c>
      <c r="I461" s="257"/>
      <c r="J461" s="5" t="s">
        <v>42</v>
      </c>
      <c r="K461" s="93"/>
      <c r="L461" s="7" t="str">
        <f>IF(K461&gt;0,VLOOKUP(K461,女子登録情報!$J$1:$K$21,2,0),"")</f>
        <v/>
      </c>
      <c r="M461" s="5" t="s">
        <v>43</v>
      </c>
      <c r="N461" s="95"/>
      <c r="O461" s="96" t="str">
        <f t="shared" si="180"/>
        <v/>
      </c>
      <c r="P461" s="97"/>
      <c r="Q461" s="664"/>
      <c r="R461" s="665"/>
      <c r="S461" s="666"/>
      <c r="T461" s="667"/>
      <c r="U461" s="667"/>
      <c r="AA461" s="266" t="str">
        <f t="shared" si="181"/>
        <v/>
      </c>
    </row>
    <row r="462" spans="1:27" s="20" customFormat="1" ht="18" hidden="1" customHeight="1" thickBot="1">
      <c r="A462" s="460"/>
      <c r="B462" s="679"/>
      <c r="C462" s="681"/>
      <c r="D462" s="681"/>
      <c r="E462" s="681"/>
      <c r="F462" s="92" t="str">
        <f>IF(C461&gt;0,VLOOKUP(C461,女子登録情報!$A$1:$H$2000,5,0),"")</f>
        <v/>
      </c>
      <c r="G462" s="417"/>
      <c r="H462" s="417"/>
      <c r="I462" s="257"/>
      <c r="J462" s="10" t="s">
        <v>44</v>
      </c>
      <c r="K462" s="93"/>
      <c r="L462" s="7" t="str">
        <f>IF(K462&gt;0,VLOOKUP(K462,女子登録情報!$J$2:$K$21,2,0),"")</f>
        <v/>
      </c>
      <c r="M462" s="10"/>
      <c r="N462" s="98"/>
      <c r="O462" s="96" t="str">
        <f t="shared" ref="O462:O463" si="203">IF(L462="","",LEFT(L462,5)&amp;" "&amp;IF(OR(LEFT(L462,3)*1&lt;70,LEFT(L462,3)*1&gt;100),REPT(0,7-LEN(N462)),REPT(0,5-LEN(N462)))&amp;N462)</f>
        <v/>
      </c>
      <c r="P462" s="97"/>
      <c r="Q462" s="670"/>
      <c r="R462" s="671"/>
      <c r="S462" s="672"/>
      <c r="T462" s="668"/>
      <c r="U462" s="668"/>
      <c r="AA462" s="266" t="str">
        <f t="shared" ref="AA462:AA463" si="204">IF($C462="","",IF(E462="",1,0))</f>
        <v/>
      </c>
    </row>
    <row r="463" spans="1:27" s="20" customFormat="1" ht="18" hidden="1" customHeight="1" thickBot="1">
      <c r="A463" s="461"/>
      <c r="B463" s="673" t="s">
        <v>45</v>
      </c>
      <c r="C463" s="674"/>
      <c r="D463" s="101"/>
      <c r="E463" s="101"/>
      <c r="F463" s="102"/>
      <c r="G463" s="418"/>
      <c r="H463" s="418"/>
      <c r="I463" s="258"/>
      <c r="J463" s="11" t="s">
        <v>46</v>
      </c>
      <c r="K463" s="94"/>
      <c r="L463" s="13" t="str">
        <f>IF(K463&gt;0,VLOOKUP(K463,女子登録情報!$J$2:$K$21,2,0),"")</f>
        <v/>
      </c>
      <c r="M463" s="14"/>
      <c r="N463" s="99"/>
      <c r="O463" s="96" t="str">
        <f t="shared" si="203"/>
        <v/>
      </c>
      <c r="P463" s="100"/>
      <c r="Q463" s="675"/>
      <c r="R463" s="676"/>
      <c r="S463" s="677"/>
      <c r="T463" s="669"/>
      <c r="U463" s="669"/>
      <c r="AA463" s="266" t="str">
        <f t="shared" si="204"/>
        <v/>
      </c>
    </row>
    <row r="464" spans="1:27" ht="14.25" thickTop="1"/>
  </sheetData>
  <sheetProtection algorithmName="SHA-512" hashValue="aQ3PT8kkTUUrYz8UNvbAGEioZNdH+5TbM4EJkagHBf26kUfwvWuIXYzFcGaR/QwM9c6rGRVRlEyV9MwzNWxPXQ==" saltValue="VBaIkWf8Ranayv9YOXSPhQ==" spinCount="100000" sheet="1" objects="1" scenarios="1"/>
  <protectedRanges>
    <protectedRange sqref="S6:T8" name="範囲1"/>
  </protectedRanges>
  <mergeCells count="2018">
    <mergeCell ref="C17:C18"/>
    <mergeCell ref="B25:C25"/>
    <mergeCell ref="D25:F25"/>
    <mergeCell ref="Q25:S25"/>
    <mergeCell ref="A23:A25"/>
    <mergeCell ref="B23:B24"/>
    <mergeCell ref="C23:C24"/>
    <mergeCell ref="D23:D24"/>
    <mergeCell ref="E23:E24"/>
    <mergeCell ref="G23:G25"/>
    <mergeCell ref="D10:T10"/>
    <mergeCell ref="N12:S12"/>
    <mergeCell ref="T12:T13"/>
    <mergeCell ref="Y12:AD12"/>
    <mergeCell ref="Y14:Y16"/>
    <mergeCell ref="Y17:Y19"/>
    <mergeCell ref="Y20:Y22"/>
    <mergeCell ref="Y23:Y25"/>
    <mergeCell ref="I12:I13"/>
    <mergeCell ref="I14:I16"/>
    <mergeCell ref="T14:T16"/>
    <mergeCell ref="U14:U16"/>
    <mergeCell ref="B16:C16"/>
    <mergeCell ref="D16:F16"/>
    <mergeCell ref="Q16:S16"/>
    <mergeCell ref="B22:C22"/>
    <mergeCell ref="A20:A22"/>
    <mergeCell ref="B20:B21"/>
    <mergeCell ref="C20:C21"/>
    <mergeCell ref="D20:D21"/>
    <mergeCell ref="E20:E21"/>
    <mergeCell ref="G20:G22"/>
    <mergeCell ref="Y32:Y34"/>
    <mergeCell ref="Y35:Y37"/>
    <mergeCell ref="N29:N30"/>
    <mergeCell ref="P29:P30"/>
    <mergeCell ref="Q29:S30"/>
    <mergeCell ref="N32:N33"/>
    <mergeCell ref="P32:P33"/>
    <mergeCell ref="Q32:S33"/>
    <mergeCell ref="N26:N27"/>
    <mergeCell ref="P26:P27"/>
    <mergeCell ref="Q26:S27"/>
    <mergeCell ref="H17:H19"/>
    <mergeCell ref="T17:T19"/>
    <mergeCell ref="U17:U19"/>
    <mergeCell ref="D19:F19"/>
    <mergeCell ref="Q19:S19"/>
    <mergeCell ref="D17:D18"/>
    <mergeCell ref="E17:E18"/>
    <mergeCell ref="G17:G19"/>
    <mergeCell ref="H23:H25"/>
    <mergeCell ref="T23:T25"/>
    <mergeCell ref="U23:U25"/>
    <mergeCell ref="I17:I19"/>
    <mergeCell ref="I20:I22"/>
    <mergeCell ref="H32:H34"/>
    <mergeCell ref="T32:T34"/>
    <mergeCell ref="U32:U34"/>
    <mergeCell ref="H20:H22"/>
    <mergeCell ref="T20:T22"/>
    <mergeCell ref="U20:U22"/>
    <mergeCell ref="D22:F22"/>
    <mergeCell ref="Q22:S22"/>
    <mergeCell ref="AL12:AR12"/>
    <mergeCell ref="D11:T11"/>
    <mergeCell ref="N14:N15"/>
    <mergeCell ref="P14:P15"/>
    <mergeCell ref="Q14:S15"/>
    <mergeCell ref="N17:N18"/>
    <mergeCell ref="P17:P18"/>
    <mergeCell ref="Q17:S18"/>
    <mergeCell ref="N20:N21"/>
    <mergeCell ref="P20:P21"/>
    <mergeCell ref="Q20:S21"/>
    <mergeCell ref="N23:N24"/>
    <mergeCell ref="P23:P24"/>
    <mergeCell ref="Q23:S24"/>
    <mergeCell ref="B19:C19"/>
    <mergeCell ref="A29:A31"/>
    <mergeCell ref="B29:B30"/>
    <mergeCell ref="C29:C30"/>
    <mergeCell ref="D29:D30"/>
    <mergeCell ref="E29:E30"/>
    <mergeCell ref="G29:G31"/>
    <mergeCell ref="H26:H28"/>
    <mergeCell ref="T26:T28"/>
    <mergeCell ref="U26:U28"/>
    <mergeCell ref="B28:C28"/>
    <mergeCell ref="D28:F28"/>
    <mergeCell ref="Q28:S28"/>
    <mergeCell ref="A26:A28"/>
    <mergeCell ref="Y26:Y28"/>
    <mergeCell ref="Y29:Y31"/>
    <mergeCell ref="A17:A19"/>
    <mergeCell ref="B17:B18"/>
    <mergeCell ref="A1:U3"/>
    <mergeCell ref="Q13:S13"/>
    <mergeCell ref="A14:A16"/>
    <mergeCell ref="B14:B15"/>
    <mergeCell ref="C14:C15"/>
    <mergeCell ref="D14:D15"/>
    <mergeCell ref="E14:E15"/>
    <mergeCell ref="G14:G16"/>
    <mergeCell ref="H14:H16"/>
    <mergeCell ref="A12:A13"/>
    <mergeCell ref="D12:D13"/>
    <mergeCell ref="E12:E13"/>
    <mergeCell ref="F12:F13"/>
    <mergeCell ref="J12:K13"/>
    <mergeCell ref="L12:L13"/>
    <mergeCell ref="B12:C12"/>
    <mergeCell ref="B13:C13"/>
    <mergeCell ref="A10:C10"/>
    <mergeCell ref="A11:C11"/>
    <mergeCell ref="A9:R9"/>
    <mergeCell ref="A5:B5"/>
    <mergeCell ref="A7:B7"/>
    <mergeCell ref="C7:D7"/>
    <mergeCell ref="C5:D5"/>
    <mergeCell ref="F5:N5"/>
    <mergeCell ref="F7:N7"/>
    <mergeCell ref="Q6:Q7"/>
    <mergeCell ref="S6:S8"/>
    <mergeCell ref="T6:T8"/>
    <mergeCell ref="P6:P7"/>
    <mergeCell ref="I23:I25"/>
    <mergeCell ref="H29:H31"/>
    <mergeCell ref="T29:T31"/>
    <mergeCell ref="U29:U31"/>
    <mergeCell ref="B31:C31"/>
    <mergeCell ref="D31:F31"/>
    <mergeCell ref="Q31:S31"/>
    <mergeCell ref="B26:B27"/>
    <mergeCell ref="C26:C27"/>
    <mergeCell ref="D26:D27"/>
    <mergeCell ref="E26:E27"/>
    <mergeCell ref="G26:G28"/>
    <mergeCell ref="I26:I28"/>
    <mergeCell ref="I29:I31"/>
    <mergeCell ref="H35:H37"/>
    <mergeCell ref="T35:T37"/>
    <mergeCell ref="U35:U37"/>
    <mergeCell ref="B37:C37"/>
    <mergeCell ref="D37:F37"/>
    <mergeCell ref="Q37:S37"/>
    <mergeCell ref="A35:A37"/>
    <mergeCell ref="B35:B36"/>
    <mergeCell ref="C35:C36"/>
    <mergeCell ref="D35:D36"/>
    <mergeCell ref="E35:E36"/>
    <mergeCell ref="G35:G37"/>
    <mergeCell ref="B34:C34"/>
    <mergeCell ref="D34:F34"/>
    <mergeCell ref="Q34:S34"/>
    <mergeCell ref="A32:A34"/>
    <mergeCell ref="B32:B33"/>
    <mergeCell ref="C32:C33"/>
    <mergeCell ref="D32:D33"/>
    <mergeCell ref="E32:E33"/>
    <mergeCell ref="G32:G34"/>
    <mergeCell ref="N35:N36"/>
    <mergeCell ref="P35:P36"/>
    <mergeCell ref="Q35:S36"/>
    <mergeCell ref="I32:I34"/>
    <mergeCell ref="I35:I37"/>
    <mergeCell ref="H41:H43"/>
    <mergeCell ref="T41:T43"/>
    <mergeCell ref="U41:U43"/>
    <mergeCell ref="B43:C43"/>
    <mergeCell ref="D43:F43"/>
    <mergeCell ref="Q43:S43"/>
    <mergeCell ref="A41:A43"/>
    <mergeCell ref="B41:B42"/>
    <mergeCell ref="C41:C42"/>
    <mergeCell ref="D41:D42"/>
    <mergeCell ref="E41:E42"/>
    <mergeCell ref="G41:G43"/>
    <mergeCell ref="H38:H40"/>
    <mergeCell ref="T38:T40"/>
    <mergeCell ref="U38:U40"/>
    <mergeCell ref="B40:C40"/>
    <mergeCell ref="D40:F40"/>
    <mergeCell ref="Q40:S40"/>
    <mergeCell ref="A38:A40"/>
    <mergeCell ref="B38:B39"/>
    <mergeCell ref="C38:C39"/>
    <mergeCell ref="D38:D39"/>
    <mergeCell ref="E38:E39"/>
    <mergeCell ref="G38:G40"/>
    <mergeCell ref="N38:N39"/>
    <mergeCell ref="P38:P39"/>
    <mergeCell ref="Q38:S39"/>
    <mergeCell ref="N41:N42"/>
    <mergeCell ref="P41:P42"/>
    <mergeCell ref="Q41:S42"/>
    <mergeCell ref="H47:H49"/>
    <mergeCell ref="Q47:S47"/>
    <mergeCell ref="T47:T49"/>
    <mergeCell ref="U47:U49"/>
    <mergeCell ref="Q48:S48"/>
    <mergeCell ref="B49:C49"/>
    <mergeCell ref="Q49:S49"/>
    <mergeCell ref="A47:A49"/>
    <mergeCell ref="B47:B48"/>
    <mergeCell ref="C47:C48"/>
    <mergeCell ref="D47:D48"/>
    <mergeCell ref="E47:E48"/>
    <mergeCell ref="G47:G49"/>
    <mergeCell ref="H44:H46"/>
    <mergeCell ref="Q44:S44"/>
    <mergeCell ref="T44:T46"/>
    <mergeCell ref="U44:U46"/>
    <mergeCell ref="Q45:S45"/>
    <mergeCell ref="B46:C46"/>
    <mergeCell ref="Q46:S46"/>
    <mergeCell ref="A44:A46"/>
    <mergeCell ref="B44:B45"/>
    <mergeCell ref="C44:C45"/>
    <mergeCell ref="D44:D45"/>
    <mergeCell ref="E44:E45"/>
    <mergeCell ref="G44:G46"/>
    <mergeCell ref="H53:H55"/>
    <mergeCell ref="Q53:S53"/>
    <mergeCell ref="T53:T55"/>
    <mergeCell ref="U53:U55"/>
    <mergeCell ref="Q54:S54"/>
    <mergeCell ref="B55:C55"/>
    <mergeCell ref="Q55:S55"/>
    <mergeCell ref="A53:A55"/>
    <mergeCell ref="B53:B54"/>
    <mergeCell ref="C53:C54"/>
    <mergeCell ref="D53:D54"/>
    <mergeCell ref="E53:E54"/>
    <mergeCell ref="G53:G55"/>
    <mergeCell ref="H50:H52"/>
    <mergeCell ref="Q50:S50"/>
    <mergeCell ref="T50:T52"/>
    <mergeCell ref="U50:U52"/>
    <mergeCell ref="Q51:S51"/>
    <mergeCell ref="B52:C52"/>
    <mergeCell ref="Q52:S52"/>
    <mergeCell ref="A50:A52"/>
    <mergeCell ref="B50:B51"/>
    <mergeCell ref="C50:C51"/>
    <mergeCell ref="D50:D51"/>
    <mergeCell ref="E50:E51"/>
    <mergeCell ref="G50:G52"/>
    <mergeCell ref="H59:H61"/>
    <mergeCell ref="Q59:S59"/>
    <mergeCell ref="T59:T61"/>
    <mergeCell ref="U59:U61"/>
    <mergeCell ref="Q60:S60"/>
    <mergeCell ref="B61:C61"/>
    <mergeCell ref="Q61:S61"/>
    <mergeCell ref="A59:A61"/>
    <mergeCell ref="B59:B60"/>
    <mergeCell ref="C59:C60"/>
    <mergeCell ref="D59:D60"/>
    <mergeCell ref="E59:E60"/>
    <mergeCell ref="G59:G61"/>
    <mergeCell ref="H56:H58"/>
    <mergeCell ref="Q56:S56"/>
    <mergeCell ref="T56:T58"/>
    <mergeCell ref="U56:U58"/>
    <mergeCell ref="Q57:S57"/>
    <mergeCell ref="B58:C58"/>
    <mergeCell ref="Q58:S58"/>
    <mergeCell ref="A56:A58"/>
    <mergeCell ref="B56:B57"/>
    <mergeCell ref="C56:C57"/>
    <mergeCell ref="D56:D57"/>
    <mergeCell ref="E56:E57"/>
    <mergeCell ref="G56:G58"/>
    <mergeCell ref="H65:H67"/>
    <mergeCell ref="Q65:S65"/>
    <mergeCell ref="T65:T67"/>
    <mergeCell ref="U65:U67"/>
    <mergeCell ref="Q66:S66"/>
    <mergeCell ref="B67:C67"/>
    <mergeCell ref="Q67:S67"/>
    <mergeCell ref="A65:A67"/>
    <mergeCell ref="B65:B66"/>
    <mergeCell ref="C65:C66"/>
    <mergeCell ref="D65:D66"/>
    <mergeCell ref="E65:E66"/>
    <mergeCell ref="G65:G67"/>
    <mergeCell ref="H62:H64"/>
    <mergeCell ref="Q62:S62"/>
    <mergeCell ref="T62:T64"/>
    <mergeCell ref="U62:U64"/>
    <mergeCell ref="Q63:S63"/>
    <mergeCell ref="B64:C64"/>
    <mergeCell ref="Q64:S64"/>
    <mergeCell ref="A62:A64"/>
    <mergeCell ref="B62:B63"/>
    <mergeCell ref="C62:C63"/>
    <mergeCell ref="D62:D63"/>
    <mergeCell ref="E62:E63"/>
    <mergeCell ref="G62:G64"/>
    <mergeCell ref="H71:H73"/>
    <mergeCell ref="Q71:S71"/>
    <mergeCell ref="T71:T73"/>
    <mergeCell ref="U71:U73"/>
    <mergeCell ref="Q72:S72"/>
    <mergeCell ref="B73:C73"/>
    <mergeCell ref="Q73:S73"/>
    <mergeCell ref="A71:A73"/>
    <mergeCell ref="B71:B72"/>
    <mergeCell ref="C71:C72"/>
    <mergeCell ref="D71:D72"/>
    <mergeCell ref="E71:E72"/>
    <mergeCell ref="G71:G73"/>
    <mergeCell ref="H68:H70"/>
    <mergeCell ref="Q68:S68"/>
    <mergeCell ref="T68:T70"/>
    <mergeCell ref="U68:U70"/>
    <mergeCell ref="Q69:S69"/>
    <mergeCell ref="B70:C70"/>
    <mergeCell ref="Q70:S70"/>
    <mergeCell ref="A68:A70"/>
    <mergeCell ref="B68:B69"/>
    <mergeCell ref="C68:C69"/>
    <mergeCell ref="D68:D69"/>
    <mergeCell ref="E68:E69"/>
    <mergeCell ref="G68:G70"/>
    <mergeCell ref="H77:H79"/>
    <mergeCell ref="Q77:S77"/>
    <mergeCell ref="T77:T79"/>
    <mergeCell ref="U77:U79"/>
    <mergeCell ref="Q78:S78"/>
    <mergeCell ref="B79:C79"/>
    <mergeCell ref="Q79:S79"/>
    <mergeCell ref="A77:A79"/>
    <mergeCell ref="B77:B78"/>
    <mergeCell ref="C77:C78"/>
    <mergeCell ref="D77:D78"/>
    <mergeCell ref="E77:E78"/>
    <mergeCell ref="G77:G79"/>
    <mergeCell ref="H74:H76"/>
    <mergeCell ref="Q74:S74"/>
    <mergeCell ref="T74:T76"/>
    <mergeCell ref="U74:U76"/>
    <mergeCell ref="Q75:S75"/>
    <mergeCell ref="B76:C76"/>
    <mergeCell ref="Q76:S76"/>
    <mergeCell ref="A74:A76"/>
    <mergeCell ref="B74:B75"/>
    <mergeCell ref="C74:C75"/>
    <mergeCell ref="D74:D75"/>
    <mergeCell ref="E74:E75"/>
    <mergeCell ref="G74:G76"/>
    <mergeCell ref="H83:H85"/>
    <mergeCell ref="Q83:S83"/>
    <mergeCell ref="T83:T85"/>
    <mergeCell ref="U83:U85"/>
    <mergeCell ref="Q84:S84"/>
    <mergeCell ref="B85:C85"/>
    <mergeCell ref="Q85:S85"/>
    <mergeCell ref="A83:A85"/>
    <mergeCell ref="B83:B84"/>
    <mergeCell ref="C83:C84"/>
    <mergeCell ref="D83:D84"/>
    <mergeCell ref="E83:E84"/>
    <mergeCell ref="G83:G85"/>
    <mergeCell ref="H80:H82"/>
    <mergeCell ref="Q80:S80"/>
    <mergeCell ref="T80:T82"/>
    <mergeCell ref="U80:U82"/>
    <mergeCell ref="Q81:S81"/>
    <mergeCell ref="B82:C82"/>
    <mergeCell ref="Q82:S82"/>
    <mergeCell ref="A80:A82"/>
    <mergeCell ref="B80:B81"/>
    <mergeCell ref="C80:C81"/>
    <mergeCell ref="D80:D81"/>
    <mergeCell ref="E80:E81"/>
    <mergeCell ref="G80:G82"/>
    <mergeCell ref="H89:H91"/>
    <mergeCell ref="Q89:S89"/>
    <mergeCell ref="T89:T91"/>
    <mergeCell ref="U89:U91"/>
    <mergeCell ref="Q90:S90"/>
    <mergeCell ref="B91:C91"/>
    <mergeCell ref="Q91:S91"/>
    <mergeCell ref="A89:A91"/>
    <mergeCell ref="B89:B90"/>
    <mergeCell ref="C89:C90"/>
    <mergeCell ref="D89:D90"/>
    <mergeCell ref="E89:E90"/>
    <mergeCell ref="G89:G91"/>
    <mergeCell ref="H86:H88"/>
    <mergeCell ref="Q86:S86"/>
    <mergeCell ref="T86:T88"/>
    <mergeCell ref="U86:U88"/>
    <mergeCell ref="Q87:S87"/>
    <mergeCell ref="B88:C88"/>
    <mergeCell ref="Q88:S88"/>
    <mergeCell ref="A86:A88"/>
    <mergeCell ref="B86:B87"/>
    <mergeCell ref="C86:C87"/>
    <mergeCell ref="D86:D87"/>
    <mergeCell ref="E86:E87"/>
    <mergeCell ref="G86:G88"/>
    <mergeCell ref="H95:H97"/>
    <mergeCell ref="Q95:S95"/>
    <mergeCell ref="T95:T97"/>
    <mergeCell ref="U95:U97"/>
    <mergeCell ref="Q96:S96"/>
    <mergeCell ref="B97:C97"/>
    <mergeCell ref="Q97:S97"/>
    <mergeCell ref="A95:A97"/>
    <mergeCell ref="B95:B96"/>
    <mergeCell ref="C95:C96"/>
    <mergeCell ref="D95:D96"/>
    <mergeCell ref="E95:E96"/>
    <mergeCell ref="G95:G97"/>
    <mergeCell ref="H92:H94"/>
    <mergeCell ref="Q92:S92"/>
    <mergeCell ref="T92:T94"/>
    <mergeCell ref="U92:U94"/>
    <mergeCell ref="Q93:S93"/>
    <mergeCell ref="B94:C94"/>
    <mergeCell ref="Q94:S94"/>
    <mergeCell ref="A92:A94"/>
    <mergeCell ref="B92:B93"/>
    <mergeCell ref="C92:C93"/>
    <mergeCell ref="D92:D93"/>
    <mergeCell ref="E92:E93"/>
    <mergeCell ref="G92:G94"/>
    <mergeCell ref="H101:H103"/>
    <mergeCell ref="Q101:S101"/>
    <mergeCell ref="T101:T103"/>
    <mergeCell ref="U101:U103"/>
    <mergeCell ref="Q102:S102"/>
    <mergeCell ref="B103:C103"/>
    <mergeCell ref="Q103:S103"/>
    <mergeCell ref="A101:A103"/>
    <mergeCell ref="B101:B102"/>
    <mergeCell ref="C101:C102"/>
    <mergeCell ref="D101:D102"/>
    <mergeCell ref="E101:E102"/>
    <mergeCell ref="G101:G103"/>
    <mergeCell ref="H98:H100"/>
    <mergeCell ref="Q98:S98"/>
    <mergeCell ref="T98:T100"/>
    <mergeCell ref="U98:U100"/>
    <mergeCell ref="Q99:S99"/>
    <mergeCell ref="B100:C100"/>
    <mergeCell ref="Q100:S100"/>
    <mergeCell ref="A98:A100"/>
    <mergeCell ref="B98:B99"/>
    <mergeCell ref="C98:C99"/>
    <mergeCell ref="D98:D99"/>
    <mergeCell ref="E98:E99"/>
    <mergeCell ref="G98:G100"/>
    <mergeCell ref="H107:H109"/>
    <mergeCell ref="Q107:S107"/>
    <mergeCell ref="T107:T109"/>
    <mergeCell ref="U107:U109"/>
    <mergeCell ref="Q108:S108"/>
    <mergeCell ref="B109:C109"/>
    <mergeCell ref="Q109:S109"/>
    <mergeCell ref="A107:A109"/>
    <mergeCell ref="B107:B108"/>
    <mergeCell ref="C107:C108"/>
    <mergeCell ref="D107:D108"/>
    <mergeCell ref="E107:E108"/>
    <mergeCell ref="G107:G109"/>
    <mergeCell ref="H104:H106"/>
    <mergeCell ref="Q104:S104"/>
    <mergeCell ref="T104:T106"/>
    <mergeCell ref="U104:U106"/>
    <mergeCell ref="Q105:S105"/>
    <mergeCell ref="B106:C106"/>
    <mergeCell ref="Q106:S106"/>
    <mergeCell ref="A104:A106"/>
    <mergeCell ref="B104:B105"/>
    <mergeCell ref="C104:C105"/>
    <mergeCell ref="D104:D105"/>
    <mergeCell ref="E104:E105"/>
    <mergeCell ref="G104:G106"/>
    <mergeCell ref="H113:H115"/>
    <mergeCell ref="Q113:S113"/>
    <mergeCell ref="T113:T115"/>
    <mergeCell ref="U113:U115"/>
    <mergeCell ref="Q114:S114"/>
    <mergeCell ref="B115:C115"/>
    <mergeCell ref="Q115:S115"/>
    <mergeCell ref="A113:A115"/>
    <mergeCell ref="B113:B114"/>
    <mergeCell ref="C113:C114"/>
    <mergeCell ref="D113:D114"/>
    <mergeCell ref="E113:E114"/>
    <mergeCell ref="G113:G115"/>
    <mergeCell ref="H110:H112"/>
    <mergeCell ref="Q110:S110"/>
    <mergeCell ref="T110:T112"/>
    <mergeCell ref="U110:U112"/>
    <mergeCell ref="Q111:S111"/>
    <mergeCell ref="B112:C112"/>
    <mergeCell ref="Q112:S112"/>
    <mergeCell ref="A110:A112"/>
    <mergeCell ref="B110:B111"/>
    <mergeCell ref="C110:C111"/>
    <mergeCell ref="D110:D111"/>
    <mergeCell ref="E110:E111"/>
    <mergeCell ref="G110:G112"/>
    <mergeCell ref="H119:H121"/>
    <mergeCell ref="Q119:S119"/>
    <mergeCell ref="T119:T121"/>
    <mergeCell ref="U119:U121"/>
    <mergeCell ref="Q120:S120"/>
    <mergeCell ref="B121:C121"/>
    <mergeCell ref="Q121:S121"/>
    <mergeCell ref="A119:A121"/>
    <mergeCell ref="B119:B120"/>
    <mergeCell ref="C119:C120"/>
    <mergeCell ref="D119:D120"/>
    <mergeCell ref="E119:E120"/>
    <mergeCell ref="G119:G121"/>
    <mergeCell ref="H116:H118"/>
    <mergeCell ref="Q116:S116"/>
    <mergeCell ref="T116:T118"/>
    <mergeCell ref="U116:U118"/>
    <mergeCell ref="Q117:S117"/>
    <mergeCell ref="B118:C118"/>
    <mergeCell ref="Q118:S118"/>
    <mergeCell ref="A116:A118"/>
    <mergeCell ref="B116:B117"/>
    <mergeCell ref="C116:C117"/>
    <mergeCell ref="D116:D117"/>
    <mergeCell ref="E116:E117"/>
    <mergeCell ref="G116:G118"/>
    <mergeCell ref="H125:H127"/>
    <mergeCell ref="Q125:S125"/>
    <mergeCell ref="T125:T127"/>
    <mergeCell ref="U125:U127"/>
    <mergeCell ref="Q126:S126"/>
    <mergeCell ref="B127:C127"/>
    <mergeCell ref="Q127:S127"/>
    <mergeCell ref="A125:A127"/>
    <mergeCell ref="B125:B126"/>
    <mergeCell ref="C125:C126"/>
    <mergeCell ref="D125:D126"/>
    <mergeCell ref="E125:E126"/>
    <mergeCell ref="G125:G127"/>
    <mergeCell ref="H122:H124"/>
    <mergeCell ref="Q122:S122"/>
    <mergeCell ref="T122:T124"/>
    <mergeCell ref="U122:U124"/>
    <mergeCell ref="Q123:S123"/>
    <mergeCell ref="B124:C124"/>
    <mergeCell ref="Q124:S124"/>
    <mergeCell ref="A122:A124"/>
    <mergeCell ref="B122:B123"/>
    <mergeCell ref="C122:C123"/>
    <mergeCell ref="D122:D123"/>
    <mergeCell ref="E122:E123"/>
    <mergeCell ref="G122:G124"/>
    <mergeCell ref="H131:H133"/>
    <mergeCell ref="Q131:S131"/>
    <mergeCell ref="T131:T133"/>
    <mergeCell ref="U131:U133"/>
    <mergeCell ref="Q132:S132"/>
    <mergeCell ref="B133:C133"/>
    <mergeCell ref="Q133:S133"/>
    <mergeCell ref="A131:A133"/>
    <mergeCell ref="B131:B132"/>
    <mergeCell ref="C131:C132"/>
    <mergeCell ref="D131:D132"/>
    <mergeCell ref="E131:E132"/>
    <mergeCell ref="G131:G133"/>
    <mergeCell ref="H128:H130"/>
    <mergeCell ref="Q128:S128"/>
    <mergeCell ref="T128:T130"/>
    <mergeCell ref="U128:U130"/>
    <mergeCell ref="Q129:S129"/>
    <mergeCell ref="B130:C130"/>
    <mergeCell ref="Q130:S130"/>
    <mergeCell ref="A128:A130"/>
    <mergeCell ref="B128:B129"/>
    <mergeCell ref="C128:C129"/>
    <mergeCell ref="D128:D129"/>
    <mergeCell ref="E128:E129"/>
    <mergeCell ref="G128:G130"/>
    <mergeCell ref="H137:H139"/>
    <mergeCell ref="Q137:S137"/>
    <mergeCell ref="T137:T139"/>
    <mergeCell ref="U137:U139"/>
    <mergeCell ref="Q138:S138"/>
    <mergeCell ref="B139:C139"/>
    <mergeCell ref="Q139:S139"/>
    <mergeCell ref="A137:A139"/>
    <mergeCell ref="B137:B138"/>
    <mergeCell ref="C137:C138"/>
    <mergeCell ref="D137:D138"/>
    <mergeCell ref="E137:E138"/>
    <mergeCell ref="G137:G139"/>
    <mergeCell ref="H134:H136"/>
    <mergeCell ref="Q134:S134"/>
    <mergeCell ref="T134:T136"/>
    <mergeCell ref="U134:U136"/>
    <mergeCell ref="Q135:S135"/>
    <mergeCell ref="B136:C136"/>
    <mergeCell ref="Q136:S136"/>
    <mergeCell ref="A134:A136"/>
    <mergeCell ref="B134:B135"/>
    <mergeCell ref="C134:C135"/>
    <mergeCell ref="D134:D135"/>
    <mergeCell ref="E134:E135"/>
    <mergeCell ref="G134:G136"/>
    <mergeCell ref="H143:H145"/>
    <mergeCell ref="Q143:S143"/>
    <mergeCell ref="T143:T145"/>
    <mergeCell ref="U143:U145"/>
    <mergeCell ref="Q144:S144"/>
    <mergeCell ref="B145:C145"/>
    <mergeCell ref="Q145:S145"/>
    <mergeCell ref="A143:A145"/>
    <mergeCell ref="B143:B144"/>
    <mergeCell ref="C143:C144"/>
    <mergeCell ref="D143:D144"/>
    <mergeCell ref="E143:E144"/>
    <mergeCell ref="G143:G145"/>
    <mergeCell ref="H140:H142"/>
    <mergeCell ref="Q140:S140"/>
    <mergeCell ref="T140:T142"/>
    <mergeCell ref="U140:U142"/>
    <mergeCell ref="Q141:S141"/>
    <mergeCell ref="B142:C142"/>
    <mergeCell ref="Q142:S142"/>
    <mergeCell ref="A140:A142"/>
    <mergeCell ref="B140:B141"/>
    <mergeCell ref="C140:C141"/>
    <mergeCell ref="D140:D141"/>
    <mergeCell ref="E140:E141"/>
    <mergeCell ref="G140:G142"/>
    <mergeCell ref="H149:H151"/>
    <mergeCell ref="Q149:S149"/>
    <mergeCell ref="T149:T151"/>
    <mergeCell ref="U149:U151"/>
    <mergeCell ref="Q150:S150"/>
    <mergeCell ref="B151:C151"/>
    <mergeCell ref="Q151:S151"/>
    <mergeCell ref="A149:A151"/>
    <mergeCell ref="B149:B150"/>
    <mergeCell ref="C149:C150"/>
    <mergeCell ref="D149:D150"/>
    <mergeCell ref="E149:E150"/>
    <mergeCell ref="G149:G151"/>
    <mergeCell ref="H146:H148"/>
    <mergeCell ref="Q146:S146"/>
    <mergeCell ref="T146:T148"/>
    <mergeCell ref="U146:U148"/>
    <mergeCell ref="Q147:S147"/>
    <mergeCell ref="B148:C148"/>
    <mergeCell ref="Q148:S148"/>
    <mergeCell ref="A146:A148"/>
    <mergeCell ref="B146:B147"/>
    <mergeCell ref="C146:C147"/>
    <mergeCell ref="D146:D147"/>
    <mergeCell ref="E146:E147"/>
    <mergeCell ref="G146:G148"/>
    <mergeCell ref="H155:H157"/>
    <mergeCell ref="Q155:S155"/>
    <mergeCell ref="T155:T157"/>
    <mergeCell ref="U155:U157"/>
    <mergeCell ref="Q156:S156"/>
    <mergeCell ref="B157:C157"/>
    <mergeCell ref="Q157:S157"/>
    <mergeCell ref="A155:A157"/>
    <mergeCell ref="B155:B156"/>
    <mergeCell ref="C155:C156"/>
    <mergeCell ref="D155:D156"/>
    <mergeCell ref="E155:E156"/>
    <mergeCell ref="G155:G157"/>
    <mergeCell ref="H152:H154"/>
    <mergeCell ref="Q152:S152"/>
    <mergeCell ref="T152:T154"/>
    <mergeCell ref="U152:U154"/>
    <mergeCell ref="Q153:S153"/>
    <mergeCell ref="B154:C154"/>
    <mergeCell ref="Q154:S154"/>
    <mergeCell ref="A152:A154"/>
    <mergeCell ref="B152:B153"/>
    <mergeCell ref="C152:C153"/>
    <mergeCell ref="D152:D153"/>
    <mergeCell ref="E152:E153"/>
    <mergeCell ref="G152:G154"/>
    <mergeCell ref="H161:H163"/>
    <mergeCell ref="Q161:S161"/>
    <mergeCell ref="T161:T163"/>
    <mergeCell ref="U161:U163"/>
    <mergeCell ref="Q162:S162"/>
    <mergeCell ref="B163:C163"/>
    <mergeCell ref="Q163:S163"/>
    <mergeCell ref="A161:A163"/>
    <mergeCell ref="B161:B162"/>
    <mergeCell ref="C161:C162"/>
    <mergeCell ref="D161:D162"/>
    <mergeCell ref="E161:E162"/>
    <mergeCell ref="G161:G163"/>
    <mergeCell ref="H158:H160"/>
    <mergeCell ref="Q158:S158"/>
    <mergeCell ref="T158:T160"/>
    <mergeCell ref="U158:U160"/>
    <mergeCell ref="Q159:S159"/>
    <mergeCell ref="B160:C160"/>
    <mergeCell ref="Q160:S160"/>
    <mergeCell ref="A158:A160"/>
    <mergeCell ref="B158:B159"/>
    <mergeCell ref="C158:C159"/>
    <mergeCell ref="D158:D159"/>
    <mergeCell ref="E158:E159"/>
    <mergeCell ref="G158:G160"/>
    <mergeCell ref="H167:H169"/>
    <mergeCell ref="Q167:S167"/>
    <mergeCell ref="T167:T169"/>
    <mergeCell ref="U167:U169"/>
    <mergeCell ref="Q168:S168"/>
    <mergeCell ref="B169:C169"/>
    <mergeCell ref="Q169:S169"/>
    <mergeCell ref="A167:A169"/>
    <mergeCell ref="B167:B168"/>
    <mergeCell ref="C167:C168"/>
    <mergeCell ref="D167:D168"/>
    <mergeCell ref="E167:E168"/>
    <mergeCell ref="G167:G169"/>
    <mergeCell ref="H164:H166"/>
    <mergeCell ref="Q164:S164"/>
    <mergeCell ref="T164:T166"/>
    <mergeCell ref="U164:U166"/>
    <mergeCell ref="Q165:S165"/>
    <mergeCell ref="B166:C166"/>
    <mergeCell ref="Q166:S166"/>
    <mergeCell ref="A164:A166"/>
    <mergeCell ref="B164:B165"/>
    <mergeCell ref="C164:C165"/>
    <mergeCell ref="D164:D165"/>
    <mergeCell ref="E164:E165"/>
    <mergeCell ref="G164:G166"/>
    <mergeCell ref="H173:H175"/>
    <mergeCell ref="Q173:S173"/>
    <mergeCell ref="T173:T175"/>
    <mergeCell ref="U173:U175"/>
    <mergeCell ref="Q174:S174"/>
    <mergeCell ref="B175:C175"/>
    <mergeCell ref="Q175:S175"/>
    <mergeCell ref="A173:A175"/>
    <mergeCell ref="B173:B174"/>
    <mergeCell ref="C173:C174"/>
    <mergeCell ref="D173:D174"/>
    <mergeCell ref="E173:E174"/>
    <mergeCell ref="G173:G175"/>
    <mergeCell ref="H170:H172"/>
    <mergeCell ref="Q170:S170"/>
    <mergeCell ref="T170:T172"/>
    <mergeCell ref="U170:U172"/>
    <mergeCell ref="Q171:S171"/>
    <mergeCell ref="B172:C172"/>
    <mergeCell ref="Q172:S172"/>
    <mergeCell ref="A170:A172"/>
    <mergeCell ref="B170:B171"/>
    <mergeCell ref="C170:C171"/>
    <mergeCell ref="D170:D171"/>
    <mergeCell ref="E170:E171"/>
    <mergeCell ref="G170:G172"/>
    <mergeCell ref="H179:H181"/>
    <mergeCell ref="Q179:S179"/>
    <mergeCell ref="T179:T181"/>
    <mergeCell ref="U179:U181"/>
    <mergeCell ref="Q180:S180"/>
    <mergeCell ref="B181:C181"/>
    <mergeCell ref="Q181:S181"/>
    <mergeCell ref="A179:A181"/>
    <mergeCell ref="B179:B180"/>
    <mergeCell ref="C179:C180"/>
    <mergeCell ref="D179:D180"/>
    <mergeCell ref="E179:E180"/>
    <mergeCell ref="G179:G181"/>
    <mergeCell ref="H176:H178"/>
    <mergeCell ref="Q176:S176"/>
    <mergeCell ref="T176:T178"/>
    <mergeCell ref="U176:U178"/>
    <mergeCell ref="Q177:S177"/>
    <mergeCell ref="B178:C178"/>
    <mergeCell ref="Q178:S178"/>
    <mergeCell ref="A176:A178"/>
    <mergeCell ref="B176:B177"/>
    <mergeCell ref="C176:C177"/>
    <mergeCell ref="D176:D177"/>
    <mergeCell ref="E176:E177"/>
    <mergeCell ref="G176:G178"/>
    <mergeCell ref="H185:H187"/>
    <mergeCell ref="Q185:S185"/>
    <mergeCell ref="T185:T187"/>
    <mergeCell ref="U185:U187"/>
    <mergeCell ref="Q186:S186"/>
    <mergeCell ref="B187:C187"/>
    <mergeCell ref="Q187:S187"/>
    <mergeCell ref="A185:A187"/>
    <mergeCell ref="B185:B186"/>
    <mergeCell ref="C185:C186"/>
    <mergeCell ref="D185:D186"/>
    <mergeCell ref="E185:E186"/>
    <mergeCell ref="G185:G187"/>
    <mergeCell ref="H182:H184"/>
    <mergeCell ref="Q182:S182"/>
    <mergeCell ref="T182:T184"/>
    <mergeCell ref="U182:U184"/>
    <mergeCell ref="Q183:S183"/>
    <mergeCell ref="B184:C184"/>
    <mergeCell ref="Q184:S184"/>
    <mergeCell ref="A182:A184"/>
    <mergeCell ref="B182:B183"/>
    <mergeCell ref="C182:C183"/>
    <mergeCell ref="D182:D183"/>
    <mergeCell ref="E182:E183"/>
    <mergeCell ref="G182:G184"/>
    <mergeCell ref="H191:H193"/>
    <mergeCell ref="Q191:S191"/>
    <mergeCell ref="T191:T193"/>
    <mergeCell ref="U191:U193"/>
    <mergeCell ref="Q192:S192"/>
    <mergeCell ref="B193:C193"/>
    <mergeCell ref="Q193:S193"/>
    <mergeCell ref="A191:A193"/>
    <mergeCell ref="B191:B192"/>
    <mergeCell ref="C191:C192"/>
    <mergeCell ref="D191:D192"/>
    <mergeCell ref="E191:E192"/>
    <mergeCell ref="G191:G193"/>
    <mergeCell ref="H188:H190"/>
    <mergeCell ref="Q188:S188"/>
    <mergeCell ref="T188:T190"/>
    <mergeCell ref="U188:U190"/>
    <mergeCell ref="Q189:S189"/>
    <mergeCell ref="B190:C190"/>
    <mergeCell ref="Q190:S190"/>
    <mergeCell ref="A188:A190"/>
    <mergeCell ref="B188:B189"/>
    <mergeCell ref="C188:C189"/>
    <mergeCell ref="D188:D189"/>
    <mergeCell ref="E188:E189"/>
    <mergeCell ref="G188:G190"/>
    <mergeCell ref="H197:H199"/>
    <mergeCell ref="Q197:S197"/>
    <mergeCell ref="T197:T199"/>
    <mergeCell ref="U197:U199"/>
    <mergeCell ref="Q198:S198"/>
    <mergeCell ref="B199:C199"/>
    <mergeCell ref="Q199:S199"/>
    <mergeCell ref="A197:A199"/>
    <mergeCell ref="B197:B198"/>
    <mergeCell ref="C197:C198"/>
    <mergeCell ref="D197:D198"/>
    <mergeCell ref="E197:E198"/>
    <mergeCell ref="G197:G199"/>
    <mergeCell ref="H194:H196"/>
    <mergeCell ref="Q194:S194"/>
    <mergeCell ref="T194:T196"/>
    <mergeCell ref="U194:U196"/>
    <mergeCell ref="Q195:S195"/>
    <mergeCell ref="B196:C196"/>
    <mergeCell ref="Q196:S196"/>
    <mergeCell ref="A194:A196"/>
    <mergeCell ref="B194:B195"/>
    <mergeCell ref="C194:C195"/>
    <mergeCell ref="D194:D195"/>
    <mergeCell ref="E194:E195"/>
    <mergeCell ref="G194:G196"/>
    <mergeCell ref="H203:H205"/>
    <mergeCell ref="Q203:S203"/>
    <mergeCell ref="T203:T205"/>
    <mergeCell ref="U203:U205"/>
    <mergeCell ref="Q204:S204"/>
    <mergeCell ref="B205:C205"/>
    <mergeCell ref="Q205:S205"/>
    <mergeCell ref="A203:A205"/>
    <mergeCell ref="B203:B204"/>
    <mergeCell ref="C203:C204"/>
    <mergeCell ref="D203:D204"/>
    <mergeCell ref="E203:E204"/>
    <mergeCell ref="G203:G205"/>
    <mergeCell ref="H200:H202"/>
    <mergeCell ref="Q200:S200"/>
    <mergeCell ref="T200:T202"/>
    <mergeCell ref="U200:U202"/>
    <mergeCell ref="Q201:S201"/>
    <mergeCell ref="B202:C202"/>
    <mergeCell ref="Q202:S202"/>
    <mergeCell ref="A200:A202"/>
    <mergeCell ref="B200:B201"/>
    <mergeCell ref="C200:C201"/>
    <mergeCell ref="D200:D201"/>
    <mergeCell ref="E200:E201"/>
    <mergeCell ref="G200:G202"/>
    <mergeCell ref="H209:H211"/>
    <mergeCell ref="Q209:S209"/>
    <mergeCell ref="T209:T211"/>
    <mergeCell ref="U209:U211"/>
    <mergeCell ref="Q210:S210"/>
    <mergeCell ref="B211:C211"/>
    <mergeCell ref="Q211:S211"/>
    <mergeCell ref="A209:A211"/>
    <mergeCell ref="B209:B210"/>
    <mergeCell ref="C209:C210"/>
    <mergeCell ref="D209:D210"/>
    <mergeCell ref="E209:E210"/>
    <mergeCell ref="G209:G211"/>
    <mergeCell ref="H206:H208"/>
    <mergeCell ref="Q206:S206"/>
    <mergeCell ref="T206:T208"/>
    <mergeCell ref="U206:U208"/>
    <mergeCell ref="Q207:S207"/>
    <mergeCell ref="B208:C208"/>
    <mergeCell ref="Q208:S208"/>
    <mergeCell ref="A206:A208"/>
    <mergeCell ref="B206:B207"/>
    <mergeCell ref="C206:C207"/>
    <mergeCell ref="D206:D207"/>
    <mergeCell ref="E206:E207"/>
    <mergeCell ref="G206:G208"/>
    <mergeCell ref="H215:H217"/>
    <mergeCell ref="Q215:S215"/>
    <mergeCell ref="T215:T217"/>
    <mergeCell ref="U215:U217"/>
    <mergeCell ref="Q216:S216"/>
    <mergeCell ref="B217:C217"/>
    <mergeCell ref="Q217:S217"/>
    <mergeCell ref="A215:A217"/>
    <mergeCell ref="B215:B216"/>
    <mergeCell ref="C215:C216"/>
    <mergeCell ref="D215:D216"/>
    <mergeCell ref="E215:E216"/>
    <mergeCell ref="G215:G217"/>
    <mergeCell ref="H212:H214"/>
    <mergeCell ref="Q212:S212"/>
    <mergeCell ref="T212:T214"/>
    <mergeCell ref="U212:U214"/>
    <mergeCell ref="Q213:S213"/>
    <mergeCell ref="B214:C214"/>
    <mergeCell ref="Q214:S214"/>
    <mergeCell ref="A212:A214"/>
    <mergeCell ref="B212:B213"/>
    <mergeCell ref="C212:C213"/>
    <mergeCell ref="D212:D213"/>
    <mergeCell ref="E212:E213"/>
    <mergeCell ref="G212:G214"/>
    <mergeCell ref="H221:H223"/>
    <mergeCell ref="Q221:S221"/>
    <mergeCell ref="T221:T223"/>
    <mergeCell ref="U221:U223"/>
    <mergeCell ref="Q222:S222"/>
    <mergeCell ref="B223:C223"/>
    <mergeCell ref="Q223:S223"/>
    <mergeCell ref="A221:A223"/>
    <mergeCell ref="B221:B222"/>
    <mergeCell ref="C221:C222"/>
    <mergeCell ref="D221:D222"/>
    <mergeCell ref="E221:E222"/>
    <mergeCell ref="G221:G223"/>
    <mergeCell ref="H218:H220"/>
    <mergeCell ref="Q218:S218"/>
    <mergeCell ref="T218:T220"/>
    <mergeCell ref="U218:U220"/>
    <mergeCell ref="Q219:S219"/>
    <mergeCell ref="B220:C220"/>
    <mergeCell ref="Q220:S220"/>
    <mergeCell ref="A218:A220"/>
    <mergeCell ref="B218:B219"/>
    <mergeCell ref="C218:C219"/>
    <mergeCell ref="D218:D219"/>
    <mergeCell ref="E218:E219"/>
    <mergeCell ref="G218:G220"/>
    <mergeCell ref="H227:H229"/>
    <mergeCell ref="Q227:S227"/>
    <mergeCell ref="T227:T229"/>
    <mergeCell ref="U227:U229"/>
    <mergeCell ref="Q228:S228"/>
    <mergeCell ref="B229:C229"/>
    <mergeCell ref="Q229:S229"/>
    <mergeCell ref="A227:A229"/>
    <mergeCell ref="B227:B228"/>
    <mergeCell ref="C227:C228"/>
    <mergeCell ref="D227:D228"/>
    <mergeCell ref="E227:E228"/>
    <mergeCell ref="G227:G229"/>
    <mergeCell ref="H224:H226"/>
    <mergeCell ref="Q224:S224"/>
    <mergeCell ref="T224:T226"/>
    <mergeCell ref="U224:U226"/>
    <mergeCell ref="Q225:S225"/>
    <mergeCell ref="B226:C226"/>
    <mergeCell ref="Q226:S226"/>
    <mergeCell ref="A224:A226"/>
    <mergeCell ref="B224:B225"/>
    <mergeCell ref="C224:C225"/>
    <mergeCell ref="D224:D225"/>
    <mergeCell ref="E224:E225"/>
    <mergeCell ref="G224:G226"/>
    <mergeCell ref="H233:H235"/>
    <mergeCell ref="Q233:S233"/>
    <mergeCell ref="T233:T235"/>
    <mergeCell ref="U233:U235"/>
    <mergeCell ref="Q234:S234"/>
    <mergeCell ref="B235:C235"/>
    <mergeCell ref="Q235:S235"/>
    <mergeCell ref="A233:A235"/>
    <mergeCell ref="B233:B234"/>
    <mergeCell ref="C233:C234"/>
    <mergeCell ref="D233:D234"/>
    <mergeCell ref="E233:E234"/>
    <mergeCell ref="G233:G235"/>
    <mergeCell ref="H230:H232"/>
    <mergeCell ref="Q230:S230"/>
    <mergeCell ref="T230:T232"/>
    <mergeCell ref="U230:U232"/>
    <mergeCell ref="Q231:S231"/>
    <mergeCell ref="B232:C232"/>
    <mergeCell ref="Q232:S232"/>
    <mergeCell ref="A230:A232"/>
    <mergeCell ref="B230:B231"/>
    <mergeCell ref="C230:C231"/>
    <mergeCell ref="D230:D231"/>
    <mergeCell ref="E230:E231"/>
    <mergeCell ref="G230:G232"/>
    <mergeCell ref="H239:H241"/>
    <mergeCell ref="Q239:S239"/>
    <mergeCell ref="T239:T241"/>
    <mergeCell ref="U239:U241"/>
    <mergeCell ref="Q240:S240"/>
    <mergeCell ref="B241:C241"/>
    <mergeCell ref="Q241:S241"/>
    <mergeCell ref="A239:A241"/>
    <mergeCell ref="B239:B240"/>
    <mergeCell ref="C239:C240"/>
    <mergeCell ref="D239:D240"/>
    <mergeCell ref="E239:E240"/>
    <mergeCell ref="G239:G241"/>
    <mergeCell ref="H236:H238"/>
    <mergeCell ref="Q236:S236"/>
    <mergeCell ref="T236:T238"/>
    <mergeCell ref="U236:U238"/>
    <mergeCell ref="Q237:S237"/>
    <mergeCell ref="B238:C238"/>
    <mergeCell ref="Q238:S238"/>
    <mergeCell ref="A236:A238"/>
    <mergeCell ref="B236:B237"/>
    <mergeCell ref="C236:C237"/>
    <mergeCell ref="D236:D237"/>
    <mergeCell ref="E236:E237"/>
    <mergeCell ref="G236:G238"/>
    <mergeCell ref="H245:H247"/>
    <mergeCell ref="Q245:S245"/>
    <mergeCell ref="T245:T247"/>
    <mergeCell ref="U245:U247"/>
    <mergeCell ref="Q246:S246"/>
    <mergeCell ref="B247:C247"/>
    <mergeCell ref="Q247:S247"/>
    <mergeCell ref="A245:A247"/>
    <mergeCell ref="B245:B246"/>
    <mergeCell ref="C245:C246"/>
    <mergeCell ref="D245:D246"/>
    <mergeCell ref="E245:E246"/>
    <mergeCell ref="G245:G247"/>
    <mergeCell ref="H242:H244"/>
    <mergeCell ref="Q242:S242"/>
    <mergeCell ref="T242:T244"/>
    <mergeCell ref="U242:U244"/>
    <mergeCell ref="Q243:S243"/>
    <mergeCell ref="B244:C244"/>
    <mergeCell ref="Q244:S244"/>
    <mergeCell ref="A242:A244"/>
    <mergeCell ref="B242:B243"/>
    <mergeCell ref="C242:C243"/>
    <mergeCell ref="D242:D243"/>
    <mergeCell ref="E242:E243"/>
    <mergeCell ref="G242:G244"/>
    <mergeCell ref="H251:H253"/>
    <mergeCell ref="Q251:S251"/>
    <mergeCell ref="T251:T253"/>
    <mergeCell ref="U251:U253"/>
    <mergeCell ref="Q252:S252"/>
    <mergeCell ref="B253:C253"/>
    <mergeCell ref="Q253:S253"/>
    <mergeCell ref="A251:A253"/>
    <mergeCell ref="B251:B252"/>
    <mergeCell ref="C251:C252"/>
    <mergeCell ref="D251:D252"/>
    <mergeCell ref="E251:E252"/>
    <mergeCell ref="G251:G253"/>
    <mergeCell ref="H248:H250"/>
    <mergeCell ref="Q248:S248"/>
    <mergeCell ref="T248:T250"/>
    <mergeCell ref="U248:U250"/>
    <mergeCell ref="Q249:S249"/>
    <mergeCell ref="B250:C250"/>
    <mergeCell ref="Q250:S250"/>
    <mergeCell ref="A248:A250"/>
    <mergeCell ref="B248:B249"/>
    <mergeCell ref="C248:C249"/>
    <mergeCell ref="D248:D249"/>
    <mergeCell ref="E248:E249"/>
    <mergeCell ref="G248:G250"/>
    <mergeCell ref="H257:H259"/>
    <mergeCell ref="Q257:S257"/>
    <mergeCell ref="T257:T259"/>
    <mergeCell ref="U257:U259"/>
    <mergeCell ref="Q258:S258"/>
    <mergeCell ref="B259:C259"/>
    <mergeCell ref="Q259:S259"/>
    <mergeCell ref="A257:A259"/>
    <mergeCell ref="B257:B258"/>
    <mergeCell ref="C257:C258"/>
    <mergeCell ref="D257:D258"/>
    <mergeCell ref="E257:E258"/>
    <mergeCell ref="G257:G259"/>
    <mergeCell ref="H254:H256"/>
    <mergeCell ref="Q254:S254"/>
    <mergeCell ref="T254:T256"/>
    <mergeCell ref="U254:U256"/>
    <mergeCell ref="Q255:S255"/>
    <mergeCell ref="B256:C256"/>
    <mergeCell ref="Q256:S256"/>
    <mergeCell ref="A254:A256"/>
    <mergeCell ref="B254:B255"/>
    <mergeCell ref="C254:C255"/>
    <mergeCell ref="D254:D255"/>
    <mergeCell ref="E254:E255"/>
    <mergeCell ref="G254:G256"/>
    <mergeCell ref="H263:H265"/>
    <mergeCell ref="Q263:S263"/>
    <mergeCell ref="T263:T265"/>
    <mergeCell ref="U263:U265"/>
    <mergeCell ref="Q264:S264"/>
    <mergeCell ref="B265:C265"/>
    <mergeCell ref="Q265:S265"/>
    <mergeCell ref="A263:A265"/>
    <mergeCell ref="B263:B264"/>
    <mergeCell ref="C263:C264"/>
    <mergeCell ref="D263:D264"/>
    <mergeCell ref="E263:E264"/>
    <mergeCell ref="G263:G265"/>
    <mergeCell ref="H260:H262"/>
    <mergeCell ref="Q260:S260"/>
    <mergeCell ref="T260:T262"/>
    <mergeCell ref="U260:U262"/>
    <mergeCell ref="Q261:S261"/>
    <mergeCell ref="B262:C262"/>
    <mergeCell ref="Q262:S262"/>
    <mergeCell ref="A260:A262"/>
    <mergeCell ref="B260:B261"/>
    <mergeCell ref="C260:C261"/>
    <mergeCell ref="D260:D261"/>
    <mergeCell ref="E260:E261"/>
    <mergeCell ref="G260:G262"/>
    <mergeCell ref="H269:H271"/>
    <mergeCell ref="Q269:S269"/>
    <mergeCell ref="T269:T271"/>
    <mergeCell ref="U269:U271"/>
    <mergeCell ref="Q270:S270"/>
    <mergeCell ref="B271:C271"/>
    <mergeCell ref="Q271:S271"/>
    <mergeCell ref="A269:A271"/>
    <mergeCell ref="B269:B270"/>
    <mergeCell ref="C269:C270"/>
    <mergeCell ref="D269:D270"/>
    <mergeCell ref="E269:E270"/>
    <mergeCell ref="G269:G271"/>
    <mergeCell ref="H266:H268"/>
    <mergeCell ref="Q266:S266"/>
    <mergeCell ref="T266:T268"/>
    <mergeCell ref="U266:U268"/>
    <mergeCell ref="Q267:S267"/>
    <mergeCell ref="B268:C268"/>
    <mergeCell ref="Q268:S268"/>
    <mergeCell ref="A266:A268"/>
    <mergeCell ref="B266:B267"/>
    <mergeCell ref="C266:C267"/>
    <mergeCell ref="D266:D267"/>
    <mergeCell ref="E266:E267"/>
    <mergeCell ref="G266:G268"/>
    <mergeCell ref="H275:H277"/>
    <mergeCell ref="Q275:S275"/>
    <mergeCell ref="T275:T277"/>
    <mergeCell ref="U275:U277"/>
    <mergeCell ref="Q276:S276"/>
    <mergeCell ref="B277:C277"/>
    <mergeCell ref="Q277:S277"/>
    <mergeCell ref="A275:A277"/>
    <mergeCell ref="B275:B276"/>
    <mergeCell ref="C275:C276"/>
    <mergeCell ref="D275:D276"/>
    <mergeCell ref="E275:E276"/>
    <mergeCell ref="G275:G277"/>
    <mergeCell ref="H272:H274"/>
    <mergeCell ref="Q272:S272"/>
    <mergeCell ref="T272:T274"/>
    <mergeCell ref="U272:U274"/>
    <mergeCell ref="Q273:S273"/>
    <mergeCell ref="B274:C274"/>
    <mergeCell ref="Q274:S274"/>
    <mergeCell ref="A272:A274"/>
    <mergeCell ref="B272:B273"/>
    <mergeCell ref="C272:C273"/>
    <mergeCell ref="D272:D273"/>
    <mergeCell ref="E272:E273"/>
    <mergeCell ref="G272:G274"/>
    <mergeCell ref="H281:H283"/>
    <mergeCell ref="Q281:S281"/>
    <mergeCell ref="T281:T283"/>
    <mergeCell ref="U281:U283"/>
    <mergeCell ref="Q282:S282"/>
    <mergeCell ref="B283:C283"/>
    <mergeCell ref="Q283:S283"/>
    <mergeCell ref="A281:A283"/>
    <mergeCell ref="B281:B282"/>
    <mergeCell ref="C281:C282"/>
    <mergeCell ref="D281:D282"/>
    <mergeCell ref="E281:E282"/>
    <mergeCell ref="G281:G283"/>
    <mergeCell ref="H278:H280"/>
    <mergeCell ref="Q278:S278"/>
    <mergeCell ref="T278:T280"/>
    <mergeCell ref="U278:U280"/>
    <mergeCell ref="Q279:S279"/>
    <mergeCell ref="B280:C280"/>
    <mergeCell ref="Q280:S280"/>
    <mergeCell ref="A278:A280"/>
    <mergeCell ref="B278:B279"/>
    <mergeCell ref="C278:C279"/>
    <mergeCell ref="D278:D279"/>
    <mergeCell ref="E278:E279"/>
    <mergeCell ref="G278:G280"/>
    <mergeCell ref="H287:H289"/>
    <mergeCell ref="Q287:S287"/>
    <mergeCell ref="T287:T289"/>
    <mergeCell ref="U287:U289"/>
    <mergeCell ref="Q288:S288"/>
    <mergeCell ref="B289:C289"/>
    <mergeCell ref="Q289:S289"/>
    <mergeCell ref="A287:A289"/>
    <mergeCell ref="B287:B288"/>
    <mergeCell ref="C287:C288"/>
    <mergeCell ref="D287:D288"/>
    <mergeCell ref="E287:E288"/>
    <mergeCell ref="G287:G289"/>
    <mergeCell ref="H284:H286"/>
    <mergeCell ref="Q284:S284"/>
    <mergeCell ref="T284:T286"/>
    <mergeCell ref="U284:U286"/>
    <mergeCell ref="Q285:S285"/>
    <mergeCell ref="B286:C286"/>
    <mergeCell ref="Q286:S286"/>
    <mergeCell ref="A284:A286"/>
    <mergeCell ref="B284:B285"/>
    <mergeCell ref="C284:C285"/>
    <mergeCell ref="D284:D285"/>
    <mergeCell ref="E284:E285"/>
    <mergeCell ref="G284:G286"/>
    <mergeCell ref="H293:H295"/>
    <mergeCell ref="Q293:S293"/>
    <mergeCell ref="T293:T295"/>
    <mergeCell ref="U293:U295"/>
    <mergeCell ref="Q294:S294"/>
    <mergeCell ref="B295:C295"/>
    <mergeCell ref="Q295:S295"/>
    <mergeCell ref="A293:A295"/>
    <mergeCell ref="B293:B294"/>
    <mergeCell ref="C293:C294"/>
    <mergeCell ref="D293:D294"/>
    <mergeCell ref="E293:E294"/>
    <mergeCell ref="G293:G295"/>
    <mergeCell ref="H290:H292"/>
    <mergeCell ref="Q290:S290"/>
    <mergeCell ref="T290:T292"/>
    <mergeCell ref="U290:U292"/>
    <mergeCell ref="Q291:S291"/>
    <mergeCell ref="B292:C292"/>
    <mergeCell ref="Q292:S292"/>
    <mergeCell ref="A290:A292"/>
    <mergeCell ref="B290:B291"/>
    <mergeCell ref="C290:C291"/>
    <mergeCell ref="D290:D291"/>
    <mergeCell ref="E290:E291"/>
    <mergeCell ref="G290:G292"/>
    <mergeCell ref="H299:H301"/>
    <mergeCell ref="Q299:S299"/>
    <mergeCell ref="T299:T301"/>
    <mergeCell ref="U299:U301"/>
    <mergeCell ref="Q300:S300"/>
    <mergeCell ref="B301:C301"/>
    <mergeCell ref="Q301:S301"/>
    <mergeCell ref="A299:A301"/>
    <mergeCell ref="B299:B300"/>
    <mergeCell ref="C299:C300"/>
    <mergeCell ref="D299:D300"/>
    <mergeCell ref="E299:E300"/>
    <mergeCell ref="G299:G301"/>
    <mergeCell ref="H296:H298"/>
    <mergeCell ref="Q296:S296"/>
    <mergeCell ref="T296:T298"/>
    <mergeCell ref="U296:U298"/>
    <mergeCell ref="Q297:S297"/>
    <mergeCell ref="B298:C298"/>
    <mergeCell ref="Q298:S298"/>
    <mergeCell ref="A296:A298"/>
    <mergeCell ref="B296:B297"/>
    <mergeCell ref="C296:C297"/>
    <mergeCell ref="D296:D297"/>
    <mergeCell ref="E296:E297"/>
    <mergeCell ref="G296:G298"/>
    <mergeCell ref="H305:H307"/>
    <mergeCell ref="Q305:S305"/>
    <mergeCell ref="T305:T307"/>
    <mergeCell ref="U305:U307"/>
    <mergeCell ref="Q306:S306"/>
    <mergeCell ref="B307:C307"/>
    <mergeCell ref="Q307:S307"/>
    <mergeCell ref="A305:A307"/>
    <mergeCell ref="B305:B306"/>
    <mergeCell ref="C305:C306"/>
    <mergeCell ref="D305:D306"/>
    <mergeCell ref="E305:E306"/>
    <mergeCell ref="G305:G307"/>
    <mergeCell ref="H302:H304"/>
    <mergeCell ref="Q302:S302"/>
    <mergeCell ref="T302:T304"/>
    <mergeCell ref="U302:U304"/>
    <mergeCell ref="Q303:S303"/>
    <mergeCell ref="B304:C304"/>
    <mergeCell ref="Q304:S304"/>
    <mergeCell ref="A302:A304"/>
    <mergeCell ref="B302:B303"/>
    <mergeCell ref="C302:C303"/>
    <mergeCell ref="D302:D303"/>
    <mergeCell ref="E302:E303"/>
    <mergeCell ref="G302:G304"/>
    <mergeCell ref="H311:H313"/>
    <mergeCell ref="Q311:S311"/>
    <mergeCell ref="T311:T313"/>
    <mergeCell ref="U311:U313"/>
    <mergeCell ref="Q312:S312"/>
    <mergeCell ref="B313:C313"/>
    <mergeCell ref="Q313:S313"/>
    <mergeCell ref="A311:A313"/>
    <mergeCell ref="B311:B312"/>
    <mergeCell ref="C311:C312"/>
    <mergeCell ref="D311:D312"/>
    <mergeCell ref="E311:E312"/>
    <mergeCell ref="G311:G313"/>
    <mergeCell ref="H308:H310"/>
    <mergeCell ref="Q308:S308"/>
    <mergeCell ref="T308:T310"/>
    <mergeCell ref="U308:U310"/>
    <mergeCell ref="Q309:S309"/>
    <mergeCell ref="B310:C310"/>
    <mergeCell ref="Q310:S310"/>
    <mergeCell ref="A308:A310"/>
    <mergeCell ref="B308:B309"/>
    <mergeCell ref="C308:C309"/>
    <mergeCell ref="D308:D309"/>
    <mergeCell ref="E308:E309"/>
    <mergeCell ref="G308:G310"/>
    <mergeCell ref="H317:H319"/>
    <mergeCell ref="Q317:S317"/>
    <mergeCell ref="T317:T319"/>
    <mergeCell ref="U317:U319"/>
    <mergeCell ref="Q318:S318"/>
    <mergeCell ref="B319:C319"/>
    <mergeCell ref="Q319:S319"/>
    <mergeCell ref="A317:A319"/>
    <mergeCell ref="B317:B318"/>
    <mergeCell ref="C317:C318"/>
    <mergeCell ref="D317:D318"/>
    <mergeCell ref="E317:E318"/>
    <mergeCell ref="G317:G319"/>
    <mergeCell ref="H314:H316"/>
    <mergeCell ref="Q314:S314"/>
    <mergeCell ref="T314:T316"/>
    <mergeCell ref="U314:U316"/>
    <mergeCell ref="Q315:S315"/>
    <mergeCell ref="B316:C316"/>
    <mergeCell ref="Q316:S316"/>
    <mergeCell ref="A314:A316"/>
    <mergeCell ref="B314:B315"/>
    <mergeCell ref="C314:C315"/>
    <mergeCell ref="D314:D315"/>
    <mergeCell ref="E314:E315"/>
    <mergeCell ref="G314:G316"/>
    <mergeCell ref="H323:H325"/>
    <mergeCell ref="Q323:S323"/>
    <mergeCell ref="T323:T325"/>
    <mergeCell ref="U323:U325"/>
    <mergeCell ref="Q324:S324"/>
    <mergeCell ref="B325:C325"/>
    <mergeCell ref="Q325:S325"/>
    <mergeCell ref="A323:A325"/>
    <mergeCell ref="B323:B324"/>
    <mergeCell ref="C323:C324"/>
    <mergeCell ref="D323:D324"/>
    <mergeCell ref="E323:E324"/>
    <mergeCell ref="G323:G325"/>
    <mergeCell ref="H320:H322"/>
    <mergeCell ref="Q320:S320"/>
    <mergeCell ref="T320:T322"/>
    <mergeCell ref="U320:U322"/>
    <mergeCell ref="Q321:S321"/>
    <mergeCell ref="B322:C322"/>
    <mergeCell ref="Q322:S322"/>
    <mergeCell ref="A320:A322"/>
    <mergeCell ref="B320:B321"/>
    <mergeCell ref="C320:C321"/>
    <mergeCell ref="D320:D321"/>
    <mergeCell ref="E320:E321"/>
    <mergeCell ref="G320:G322"/>
    <mergeCell ref="H329:H331"/>
    <mergeCell ref="Q329:S329"/>
    <mergeCell ref="T329:T331"/>
    <mergeCell ref="U329:U331"/>
    <mergeCell ref="Q330:S330"/>
    <mergeCell ref="B331:C331"/>
    <mergeCell ref="Q331:S331"/>
    <mergeCell ref="A329:A331"/>
    <mergeCell ref="B329:B330"/>
    <mergeCell ref="C329:C330"/>
    <mergeCell ref="D329:D330"/>
    <mergeCell ref="E329:E330"/>
    <mergeCell ref="G329:G331"/>
    <mergeCell ref="H326:H328"/>
    <mergeCell ref="Q326:S326"/>
    <mergeCell ref="T326:T328"/>
    <mergeCell ref="U326:U328"/>
    <mergeCell ref="Q327:S327"/>
    <mergeCell ref="B328:C328"/>
    <mergeCell ref="Q328:S328"/>
    <mergeCell ref="A326:A328"/>
    <mergeCell ref="B326:B327"/>
    <mergeCell ref="C326:C327"/>
    <mergeCell ref="D326:D327"/>
    <mergeCell ref="E326:E327"/>
    <mergeCell ref="G326:G328"/>
    <mergeCell ref="H335:H337"/>
    <mergeCell ref="Q335:S335"/>
    <mergeCell ref="T335:T337"/>
    <mergeCell ref="U335:U337"/>
    <mergeCell ref="Q336:S336"/>
    <mergeCell ref="B337:C337"/>
    <mergeCell ref="Q337:S337"/>
    <mergeCell ref="A335:A337"/>
    <mergeCell ref="B335:B336"/>
    <mergeCell ref="C335:C336"/>
    <mergeCell ref="D335:D336"/>
    <mergeCell ref="E335:E336"/>
    <mergeCell ref="G335:G337"/>
    <mergeCell ref="H332:H334"/>
    <mergeCell ref="Q332:S332"/>
    <mergeCell ref="T332:T334"/>
    <mergeCell ref="U332:U334"/>
    <mergeCell ref="Q333:S333"/>
    <mergeCell ref="B334:C334"/>
    <mergeCell ref="Q334:S334"/>
    <mergeCell ref="A332:A334"/>
    <mergeCell ref="B332:B333"/>
    <mergeCell ref="C332:C333"/>
    <mergeCell ref="D332:D333"/>
    <mergeCell ref="E332:E333"/>
    <mergeCell ref="G332:G334"/>
    <mergeCell ref="H341:H343"/>
    <mergeCell ref="Q341:S341"/>
    <mergeCell ref="T341:T343"/>
    <mergeCell ref="U341:U343"/>
    <mergeCell ref="Q342:S342"/>
    <mergeCell ref="B343:C343"/>
    <mergeCell ref="Q343:S343"/>
    <mergeCell ref="A341:A343"/>
    <mergeCell ref="B341:B342"/>
    <mergeCell ref="C341:C342"/>
    <mergeCell ref="D341:D342"/>
    <mergeCell ref="E341:E342"/>
    <mergeCell ref="G341:G343"/>
    <mergeCell ref="H338:H340"/>
    <mergeCell ref="Q338:S338"/>
    <mergeCell ref="T338:T340"/>
    <mergeCell ref="U338:U340"/>
    <mergeCell ref="Q339:S339"/>
    <mergeCell ref="B340:C340"/>
    <mergeCell ref="Q340:S340"/>
    <mergeCell ref="A338:A340"/>
    <mergeCell ref="B338:B339"/>
    <mergeCell ref="C338:C339"/>
    <mergeCell ref="D338:D339"/>
    <mergeCell ref="E338:E339"/>
    <mergeCell ref="G338:G340"/>
    <mergeCell ref="H347:H349"/>
    <mergeCell ref="Q347:S347"/>
    <mergeCell ref="T347:T349"/>
    <mergeCell ref="U347:U349"/>
    <mergeCell ref="Q348:S348"/>
    <mergeCell ref="B349:C349"/>
    <mergeCell ref="Q349:S349"/>
    <mergeCell ref="A347:A349"/>
    <mergeCell ref="B347:B348"/>
    <mergeCell ref="C347:C348"/>
    <mergeCell ref="D347:D348"/>
    <mergeCell ref="E347:E348"/>
    <mergeCell ref="G347:G349"/>
    <mergeCell ref="H344:H346"/>
    <mergeCell ref="Q344:S344"/>
    <mergeCell ref="T344:T346"/>
    <mergeCell ref="U344:U346"/>
    <mergeCell ref="Q345:S345"/>
    <mergeCell ref="B346:C346"/>
    <mergeCell ref="Q346:S346"/>
    <mergeCell ref="A344:A346"/>
    <mergeCell ref="B344:B345"/>
    <mergeCell ref="C344:C345"/>
    <mergeCell ref="D344:D345"/>
    <mergeCell ref="E344:E345"/>
    <mergeCell ref="G344:G346"/>
    <mergeCell ref="H353:H355"/>
    <mergeCell ref="Q353:S353"/>
    <mergeCell ref="T353:T355"/>
    <mergeCell ref="U353:U355"/>
    <mergeCell ref="Q354:S354"/>
    <mergeCell ref="B355:C355"/>
    <mergeCell ref="Q355:S355"/>
    <mergeCell ref="A353:A355"/>
    <mergeCell ref="B353:B354"/>
    <mergeCell ref="C353:C354"/>
    <mergeCell ref="D353:D354"/>
    <mergeCell ref="E353:E354"/>
    <mergeCell ref="G353:G355"/>
    <mergeCell ref="H350:H352"/>
    <mergeCell ref="Q350:S350"/>
    <mergeCell ref="T350:T352"/>
    <mergeCell ref="U350:U352"/>
    <mergeCell ref="Q351:S351"/>
    <mergeCell ref="B352:C352"/>
    <mergeCell ref="Q352:S352"/>
    <mergeCell ref="A350:A352"/>
    <mergeCell ref="B350:B351"/>
    <mergeCell ref="C350:C351"/>
    <mergeCell ref="D350:D351"/>
    <mergeCell ref="E350:E351"/>
    <mergeCell ref="G350:G352"/>
    <mergeCell ref="H359:H361"/>
    <mergeCell ref="Q359:S359"/>
    <mergeCell ref="T359:T361"/>
    <mergeCell ref="U359:U361"/>
    <mergeCell ref="Q360:S360"/>
    <mergeCell ref="B361:C361"/>
    <mergeCell ref="Q361:S361"/>
    <mergeCell ref="A359:A361"/>
    <mergeCell ref="B359:B360"/>
    <mergeCell ref="C359:C360"/>
    <mergeCell ref="D359:D360"/>
    <mergeCell ref="E359:E360"/>
    <mergeCell ref="G359:G361"/>
    <mergeCell ref="H356:H358"/>
    <mergeCell ref="Q356:S356"/>
    <mergeCell ref="T356:T358"/>
    <mergeCell ref="U356:U358"/>
    <mergeCell ref="Q357:S357"/>
    <mergeCell ref="B358:C358"/>
    <mergeCell ref="Q358:S358"/>
    <mergeCell ref="A356:A358"/>
    <mergeCell ref="B356:B357"/>
    <mergeCell ref="C356:C357"/>
    <mergeCell ref="D356:D357"/>
    <mergeCell ref="E356:E357"/>
    <mergeCell ref="G356:G358"/>
    <mergeCell ref="H365:H367"/>
    <mergeCell ref="Q365:S365"/>
    <mergeCell ref="T365:T367"/>
    <mergeCell ref="U365:U367"/>
    <mergeCell ref="Q366:S366"/>
    <mergeCell ref="B367:C367"/>
    <mergeCell ref="Q367:S367"/>
    <mergeCell ref="A365:A367"/>
    <mergeCell ref="B365:B366"/>
    <mergeCell ref="C365:C366"/>
    <mergeCell ref="D365:D366"/>
    <mergeCell ref="E365:E366"/>
    <mergeCell ref="G365:G367"/>
    <mergeCell ref="H362:H364"/>
    <mergeCell ref="Q362:S362"/>
    <mergeCell ref="T362:T364"/>
    <mergeCell ref="U362:U364"/>
    <mergeCell ref="Q363:S363"/>
    <mergeCell ref="B364:C364"/>
    <mergeCell ref="Q364:S364"/>
    <mergeCell ref="A362:A364"/>
    <mergeCell ref="B362:B363"/>
    <mergeCell ref="C362:C363"/>
    <mergeCell ref="D362:D363"/>
    <mergeCell ref="E362:E363"/>
    <mergeCell ref="G362:G364"/>
    <mergeCell ref="H371:H373"/>
    <mergeCell ref="Q371:S371"/>
    <mergeCell ref="T371:T373"/>
    <mergeCell ref="U371:U373"/>
    <mergeCell ref="Q372:S372"/>
    <mergeCell ref="B373:C373"/>
    <mergeCell ref="Q373:S373"/>
    <mergeCell ref="A371:A373"/>
    <mergeCell ref="B371:B372"/>
    <mergeCell ref="C371:C372"/>
    <mergeCell ref="D371:D372"/>
    <mergeCell ref="E371:E372"/>
    <mergeCell ref="G371:G373"/>
    <mergeCell ref="H368:H370"/>
    <mergeCell ref="Q368:S368"/>
    <mergeCell ref="T368:T370"/>
    <mergeCell ref="U368:U370"/>
    <mergeCell ref="Q369:S369"/>
    <mergeCell ref="B370:C370"/>
    <mergeCell ref="Q370:S370"/>
    <mergeCell ref="A368:A370"/>
    <mergeCell ref="B368:B369"/>
    <mergeCell ref="C368:C369"/>
    <mergeCell ref="D368:D369"/>
    <mergeCell ref="E368:E369"/>
    <mergeCell ref="G368:G370"/>
    <mergeCell ref="H377:H379"/>
    <mergeCell ref="Q377:S377"/>
    <mergeCell ref="T377:T379"/>
    <mergeCell ref="U377:U379"/>
    <mergeCell ref="Q378:S378"/>
    <mergeCell ref="B379:C379"/>
    <mergeCell ref="Q379:S379"/>
    <mergeCell ref="A377:A379"/>
    <mergeCell ref="B377:B378"/>
    <mergeCell ref="C377:C378"/>
    <mergeCell ref="D377:D378"/>
    <mergeCell ref="E377:E378"/>
    <mergeCell ref="G377:G379"/>
    <mergeCell ref="H374:H376"/>
    <mergeCell ref="Q374:S374"/>
    <mergeCell ref="T374:T376"/>
    <mergeCell ref="U374:U376"/>
    <mergeCell ref="Q375:S375"/>
    <mergeCell ref="B376:C376"/>
    <mergeCell ref="Q376:S376"/>
    <mergeCell ref="A374:A376"/>
    <mergeCell ref="B374:B375"/>
    <mergeCell ref="C374:C375"/>
    <mergeCell ref="D374:D375"/>
    <mergeCell ref="E374:E375"/>
    <mergeCell ref="G374:G376"/>
    <mergeCell ref="H383:H385"/>
    <mergeCell ref="Q383:S383"/>
    <mergeCell ref="T383:T385"/>
    <mergeCell ref="U383:U385"/>
    <mergeCell ref="Q384:S384"/>
    <mergeCell ref="B385:C385"/>
    <mergeCell ref="Q385:S385"/>
    <mergeCell ref="A383:A385"/>
    <mergeCell ref="B383:B384"/>
    <mergeCell ref="C383:C384"/>
    <mergeCell ref="D383:D384"/>
    <mergeCell ref="E383:E384"/>
    <mergeCell ref="G383:G385"/>
    <mergeCell ref="H380:H382"/>
    <mergeCell ref="Q380:S380"/>
    <mergeCell ref="T380:T382"/>
    <mergeCell ref="U380:U382"/>
    <mergeCell ref="Q381:S381"/>
    <mergeCell ref="B382:C382"/>
    <mergeCell ref="Q382:S382"/>
    <mergeCell ref="A380:A382"/>
    <mergeCell ref="B380:B381"/>
    <mergeCell ref="C380:C381"/>
    <mergeCell ref="D380:D381"/>
    <mergeCell ref="E380:E381"/>
    <mergeCell ref="G380:G382"/>
    <mergeCell ref="H389:H391"/>
    <mergeCell ref="Q389:S389"/>
    <mergeCell ref="T389:T391"/>
    <mergeCell ref="U389:U391"/>
    <mergeCell ref="Q390:S390"/>
    <mergeCell ref="B391:C391"/>
    <mergeCell ref="Q391:S391"/>
    <mergeCell ref="A389:A391"/>
    <mergeCell ref="B389:B390"/>
    <mergeCell ref="C389:C390"/>
    <mergeCell ref="D389:D390"/>
    <mergeCell ref="E389:E390"/>
    <mergeCell ref="G389:G391"/>
    <mergeCell ref="H386:H388"/>
    <mergeCell ref="Q386:S386"/>
    <mergeCell ref="T386:T388"/>
    <mergeCell ref="U386:U388"/>
    <mergeCell ref="Q387:S387"/>
    <mergeCell ref="B388:C388"/>
    <mergeCell ref="Q388:S388"/>
    <mergeCell ref="A386:A388"/>
    <mergeCell ref="B386:B387"/>
    <mergeCell ref="C386:C387"/>
    <mergeCell ref="D386:D387"/>
    <mergeCell ref="E386:E387"/>
    <mergeCell ref="G386:G388"/>
    <mergeCell ref="H395:H397"/>
    <mergeCell ref="Q395:S395"/>
    <mergeCell ref="T395:T397"/>
    <mergeCell ref="U395:U397"/>
    <mergeCell ref="Q396:S396"/>
    <mergeCell ref="B397:C397"/>
    <mergeCell ref="Q397:S397"/>
    <mergeCell ref="A395:A397"/>
    <mergeCell ref="B395:B396"/>
    <mergeCell ref="C395:C396"/>
    <mergeCell ref="D395:D396"/>
    <mergeCell ref="E395:E396"/>
    <mergeCell ref="G395:G397"/>
    <mergeCell ref="H392:H394"/>
    <mergeCell ref="Q392:S392"/>
    <mergeCell ref="T392:T394"/>
    <mergeCell ref="U392:U394"/>
    <mergeCell ref="Q393:S393"/>
    <mergeCell ref="B394:C394"/>
    <mergeCell ref="Q394:S394"/>
    <mergeCell ref="A392:A394"/>
    <mergeCell ref="B392:B393"/>
    <mergeCell ref="C392:C393"/>
    <mergeCell ref="D392:D393"/>
    <mergeCell ref="E392:E393"/>
    <mergeCell ref="G392:G394"/>
    <mergeCell ref="H401:H403"/>
    <mergeCell ref="Q401:S401"/>
    <mergeCell ref="T401:T403"/>
    <mergeCell ref="U401:U403"/>
    <mergeCell ref="Q402:S402"/>
    <mergeCell ref="B403:C403"/>
    <mergeCell ref="Q403:S403"/>
    <mergeCell ref="A401:A403"/>
    <mergeCell ref="B401:B402"/>
    <mergeCell ref="C401:C402"/>
    <mergeCell ref="D401:D402"/>
    <mergeCell ref="E401:E402"/>
    <mergeCell ref="G401:G403"/>
    <mergeCell ref="H398:H400"/>
    <mergeCell ref="Q398:S398"/>
    <mergeCell ref="T398:T400"/>
    <mergeCell ref="U398:U400"/>
    <mergeCell ref="Q399:S399"/>
    <mergeCell ref="B400:C400"/>
    <mergeCell ref="Q400:S400"/>
    <mergeCell ref="A398:A400"/>
    <mergeCell ref="B398:B399"/>
    <mergeCell ref="C398:C399"/>
    <mergeCell ref="D398:D399"/>
    <mergeCell ref="E398:E399"/>
    <mergeCell ref="G398:G400"/>
    <mergeCell ref="H407:H409"/>
    <mergeCell ref="Q407:S407"/>
    <mergeCell ref="T407:T409"/>
    <mergeCell ref="U407:U409"/>
    <mergeCell ref="Q408:S408"/>
    <mergeCell ref="B409:C409"/>
    <mergeCell ref="Q409:S409"/>
    <mergeCell ref="A407:A409"/>
    <mergeCell ref="B407:B408"/>
    <mergeCell ref="C407:C408"/>
    <mergeCell ref="D407:D408"/>
    <mergeCell ref="E407:E408"/>
    <mergeCell ref="G407:G409"/>
    <mergeCell ref="H404:H406"/>
    <mergeCell ref="Q404:S404"/>
    <mergeCell ref="T404:T406"/>
    <mergeCell ref="U404:U406"/>
    <mergeCell ref="Q405:S405"/>
    <mergeCell ref="B406:C406"/>
    <mergeCell ref="Q406:S406"/>
    <mergeCell ref="A404:A406"/>
    <mergeCell ref="B404:B405"/>
    <mergeCell ref="C404:C405"/>
    <mergeCell ref="D404:D405"/>
    <mergeCell ref="E404:E405"/>
    <mergeCell ref="G404:G406"/>
    <mergeCell ref="H413:H415"/>
    <mergeCell ref="Q413:S413"/>
    <mergeCell ref="T413:T415"/>
    <mergeCell ref="U413:U415"/>
    <mergeCell ref="Q414:S414"/>
    <mergeCell ref="B415:C415"/>
    <mergeCell ref="Q415:S415"/>
    <mergeCell ref="A413:A415"/>
    <mergeCell ref="B413:B414"/>
    <mergeCell ref="C413:C414"/>
    <mergeCell ref="D413:D414"/>
    <mergeCell ref="E413:E414"/>
    <mergeCell ref="G413:G415"/>
    <mergeCell ref="H410:H412"/>
    <mergeCell ref="Q410:S410"/>
    <mergeCell ref="T410:T412"/>
    <mergeCell ref="U410:U412"/>
    <mergeCell ref="Q411:S411"/>
    <mergeCell ref="B412:C412"/>
    <mergeCell ref="Q412:S412"/>
    <mergeCell ref="A410:A412"/>
    <mergeCell ref="B410:B411"/>
    <mergeCell ref="C410:C411"/>
    <mergeCell ref="D410:D411"/>
    <mergeCell ref="E410:E411"/>
    <mergeCell ref="G410:G412"/>
    <mergeCell ref="H419:H421"/>
    <mergeCell ref="Q419:S419"/>
    <mergeCell ref="T419:T421"/>
    <mergeCell ref="U419:U421"/>
    <mergeCell ref="Q420:S420"/>
    <mergeCell ref="B421:C421"/>
    <mergeCell ref="Q421:S421"/>
    <mergeCell ref="A419:A421"/>
    <mergeCell ref="B419:B420"/>
    <mergeCell ref="C419:C420"/>
    <mergeCell ref="D419:D420"/>
    <mergeCell ref="E419:E420"/>
    <mergeCell ref="G419:G421"/>
    <mergeCell ref="H416:H418"/>
    <mergeCell ref="Q416:S416"/>
    <mergeCell ref="T416:T418"/>
    <mergeCell ref="U416:U418"/>
    <mergeCell ref="Q417:S417"/>
    <mergeCell ref="B418:C418"/>
    <mergeCell ref="Q418:S418"/>
    <mergeCell ref="A416:A418"/>
    <mergeCell ref="B416:B417"/>
    <mergeCell ref="C416:C417"/>
    <mergeCell ref="D416:D417"/>
    <mergeCell ref="E416:E417"/>
    <mergeCell ref="G416:G418"/>
    <mergeCell ref="H425:H427"/>
    <mergeCell ref="Q425:S425"/>
    <mergeCell ref="T425:T427"/>
    <mergeCell ref="U425:U427"/>
    <mergeCell ref="Q426:S426"/>
    <mergeCell ref="B427:C427"/>
    <mergeCell ref="Q427:S427"/>
    <mergeCell ref="A425:A427"/>
    <mergeCell ref="B425:B426"/>
    <mergeCell ref="C425:C426"/>
    <mergeCell ref="D425:D426"/>
    <mergeCell ref="E425:E426"/>
    <mergeCell ref="G425:G427"/>
    <mergeCell ref="H422:H424"/>
    <mergeCell ref="Q422:S422"/>
    <mergeCell ref="T422:T424"/>
    <mergeCell ref="U422:U424"/>
    <mergeCell ref="Q423:S423"/>
    <mergeCell ref="B424:C424"/>
    <mergeCell ref="Q424:S424"/>
    <mergeCell ref="A422:A424"/>
    <mergeCell ref="B422:B423"/>
    <mergeCell ref="C422:C423"/>
    <mergeCell ref="D422:D423"/>
    <mergeCell ref="E422:E423"/>
    <mergeCell ref="G422:G424"/>
    <mergeCell ref="H431:H433"/>
    <mergeCell ref="Q431:S431"/>
    <mergeCell ref="T431:T433"/>
    <mergeCell ref="U431:U433"/>
    <mergeCell ref="Q432:S432"/>
    <mergeCell ref="B433:C433"/>
    <mergeCell ref="Q433:S433"/>
    <mergeCell ref="A431:A433"/>
    <mergeCell ref="B431:B432"/>
    <mergeCell ref="C431:C432"/>
    <mergeCell ref="D431:D432"/>
    <mergeCell ref="E431:E432"/>
    <mergeCell ref="G431:G433"/>
    <mergeCell ref="H428:H430"/>
    <mergeCell ref="Q428:S428"/>
    <mergeCell ref="T428:T430"/>
    <mergeCell ref="U428:U430"/>
    <mergeCell ref="Q429:S429"/>
    <mergeCell ref="B430:C430"/>
    <mergeCell ref="Q430:S430"/>
    <mergeCell ref="A428:A430"/>
    <mergeCell ref="B428:B429"/>
    <mergeCell ref="C428:C429"/>
    <mergeCell ref="D428:D429"/>
    <mergeCell ref="E428:E429"/>
    <mergeCell ref="G428:G430"/>
    <mergeCell ref="H437:H439"/>
    <mergeCell ref="Q437:S437"/>
    <mergeCell ref="T437:T439"/>
    <mergeCell ref="U437:U439"/>
    <mergeCell ref="Q438:S438"/>
    <mergeCell ref="B439:C439"/>
    <mergeCell ref="Q439:S439"/>
    <mergeCell ref="A437:A439"/>
    <mergeCell ref="B437:B438"/>
    <mergeCell ref="C437:C438"/>
    <mergeCell ref="D437:D438"/>
    <mergeCell ref="E437:E438"/>
    <mergeCell ref="G437:G439"/>
    <mergeCell ref="H434:H436"/>
    <mergeCell ref="Q434:S434"/>
    <mergeCell ref="T434:T436"/>
    <mergeCell ref="U434:U436"/>
    <mergeCell ref="Q435:S435"/>
    <mergeCell ref="B436:C436"/>
    <mergeCell ref="Q436:S436"/>
    <mergeCell ref="A434:A436"/>
    <mergeCell ref="B434:B435"/>
    <mergeCell ref="C434:C435"/>
    <mergeCell ref="D434:D435"/>
    <mergeCell ref="E434:E435"/>
    <mergeCell ref="G434:G436"/>
    <mergeCell ref="H443:H445"/>
    <mergeCell ref="Q443:S443"/>
    <mergeCell ref="T443:T445"/>
    <mergeCell ref="U443:U445"/>
    <mergeCell ref="Q444:S444"/>
    <mergeCell ref="B445:C445"/>
    <mergeCell ref="Q445:S445"/>
    <mergeCell ref="A443:A445"/>
    <mergeCell ref="B443:B444"/>
    <mergeCell ref="C443:C444"/>
    <mergeCell ref="D443:D444"/>
    <mergeCell ref="E443:E444"/>
    <mergeCell ref="G443:G445"/>
    <mergeCell ref="H440:H442"/>
    <mergeCell ref="Q440:S440"/>
    <mergeCell ref="T440:T442"/>
    <mergeCell ref="U440:U442"/>
    <mergeCell ref="Q441:S441"/>
    <mergeCell ref="B442:C442"/>
    <mergeCell ref="Q442:S442"/>
    <mergeCell ref="A440:A442"/>
    <mergeCell ref="B440:B441"/>
    <mergeCell ref="C440:C441"/>
    <mergeCell ref="D440:D441"/>
    <mergeCell ref="E440:E441"/>
    <mergeCell ref="G440:G442"/>
    <mergeCell ref="H449:H451"/>
    <mergeCell ref="Q449:S449"/>
    <mergeCell ref="T449:T451"/>
    <mergeCell ref="U449:U451"/>
    <mergeCell ref="Q450:S450"/>
    <mergeCell ref="B451:C451"/>
    <mergeCell ref="Q451:S451"/>
    <mergeCell ref="A449:A451"/>
    <mergeCell ref="B449:B450"/>
    <mergeCell ref="C449:C450"/>
    <mergeCell ref="D449:D450"/>
    <mergeCell ref="E449:E450"/>
    <mergeCell ref="G449:G451"/>
    <mergeCell ref="H446:H448"/>
    <mergeCell ref="Q446:S446"/>
    <mergeCell ref="T446:T448"/>
    <mergeCell ref="U446:U448"/>
    <mergeCell ref="Q447:S447"/>
    <mergeCell ref="B448:C448"/>
    <mergeCell ref="Q448:S448"/>
    <mergeCell ref="A446:A448"/>
    <mergeCell ref="B446:B447"/>
    <mergeCell ref="C446:C447"/>
    <mergeCell ref="D446:D447"/>
    <mergeCell ref="E446:E447"/>
    <mergeCell ref="G446:G448"/>
    <mergeCell ref="B455:B456"/>
    <mergeCell ref="C455:C456"/>
    <mergeCell ref="D455:D456"/>
    <mergeCell ref="E455:E456"/>
    <mergeCell ref="G455:G457"/>
    <mergeCell ref="H452:H454"/>
    <mergeCell ref="Q452:S452"/>
    <mergeCell ref="T452:T454"/>
    <mergeCell ref="U452:U454"/>
    <mergeCell ref="Q453:S453"/>
    <mergeCell ref="B454:C454"/>
    <mergeCell ref="Q454:S454"/>
    <mergeCell ref="A452:A454"/>
    <mergeCell ref="B452:B453"/>
    <mergeCell ref="C452:C453"/>
    <mergeCell ref="D452:D453"/>
    <mergeCell ref="E452:E453"/>
    <mergeCell ref="G452:G454"/>
    <mergeCell ref="H455:H457"/>
    <mergeCell ref="Q455:S455"/>
    <mergeCell ref="T455:T457"/>
    <mergeCell ref="U455:U457"/>
    <mergeCell ref="Y38:Y40"/>
    <mergeCell ref="Y41:Y43"/>
    <mergeCell ref="H461:H463"/>
    <mergeCell ref="Q461:S461"/>
    <mergeCell ref="T461:T463"/>
    <mergeCell ref="U461:U463"/>
    <mergeCell ref="Q462:S462"/>
    <mergeCell ref="B463:C463"/>
    <mergeCell ref="Q463:S463"/>
    <mergeCell ref="A461:A463"/>
    <mergeCell ref="B461:B462"/>
    <mergeCell ref="C461:C462"/>
    <mergeCell ref="D461:D462"/>
    <mergeCell ref="E461:E462"/>
    <mergeCell ref="G461:G463"/>
    <mergeCell ref="H458:H460"/>
    <mergeCell ref="Q458:S458"/>
    <mergeCell ref="T458:T460"/>
    <mergeCell ref="U458:U460"/>
    <mergeCell ref="Q459:S459"/>
    <mergeCell ref="B460:C460"/>
    <mergeCell ref="Q460:S460"/>
    <mergeCell ref="A458:A460"/>
    <mergeCell ref="B458:B459"/>
    <mergeCell ref="C458:C459"/>
    <mergeCell ref="D458:D459"/>
    <mergeCell ref="E458:E459"/>
    <mergeCell ref="G458:G460"/>
    <mergeCell ref="Q456:S456"/>
    <mergeCell ref="B457:C457"/>
    <mergeCell ref="Q457:S457"/>
    <mergeCell ref="A455:A457"/>
  </mergeCells>
  <phoneticPr fontId="1"/>
  <dataValidations count="2">
    <dataValidation imeMode="halfKatakana" allowBlank="1" showInputMessage="1" showErrorMessage="1" sqref="E461:E462 E17:E18 E20:E21 E23:E24 E26:E27 E29:E30 E32:E33 E35:E36 E38:E39 E41:E42 E44:E45 E47:E48 E50:E51 E53:E54 E56:E57 E59:E60 E62:E63 E65:E66 E68:E69 E71:E72 E74:E75 E77:E78 E80:E81 E83:E84 E86:E87 E89:E90 E92:E93 E95:E96 E98:E99 E101:E102 E104:E105 E107:E108 E110:E111 E113:E114 E116:E117 E119:E120 E122:E123 E125:E126 E128:E129 E131:E132 E134:E135 E137:E138 E140:E141 E143:E144 E146:E147 E149:E150 E152:E153 E155:E156 E158:E159 E161:E162 E164:E165 E167:E168 E170:E171 E173:E174 E176:E177 E179:E180 E182:E183 E185:E186 E188:E189 E191:E192 E194:E195 E197:E198 E200:E201 E203:E204 E206:E207 E209:E210 E212:E213 E215:E216 E218:E219 E221:E222 E224:E225 E227:E228 E230:E231 E233:E234 E236:E237 E239:E240 E242:E243 E245:E246 E248:E249 E251:E252 E254:E255 E257:E258 E260:E261 E263:E264 E266:E267 E269:E270 E272:E273 E275:E276 E278:E279 E281:E282 E284:E285 E287:E288 E290:E291 E293:E294 E296:E297 E299:E300 E302:E303 E305:E306 E308:E309 E311:E312 E314:E315 E317:E318 E320:E321 E323:E324 E326:E327 E329:E330 E332:E333 E335:E336 E338:E339 E341:E342 E344:E345 E347:E348 E350:E351 E353:E354 E356:E357 E359:E360 E362:E363 E365:E366 E368:E369 E371:E372 E374:E375 E377:E378 E380:E381 E383:E384 E386:E387 E389:E390 E392:E393 E395:E396 E398:E399 E401:E402 E404:E405 E407:E408 E410:E411 E413:E414 E416:E417 E419:E420 E422:E423 E425:E426 E428:E429 E431:E432 E434:E435 E437:E438 E440:E441 E443:E444 E446:E447 E449:E450 E452:E453 E455:E456 E458:E459 E14:E15"/>
    <dataValidation imeMode="halfAlpha" allowBlank="1" showInputMessage="1" showErrorMessage="1" sqref="F14 F461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N14 N16:N17 N19:N20 N22:N23 N25:N26 N28:N29 N31:N32 N34:N35 N37:N38 N40:N41 N43:N463"/>
  </dataValidations>
  <pageMargins left="0.70866141732283472" right="0.70866141732283472" top="0.74803149606299213" bottom="0.74803149606299213" header="0.31496062992125984" footer="0.31496062992125984"/>
  <pageSetup paperSize="9" scale="58" fitToHeight="0" orientation="portrait" horizontalDpi="4294967293" verticalDpi="1200" r:id="rId1"/>
  <rowBreaks count="8" manualBreakCount="8">
    <brk id="37" max="19" man="1"/>
    <brk id="61" max="19" man="1"/>
    <brk id="133" max="19" man="1"/>
    <brk id="193" max="19" man="1"/>
    <brk id="253" max="19" man="1"/>
    <brk id="313" max="19" man="1"/>
    <brk id="373" max="16383" man="1"/>
    <brk id="433" max="1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男子登録情報!$L$1:$L$2</xm:f>
          </x14:formula1>
          <xm:sqref>T14:U463 S6:T8</xm:sqref>
        </x14:dataValidation>
        <x14:dataValidation type="list" allowBlank="1" showInputMessage="1" showErrorMessage="1">
          <x14:formula1>
            <xm:f>女子登録情報!$J$1:$J$20</xm:f>
          </x14:formula1>
          <xm:sqref>K14:K463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33CC"/>
  </sheetPr>
  <dimension ref="A1:AA585"/>
  <sheetViews>
    <sheetView zoomScaleNormal="100" zoomScaleSheetLayoutView="100" workbookViewId="0">
      <selection activeCell="D9" sqref="D9:H10"/>
    </sheetView>
  </sheetViews>
  <sheetFormatPr defaultRowHeight="13.5"/>
  <cols>
    <col min="1" max="1" width="10.625" style="55" customWidth="1"/>
    <col min="2" max="2" width="5.125" style="55" bestFit="1" customWidth="1"/>
    <col min="3" max="3" width="11" style="55" customWidth="1"/>
    <col min="4" max="4" width="14.125" style="55" hidden="1" customWidth="1"/>
    <col min="5" max="6" width="15.625" style="55" customWidth="1"/>
    <col min="7" max="7" width="30.625" style="55" customWidth="1"/>
    <col min="8" max="8" width="9" style="55"/>
    <col min="9" max="9" width="12.125" style="55" customWidth="1"/>
    <col min="10" max="10" width="10.625" style="60" customWidth="1"/>
    <col min="11" max="11" width="9" style="20"/>
    <col min="12" max="12" width="9" style="55" hidden="1" customWidth="1"/>
    <col min="13" max="27" width="9" style="20"/>
  </cols>
  <sheetData>
    <row r="1" spans="1:12" s="20" customFormat="1" ht="13.5" customHeight="1">
      <c r="A1" s="730" t="str">
        <f>CONCATENATE('加盟校情報&amp;大会設定'!G5,'加盟校情報&amp;大会設定'!H5,'加盟校情報&amp;大会設定'!I5,'加盟校情報&amp;大会設定'!J5)&amp;"　様式Ⅱ(女子4×100mR)個票"</f>
        <v>第82回東海学生駅伝 兼 第14回東海学生女子駅伝　様式Ⅱ(女子4×100mR)個票</v>
      </c>
      <c r="B1" s="730"/>
      <c r="C1" s="730"/>
      <c r="D1" s="730"/>
      <c r="E1" s="730"/>
      <c r="F1" s="730"/>
      <c r="G1" s="730"/>
      <c r="H1" s="730"/>
      <c r="I1" s="730"/>
      <c r="J1" s="730"/>
      <c r="L1" s="55"/>
    </row>
    <row r="2" spans="1:12" s="20" customFormat="1" ht="13.5" customHeight="1">
      <c r="A2" s="730"/>
      <c r="B2" s="730"/>
      <c r="C2" s="730"/>
      <c r="D2" s="730"/>
      <c r="E2" s="730"/>
      <c r="F2" s="730"/>
      <c r="G2" s="730"/>
      <c r="H2" s="730"/>
      <c r="I2" s="730"/>
      <c r="J2" s="730"/>
      <c r="L2" s="55"/>
    </row>
    <row r="3" spans="1:12" s="20" customFormat="1" ht="13.5" customHeight="1">
      <c r="A3" s="730"/>
      <c r="B3" s="730"/>
      <c r="C3" s="730"/>
      <c r="D3" s="730"/>
      <c r="E3" s="730"/>
      <c r="F3" s="730"/>
      <c r="G3" s="730"/>
      <c r="H3" s="730"/>
      <c r="I3" s="730"/>
      <c r="J3" s="730"/>
      <c r="L3" s="55"/>
    </row>
    <row r="4" spans="1:12" s="20" customFormat="1" ht="18.75">
      <c r="A4" s="3"/>
      <c r="B4" s="3"/>
      <c r="C4" s="3"/>
      <c r="D4" s="3"/>
      <c r="E4" s="3"/>
      <c r="F4" s="3"/>
      <c r="G4" s="3"/>
      <c r="H4" s="3"/>
      <c r="I4" s="3"/>
      <c r="J4" s="53"/>
      <c r="L4" s="55"/>
    </row>
    <row r="5" spans="1:12" s="20" customFormat="1" ht="19.5" thickBot="1">
      <c r="A5" s="3"/>
      <c r="B5" s="3"/>
      <c r="C5" s="3"/>
      <c r="D5" s="3"/>
      <c r="E5" s="3"/>
      <c r="F5" s="3"/>
      <c r="G5" s="3"/>
      <c r="H5" s="3"/>
      <c r="I5" s="3"/>
      <c r="J5" s="57" t="s">
        <v>56</v>
      </c>
      <c r="L5" s="55"/>
    </row>
    <row r="6" spans="1:12" s="20" customFormat="1" ht="18.75" customHeight="1">
      <c r="A6" s="3"/>
      <c r="B6" s="724" t="str">
        <f>CONCATENATE('加盟校情報&amp;大会設定'!$G$5,'加盟校情報&amp;大会設定'!$H$5,'加盟校情報&amp;大会設定'!$I$5,'加盟校情報&amp;大会設定'!$J$5,)&amp;"　女子4×100mR"</f>
        <v>第82回東海学生駅伝 兼 第14回東海学生女子駅伝　女子4×100mR</v>
      </c>
      <c r="C6" s="725"/>
      <c r="D6" s="725"/>
      <c r="E6" s="725"/>
      <c r="F6" s="725"/>
      <c r="G6" s="725"/>
      <c r="H6" s="725"/>
      <c r="I6" s="726"/>
      <c r="J6" s="198"/>
      <c r="L6" s="55"/>
    </row>
    <row r="7" spans="1:12" s="20" customFormat="1" ht="19.5" customHeight="1" thickBot="1">
      <c r="A7" s="3"/>
      <c r="B7" s="727"/>
      <c r="C7" s="728"/>
      <c r="D7" s="728"/>
      <c r="E7" s="728"/>
      <c r="F7" s="728"/>
      <c r="G7" s="728"/>
      <c r="H7" s="728"/>
      <c r="I7" s="729"/>
      <c r="J7" s="198"/>
      <c r="L7" s="55">
        <f>COUNTA(C18,C47,C76,C105,C134,C163,C192,C221,C250,C279,C308,C337,C366,C395,C424,C453,C482,C511,C540,C569)</f>
        <v>0</v>
      </c>
    </row>
    <row r="8" spans="1:12" s="20" customFormat="1" ht="18.75">
      <c r="A8" s="3"/>
      <c r="B8" s="509" t="s">
        <v>57</v>
      </c>
      <c r="C8" s="510"/>
      <c r="D8" s="515" t="str">
        <f>IF(基本情報登録!$D$6&gt;0,基本情報登録!$D$6,"")</f>
        <v/>
      </c>
      <c r="E8" s="516"/>
      <c r="F8" s="516"/>
      <c r="G8" s="516"/>
      <c r="H8" s="517"/>
      <c r="I8" s="52" t="s">
        <v>58</v>
      </c>
      <c r="J8" s="198"/>
      <c r="L8" s="55"/>
    </row>
    <row r="9" spans="1:12" s="20" customFormat="1" ht="18.75" customHeight="1">
      <c r="A9" s="3"/>
      <c r="B9" s="573" t="s">
        <v>1</v>
      </c>
      <c r="C9" s="574"/>
      <c r="D9" s="518" t="str">
        <f>IF(基本情報登録!$D$8&gt;0,基本情報登録!$D$8,"")</f>
        <v/>
      </c>
      <c r="E9" s="519"/>
      <c r="F9" s="519"/>
      <c r="G9" s="519"/>
      <c r="H9" s="520"/>
      <c r="I9" s="492"/>
      <c r="J9" s="198"/>
      <c r="L9" s="55"/>
    </row>
    <row r="10" spans="1:12" s="20" customFormat="1" ht="19.5" customHeight="1" thickBot="1">
      <c r="A10" s="3"/>
      <c r="B10" s="513"/>
      <c r="C10" s="514"/>
      <c r="D10" s="521"/>
      <c r="E10" s="522"/>
      <c r="F10" s="522"/>
      <c r="G10" s="522"/>
      <c r="H10" s="523"/>
      <c r="I10" s="493"/>
      <c r="J10" s="198"/>
      <c r="L10" s="55"/>
    </row>
    <row r="11" spans="1:12" s="20" customFormat="1" ht="18.75">
      <c r="A11" s="3"/>
      <c r="B11" s="509" t="s">
        <v>37</v>
      </c>
      <c r="C11" s="510"/>
      <c r="D11" s="547"/>
      <c r="E11" s="548"/>
      <c r="F11" s="548"/>
      <c r="G11" s="548"/>
      <c r="H11" s="548"/>
      <c r="I11" s="549"/>
      <c r="J11" s="198"/>
      <c r="L11" s="55"/>
    </row>
    <row r="12" spans="1:12" s="20" customFormat="1" ht="18.75" hidden="1">
      <c r="A12" s="3"/>
      <c r="B12" s="195"/>
      <c r="C12" s="196"/>
      <c r="D12" s="49"/>
      <c r="E12" s="550" t="str">
        <f>TEXT(D11,"00000")</f>
        <v>00000</v>
      </c>
      <c r="F12" s="550"/>
      <c r="G12" s="550"/>
      <c r="H12" s="550"/>
      <c r="I12" s="551"/>
      <c r="J12" s="198"/>
      <c r="L12" s="55"/>
    </row>
    <row r="13" spans="1:12" s="20" customFormat="1" ht="18.75" customHeight="1">
      <c r="A13" s="3"/>
      <c r="B13" s="511" t="s">
        <v>40</v>
      </c>
      <c r="C13" s="512"/>
      <c r="D13" s="528"/>
      <c r="E13" s="554"/>
      <c r="F13" s="554"/>
      <c r="G13" s="554"/>
      <c r="H13" s="554"/>
      <c r="I13" s="555"/>
      <c r="J13" s="198"/>
      <c r="L13" s="55"/>
    </row>
    <row r="14" spans="1:12" s="20" customFormat="1" ht="18.75" customHeight="1">
      <c r="A14" s="3"/>
      <c r="B14" s="552"/>
      <c r="C14" s="553"/>
      <c r="D14" s="534"/>
      <c r="E14" s="556"/>
      <c r="F14" s="556"/>
      <c r="G14" s="556"/>
      <c r="H14" s="556"/>
      <c r="I14" s="557"/>
      <c r="J14" s="198"/>
      <c r="L14" s="55"/>
    </row>
    <row r="15" spans="1:12" s="20" customFormat="1" ht="19.5" thickBot="1">
      <c r="A15" s="3"/>
      <c r="B15" s="513" t="s">
        <v>59</v>
      </c>
      <c r="C15" s="514"/>
      <c r="D15" s="530"/>
      <c r="E15" s="563"/>
      <c r="F15" s="563"/>
      <c r="G15" s="563"/>
      <c r="H15" s="563"/>
      <c r="I15" s="571"/>
      <c r="J15" s="198"/>
      <c r="L15" s="55"/>
    </row>
    <row r="16" spans="1:12" s="20" customFormat="1" ht="18.75">
      <c r="A16" s="3"/>
      <c r="B16" s="575" t="s">
        <v>60</v>
      </c>
      <c r="C16" s="576"/>
      <c r="D16" s="576"/>
      <c r="E16" s="576"/>
      <c r="F16" s="576"/>
      <c r="G16" s="576"/>
      <c r="H16" s="576"/>
      <c r="I16" s="577"/>
      <c r="J16" s="198"/>
      <c r="L16" s="55"/>
    </row>
    <row r="17" spans="1:12" s="20" customFormat="1" ht="19.5" thickBot="1">
      <c r="A17" s="3"/>
      <c r="B17" s="50" t="s">
        <v>61</v>
      </c>
      <c r="C17" s="197" t="s">
        <v>30</v>
      </c>
      <c r="D17" s="197" t="s">
        <v>62</v>
      </c>
      <c r="E17" s="578" t="s">
        <v>63</v>
      </c>
      <c r="F17" s="578"/>
      <c r="G17" s="197" t="s">
        <v>57</v>
      </c>
      <c r="H17" s="197" t="s">
        <v>64</v>
      </c>
      <c r="I17" s="51" t="s">
        <v>65</v>
      </c>
      <c r="J17" s="198"/>
      <c r="L17" s="55"/>
    </row>
    <row r="18" spans="1:12" s="20" customFormat="1" ht="19.5" customHeight="1" thickTop="1">
      <c r="A18" s="3"/>
      <c r="B18" s="542">
        <v>1</v>
      </c>
      <c r="C18" s="533"/>
      <c r="D18" s="533" t="str">
        <f>IF(C18&gt;0,VLOOKUP(C18,女子登録情報!$A$2:$H$2000,2,0),"")</f>
        <v/>
      </c>
      <c r="E18" s="533" t="str">
        <f>IF(C18&gt;0,VLOOKUP(C18,女子登録情報!$A$2:$H$2000,3,0),"")</f>
        <v/>
      </c>
      <c r="F18" s="533"/>
      <c r="G18" s="570" t="str">
        <f>IF(C18&gt;0,VLOOKUP(C18,女子登録情報!$A$2:$H$2000,4,0),"")</f>
        <v/>
      </c>
      <c r="H18" s="533" t="str">
        <f>IF(C18&gt;0,VLOOKUP(C18,女子登録情報!$A$2:$H$2000,8,0),"")</f>
        <v/>
      </c>
      <c r="I18" s="532" t="str">
        <f>IF(C18&gt;0,VLOOKUP(C18,女子登録情報!$A$2:$H$2000,5,0),"")</f>
        <v/>
      </c>
      <c r="J18" s="198"/>
      <c r="L18" s="55"/>
    </row>
    <row r="19" spans="1:12" s="20" customFormat="1" ht="18.75" customHeight="1">
      <c r="A19" s="3"/>
      <c r="B19" s="567"/>
      <c r="C19" s="564"/>
      <c r="D19" s="564"/>
      <c r="E19" s="564"/>
      <c r="F19" s="564"/>
      <c r="G19" s="570"/>
      <c r="H19" s="564"/>
      <c r="I19" s="565"/>
      <c r="J19" s="198"/>
      <c r="L19" s="55"/>
    </row>
    <row r="20" spans="1:12" s="20" customFormat="1" ht="18.75" customHeight="1">
      <c r="A20" s="3"/>
      <c r="B20" s="567">
        <v>2</v>
      </c>
      <c r="C20" s="564"/>
      <c r="D20" s="533" t="str">
        <f>IF(C20,VLOOKUP(C20,女子登録情報!$A$2:$H$2000,2,0),"")</f>
        <v/>
      </c>
      <c r="E20" s="533" t="str">
        <f>IF(C20&gt;0,VLOOKUP(C20,女子登録情報!$A$2:$H$2000,3,0),"")</f>
        <v/>
      </c>
      <c r="F20" s="533"/>
      <c r="G20" s="564" t="str">
        <f>IF(C20&gt;0,VLOOKUP(C20,女子登録情報!$A$2:$H$2000,4,0),"")</f>
        <v/>
      </c>
      <c r="H20" s="564" t="str">
        <f>IF(C20&gt;0,VLOOKUP(C20,女子登録情報!$A$2:$H$2000,8,0),"")</f>
        <v/>
      </c>
      <c r="I20" s="565" t="str">
        <f>IF(C20&gt;0,VLOOKUP(C20,女子登録情報!$A$2:$H$2000,5,0),"")</f>
        <v/>
      </c>
      <c r="J20" s="198"/>
      <c r="L20" s="55"/>
    </row>
    <row r="21" spans="1:12" s="20" customFormat="1" ht="18.75" customHeight="1">
      <c r="A21" s="3"/>
      <c r="B21" s="567"/>
      <c r="C21" s="564"/>
      <c r="D21" s="564"/>
      <c r="E21" s="564"/>
      <c r="F21" s="564"/>
      <c r="G21" s="564"/>
      <c r="H21" s="564"/>
      <c r="I21" s="565"/>
      <c r="J21" s="198"/>
      <c r="L21" s="55"/>
    </row>
    <row r="22" spans="1:12" s="20" customFormat="1" ht="18.75" customHeight="1">
      <c r="A22" s="3"/>
      <c r="B22" s="567">
        <v>3</v>
      </c>
      <c r="C22" s="564"/>
      <c r="D22" s="533" t="str">
        <f>IF(C22,VLOOKUP(C22,女子登録情報!$A$2:$H$2000,2,0),"")</f>
        <v/>
      </c>
      <c r="E22" s="533" t="str">
        <f>IF(C22&gt;0,VLOOKUP(C22,女子登録情報!$A$2:$H$2000,3,0),"")</f>
        <v/>
      </c>
      <c r="F22" s="533"/>
      <c r="G22" s="564" t="str">
        <f>IF(C22&gt;0,VLOOKUP(C22,女子登録情報!$A$2:$H$2000,4,0),"")</f>
        <v/>
      </c>
      <c r="H22" s="564" t="str">
        <f>IF(C22&gt;0,VLOOKUP(C22,女子登録情報!$A$2:$H$2000,8,0),"")</f>
        <v/>
      </c>
      <c r="I22" s="565" t="str">
        <f>IF(C22&gt;0,VLOOKUP(C22,女子登録情報!$A$2:$H$2000,5,0),"")</f>
        <v/>
      </c>
      <c r="J22" s="198"/>
      <c r="L22" s="55"/>
    </row>
    <row r="23" spans="1:12" s="20" customFormat="1" ht="18.75" customHeight="1">
      <c r="A23" s="3"/>
      <c r="B23" s="567"/>
      <c r="C23" s="564"/>
      <c r="D23" s="564"/>
      <c r="E23" s="564"/>
      <c r="F23" s="564"/>
      <c r="G23" s="564"/>
      <c r="H23" s="564"/>
      <c r="I23" s="565"/>
      <c r="J23" s="198"/>
      <c r="L23" s="55"/>
    </row>
    <row r="24" spans="1:12" s="20" customFormat="1" ht="18.75" customHeight="1">
      <c r="A24" s="3"/>
      <c r="B24" s="567">
        <v>4</v>
      </c>
      <c r="C24" s="564"/>
      <c r="D24" s="533" t="str">
        <f>IF(C24,VLOOKUP(C24,女子登録情報!$A$2:$H$2000,2,0),"")</f>
        <v/>
      </c>
      <c r="E24" s="533" t="str">
        <f>IF(C24&gt;0,VLOOKUP(C24,女子登録情報!$A$2:$H$2000,3,0),"")</f>
        <v/>
      </c>
      <c r="F24" s="533"/>
      <c r="G24" s="564" t="str">
        <f>IF(C24&gt;0,VLOOKUP(C24,女子登録情報!$A$2:$H$2000,4,0),"")</f>
        <v/>
      </c>
      <c r="H24" s="564" t="str">
        <f>IF(C24&gt;0,VLOOKUP(C24,女子登録情報!$A$2:$H$2000,8,0),"")</f>
        <v/>
      </c>
      <c r="I24" s="565" t="str">
        <f>IF(C24&gt;0,VLOOKUP(C24,女子登録情報!$A$2:$H$2000,5,0),"")</f>
        <v/>
      </c>
      <c r="J24" s="198"/>
      <c r="L24" s="55"/>
    </row>
    <row r="25" spans="1:12" s="20" customFormat="1" ht="18.75" customHeight="1">
      <c r="A25" s="3"/>
      <c r="B25" s="567"/>
      <c r="C25" s="564"/>
      <c r="D25" s="564"/>
      <c r="E25" s="564"/>
      <c r="F25" s="564"/>
      <c r="G25" s="564"/>
      <c r="H25" s="564"/>
      <c r="I25" s="565"/>
      <c r="J25" s="198"/>
      <c r="L25" s="55"/>
    </row>
    <row r="26" spans="1:12" s="20" customFormat="1" ht="18.75" customHeight="1">
      <c r="A26" s="3"/>
      <c r="B26" s="567">
        <v>5</v>
      </c>
      <c r="C26" s="564"/>
      <c r="D26" s="533" t="str">
        <f>IF(C26,VLOOKUP(C26,女子登録情報!$A$2:$H$2000,2,0),"")</f>
        <v/>
      </c>
      <c r="E26" s="533" t="str">
        <f>IF(C26&gt;0,VLOOKUP(C26,女子登録情報!$A$2:$H$2000,3,0),"")</f>
        <v/>
      </c>
      <c r="F26" s="533"/>
      <c r="G26" s="564" t="str">
        <f>IF(C26&gt;0,VLOOKUP(C26,女子登録情報!$A$2:$H$2000,4,0),"")</f>
        <v/>
      </c>
      <c r="H26" s="564" t="str">
        <f>IF(C26&gt;0,VLOOKUP(C26,女子登録情報!$A$2:$H$2000,8,0),"")</f>
        <v/>
      </c>
      <c r="I26" s="565" t="str">
        <f>IF(C26&gt;0,VLOOKUP(C26,女子登録情報!$A$2:$H$2000,5,0),"")</f>
        <v/>
      </c>
      <c r="J26" s="198"/>
      <c r="L26" s="55"/>
    </row>
    <row r="27" spans="1:12" s="20" customFormat="1" ht="18.75" customHeight="1">
      <c r="A27" s="3"/>
      <c r="B27" s="567"/>
      <c r="C27" s="564"/>
      <c r="D27" s="564"/>
      <c r="E27" s="564"/>
      <c r="F27" s="564"/>
      <c r="G27" s="564"/>
      <c r="H27" s="564"/>
      <c r="I27" s="565"/>
      <c r="J27" s="198"/>
      <c r="L27" s="55"/>
    </row>
    <row r="28" spans="1:12" s="20" customFormat="1" ht="18.75" customHeight="1">
      <c r="A28" s="3"/>
      <c r="B28" s="567">
        <v>6</v>
      </c>
      <c r="C28" s="564"/>
      <c r="D28" s="533" t="str">
        <f>IF(C28,VLOOKUP(C28,女子登録情報!$A$2:$H$2000,2,0),"")</f>
        <v/>
      </c>
      <c r="E28" s="533" t="str">
        <f>IF(C28&gt;0,VLOOKUP(C28,女子登録情報!$A$2:$H$2000,3,0),"")</f>
        <v/>
      </c>
      <c r="F28" s="533"/>
      <c r="G28" s="570" t="str">
        <f>IF(C28&gt;0,VLOOKUP(C28,女子登録情報!$A$2:$H$2000,4,0),"")</f>
        <v/>
      </c>
      <c r="H28" s="570" t="str">
        <f>IF(C28&gt;0,VLOOKUP(C28,女子登録情報!$A$2:$H$2000,8,0),"")</f>
        <v/>
      </c>
      <c r="I28" s="532" t="str">
        <f>IF(C28&gt;0,VLOOKUP(C28,女子登録情報!$A$2:$H$2000,5,0),"")</f>
        <v/>
      </c>
      <c r="J28" s="198"/>
      <c r="L28" s="55"/>
    </row>
    <row r="29" spans="1:12" s="20" customFormat="1" ht="19.5" customHeight="1" thickBot="1">
      <c r="A29" s="3"/>
      <c r="B29" s="568"/>
      <c r="C29" s="569"/>
      <c r="D29" s="569"/>
      <c r="E29" s="569"/>
      <c r="F29" s="569"/>
      <c r="G29" s="527"/>
      <c r="H29" s="527"/>
      <c r="I29" s="566"/>
      <c r="J29" s="198"/>
      <c r="L29" s="55"/>
    </row>
    <row r="30" spans="1:12" s="20" customFormat="1" ht="18.75">
      <c r="A30" s="3"/>
      <c r="B30" s="494" t="s">
        <v>66</v>
      </c>
      <c r="C30" s="495"/>
      <c r="D30" s="495"/>
      <c r="E30" s="495"/>
      <c r="F30" s="495"/>
      <c r="G30" s="495"/>
      <c r="H30" s="495"/>
      <c r="I30" s="496"/>
      <c r="J30" s="198"/>
      <c r="L30" s="55"/>
    </row>
    <row r="31" spans="1:12" s="20" customFormat="1" ht="18.75">
      <c r="A31" s="3"/>
      <c r="B31" s="497"/>
      <c r="C31" s="498"/>
      <c r="D31" s="498"/>
      <c r="E31" s="498"/>
      <c r="F31" s="498"/>
      <c r="G31" s="498"/>
      <c r="H31" s="498"/>
      <c r="I31" s="499"/>
      <c r="J31" s="198"/>
      <c r="L31" s="55"/>
    </row>
    <row r="32" spans="1:12" s="20" customFormat="1" ht="19.5" thickBot="1">
      <c r="A32" s="3"/>
      <c r="B32" s="500"/>
      <c r="C32" s="501"/>
      <c r="D32" s="501"/>
      <c r="E32" s="501"/>
      <c r="F32" s="501"/>
      <c r="G32" s="501"/>
      <c r="H32" s="501"/>
      <c r="I32" s="502"/>
      <c r="J32" s="198"/>
      <c r="L32" s="55"/>
    </row>
    <row r="33" spans="1:12" s="20" customFormat="1" ht="18.75">
      <c r="A33" s="54"/>
      <c r="B33" s="54"/>
      <c r="C33" s="54"/>
      <c r="D33" s="54"/>
      <c r="E33" s="54"/>
      <c r="F33" s="54"/>
      <c r="G33" s="54"/>
      <c r="H33" s="54"/>
      <c r="I33" s="54"/>
      <c r="J33" s="59"/>
      <c r="L33" s="55"/>
    </row>
    <row r="34" spans="1:12" s="20" customFormat="1" ht="19.5" thickBot="1">
      <c r="A34" s="3"/>
      <c r="B34" s="3"/>
      <c r="C34" s="3"/>
      <c r="D34" s="3"/>
      <c r="E34" s="3"/>
      <c r="F34" s="3"/>
      <c r="G34" s="3"/>
      <c r="H34" s="3"/>
      <c r="I34" s="3"/>
      <c r="J34" s="57" t="s">
        <v>67</v>
      </c>
      <c r="L34" s="55"/>
    </row>
    <row r="35" spans="1:12" s="20" customFormat="1" ht="18.75" customHeight="1">
      <c r="A35" s="3"/>
      <c r="B35" s="724" t="str">
        <f>CONCATENATE('加盟校情報&amp;大会設定'!$G$5,'加盟校情報&amp;大会設定'!$H$5,'加盟校情報&amp;大会設定'!$I$5,'加盟校情報&amp;大会設定'!$J$5,)&amp;"　女子4×100mR"</f>
        <v>第82回東海学生駅伝 兼 第14回東海学生女子駅伝　女子4×100mR</v>
      </c>
      <c r="C35" s="725"/>
      <c r="D35" s="725"/>
      <c r="E35" s="725"/>
      <c r="F35" s="725"/>
      <c r="G35" s="725"/>
      <c r="H35" s="725"/>
      <c r="I35" s="726"/>
      <c r="J35" s="198"/>
      <c r="L35" s="55"/>
    </row>
    <row r="36" spans="1:12" s="20" customFormat="1" ht="19.5" customHeight="1" thickBot="1">
      <c r="A36" s="3"/>
      <c r="B36" s="727"/>
      <c r="C36" s="728"/>
      <c r="D36" s="728"/>
      <c r="E36" s="728"/>
      <c r="F36" s="728"/>
      <c r="G36" s="728"/>
      <c r="H36" s="728"/>
      <c r="I36" s="729"/>
      <c r="J36" s="198"/>
      <c r="L36" s="55"/>
    </row>
    <row r="37" spans="1:12" s="20" customFormat="1" ht="18.75">
      <c r="A37" s="3"/>
      <c r="B37" s="509" t="s">
        <v>57</v>
      </c>
      <c r="C37" s="510"/>
      <c r="D37" s="515" t="str">
        <f>IF(基本情報登録!$D$6&gt;0,基本情報登録!$D$6,"")</f>
        <v/>
      </c>
      <c r="E37" s="516"/>
      <c r="F37" s="516"/>
      <c r="G37" s="516"/>
      <c r="H37" s="517"/>
      <c r="I37" s="58" t="s">
        <v>58</v>
      </c>
      <c r="J37" s="198"/>
      <c r="L37" s="55"/>
    </row>
    <row r="38" spans="1:12" s="20" customFormat="1" ht="18.75" customHeight="1">
      <c r="A38" s="3"/>
      <c r="B38" s="511" t="s">
        <v>1</v>
      </c>
      <c r="C38" s="512"/>
      <c r="D38" s="518" t="str">
        <f>IF(基本情報登録!$D$8&gt;0,基本情報登録!$D$8,"")</f>
        <v/>
      </c>
      <c r="E38" s="519"/>
      <c r="F38" s="519"/>
      <c r="G38" s="519"/>
      <c r="H38" s="520"/>
      <c r="I38" s="492"/>
      <c r="J38" s="198"/>
      <c r="L38" s="55"/>
    </row>
    <row r="39" spans="1:12" s="20" customFormat="1" ht="19.5" customHeight="1" thickBot="1">
      <c r="A39" s="3"/>
      <c r="B39" s="513"/>
      <c r="C39" s="514"/>
      <c r="D39" s="521"/>
      <c r="E39" s="522"/>
      <c r="F39" s="522"/>
      <c r="G39" s="522"/>
      <c r="H39" s="523"/>
      <c r="I39" s="493"/>
      <c r="J39" s="198"/>
      <c r="L39" s="55"/>
    </row>
    <row r="40" spans="1:12" s="20" customFormat="1" ht="18.75">
      <c r="A40" s="3"/>
      <c r="B40" s="509" t="s">
        <v>37</v>
      </c>
      <c r="C40" s="510"/>
      <c r="D40" s="547"/>
      <c r="E40" s="548"/>
      <c r="F40" s="548"/>
      <c r="G40" s="548"/>
      <c r="H40" s="548"/>
      <c r="I40" s="549"/>
      <c r="J40" s="198"/>
      <c r="L40" s="55"/>
    </row>
    <row r="41" spans="1:12" s="20" customFormat="1" ht="18.75" hidden="1" customHeight="1">
      <c r="A41" s="3"/>
      <c r="B41" s="195"/>
      <c r="C41" s="196"/>
      <c r="D41" s="49"/>
      <c r="E41" s="550" t="str">
        <f>TEXT(D40,"00000")</f>
        <v>00000</v>
      </c>
      <c r="F41" s="550"/>
      <c r="G41" s="550"/>
      <c r="H41" s="550"/>
      <c r="I41" s="551"/>
      <c r="J41" s="198"/>
      <c r="L41" s="55"/>
    </row>
    <row r="42" spans="1:12" s="20" customFormat="1" ht="18.75" customHeight="1">
      <c r="A42" s="3"/>
      <c r="B42" s="511" t="s">
        <v>40</v>
      </c>
      <c r="C42" s="512"/>
      <c r="D42" s="528"/>
      <c r="E42" s="554"/>
      <c r="F42" s="554"/>
      <c r="G42" s="554"/>
      <c r="H42" s="554"/>
      <c r="I42" s="555"/>
      <c r="J42" s="198"/>
      <c r="L42" s="55"/>
    </row>
    <row r="43" spans="1:12" s="20" customFormat="1" ht="18.75" customHeight="1">
      <c r="A43" s="3"/>
      <c r="B43" s="552"/>
      <c r="C43" s="553"/>
      <c r="D43" s="534"/>
      <c r="E43" s="556"/>
      <c r="F43" s="556"/>
      <c r="G43" s="556"/>
      <c r="H43" s="556"/>
      <c r="I43" s="557"/>
      <c r="J43" s="198"/>
      <c r="L43" s="55"/>
    </row>
    <row r="44" spans="1:12" s="20" customFormat="1" ht="19.5" thickBot="1">
      <c r="A44" s="3"/>
      <c r="B44" s="558" t="s">
        <v>59</v>
      </c>
      <c r="C44" s="559"/>
      <c r="D44" s="560"/>
      <c r="E44" s="561"/>
      <c r="F44" s="561"/>
      <c r="G44" s="561"/>
      <c r="H44" s="561"/>
      <c r="I44" s="562"/>
      <c r="J44" s="198"/>
      <c r="L44" s="55"/>
    </row>
    <row r="45" spans="1:12" s="20" customFormat="1" ht="18.75">
      <c r="A45" s="3"/>
      <c r="B45" s="536" t="s">
        <v>60</v>
      </c>
      <c r="C45" s="537"/>
      <c r="D45" s="537"/>
      <c r="E45" s="537"/>
      <c r="F45" s="537"/>
      <c r="G45" s="537"/>
      <c r="H45" s="537"/>
      <c r="I45" s="538"/>
      <c r="J45" s="198"/>
      <c r="L45" s="55"/>
    </row>
    <row r="46" spans="1:12" s="20" customFormat="1" ht="19.5" thickBot="1">
      <c r="A46" s="3"/>
      <c r="B46" s="50" t="s">
        <v>61</v>
      </c>
      <c r="C46" s="197" t="s">
        <v>30</v>
      </c>
      <c r="D46" s="197" t="s">
        <v>62</v>
      </c>
      <c r="E46" s="539" t="s">
        <v>63</v>
      </c>
      <c r="F46" s="540"/>
      <c r="G46" s="197" t="s">
        <v>57</v>
      </c>
      <c r="H46" s="197" t="s">
        <v>64</v>
      </c>
      <c r="I46" s="51" t="s">
        <v>65</v>
      </c>
      <c r="J46" s="198"/>
      <c r="L46" s="55"/>
    </row>
    <row r="47" spans="1:12" s="20" customFormat="1" ht="19.5" customHeight="1" thickTop="1">
      <c r="A47" s="3"/>
      <c r="B47" s="541">
        <v>1</v>
      </c>
      <c r="C47" s="543"/>
      <c r="D47" s="543" t="str">
        <f>IF(C47&gt;0,VLOOKUP(C47,女子登録情報!$A$2:$H$2000,2,0),"")</f>
        <v/>
      </c>
      <c r="E47" s="544" t="str">
        <f>IF(C47&gt;0,VLOOKUP(C47,女子登録情報!$A$2:$H$2000,3,0),"")</f>
        <v/>
      </c>
      <c r="F47" s="545"/>
      <c r="G47" s="543" t="str">
        <f>IF(C47&gt;0,VLOOKUP(C47,女子登録情報!$A$2:$H$2000,4,0),"")</f>
        <v/>
      </c>
      <c r="H47" s="543" t="str">
        <f>IF(C47&gt;0,VLOOKUP(C47,女子登録情報!$A$2:$H$2000,8,0),"")</f>
        <v/>
      </c>
      <c r="I47" s="546" t="str">
        <f>IF(C47&gt;0,VLOOKUP(C47,女子登録情報!$A$2:$H$2000,5,0),"")</f>
        <v/>
      </c>
      <c r="J47" s="198"/>
      <c r="L47" s="55"/>
    </row>
    <row r="48" spans="1:12" s="20" customFormat="1" ht="18.75" customHeight="1">
      <c r="A48" s="3"/>
      <c r="B48" s="542"/>
      <c r="C48" s="533"/>
      <c r="D48" s="533"/>
      <c r="E48" s="534"/>
      <c r="F48" s="535"/>
      <c r="G48" s="533"/>
      <c r="H48" s="533"/>
      <c r="I48" s="532"/>
      <c r="J48" s="198"/>
      <c r="L48" s="55"/>
    </row>
    <row r="49" spans="1:12" s="20" customFormat="1" ht="18.75" customHeight="1">
      <c r="A49" s="3"/>
      <c r="B49" s="524">
        <v>2</v>
      </c>
      <c r="C49" s="526"/>
      <c r="D49" s="526" t="str">
        <f>IF(C49,VLOOKUP(C49,女子登録情報!$A$2:$H$2000,2,0),"")</f>
        <v/>
      </c>
      <c r="E49" s="528" t="str">
        <f>IF(C49&gt;0,VLOOKUP(C49,女子登録情報!$A$2:$H$2000,3,0),"")</f>
        <v/>
      </c>
      <c r="F49" s="529"/>
      <c r="G49" s="526" t="str">
        <f>IF(C49&gt;0,VLOOKUP(C49,女子登録情報!$A$2:$H$2000,4,0),"")</f>
        <v/>
      </c>
      <c r="H49" s="526" t="str">
        <f>IF(C49&gt;0,VLOOKUP(C49,女子登録情報!$A$2:$H$2000,8,0),"")</f>
        <v/>
      </c>
      <c r="I49" s="492" t="str">
        <f>IF(C49&gt;0,VLOOKUP(C49,女子登録情報!$A$2:$H$2000,5,0),"")</f>
        <v/>
      </c>
      <c r="J49" s="198"/>
      <c r="L49" s="55"/>
    </row>
    <row r="50" spans="1:12" s="20" customFormat="1" ht="18.75" customHeight="1">
      <c r="A50" s="3"/>
      <c r="B50" s="542"/>
      <c r="C50" s="533"/>
      <c r="D50" s="533"/>
      <c r="E50" s="534"/>
      <c r="F50" s="535"/>
      <c r="G50" s="533"/>
      <c r="H50" s="533"/>
      <c r="I50" s="532"/>
      <c r="J50" s="198"/>
      <c r="L50" s="55"/>
    </row>
    <row r="51" spans="1:12" s="20" customFormat="1" ht="18.75" customHeight="1">
      <c r="A51" s="3"/>
      <c r="B51" s="524">
        <v>3</v>
      </c>
      <c r="C51" s="526"/>
      <c r="D51" s="526" t="str">
        <f>IF(C51,VLOOKUP(C51,女子登録情報!$A$2:$H$2000,2,0),"")</f>
        <v/>
      </c>
      <c r="E51" s="528" t="str">
        <f>IF(C51&gt;0,VLOOKUP(C51,女子登録情報!$A$2:$H$2000,3,0),"")</f>
        <v/>
      </c>
      <c r="F51" s="529"/>
      <c r="G51" s="526" t="str">
        <f>IF(C51&gt;0,VLOOKUP(C51,女子登録情報!$A$2:$H$2000,4,0),"")</f>
        <v/>
      </c>
      <c r="H51" s="526" t="str">
        <f>IF(C51&gt;0,VLOOKUP(C51,女子登録情報!$A$2:$H$2000,8,0),"")</f>
        <v/>
      </c>
      <c r="I51" s="492" t="str">
        <f>IF(C51&gt;0,VLOOKUP(C51,女子登録情報!$A$2:$H$2000,5,0),"")</f>
        <v/>
      </c>
      <c r="J51" s="198"/>
      <c r="L51" s="55"/>
    </row>
    <row r="52" spans="1:12" s="20" customFormat="1" ht="18.75" customHeight="1">
      <c r="A52" s="3"/>
      <c r="B52" s="542"/>
      <c r="C52" s="533"/>
      <c r="D52" s="533"/>
      <c r="E52" s="534"/>
      <c r="F52" s="535"/>
      <c r="G52" s="533"/>
      <c r="H52" s="533"/>
      <c r="I52" s="532"/>
      <c r="J52" s="198"/>
      <c r="L52" s="55"/>
    </row>
    <row r="53" spans="1:12" s="20" customFormat="1" ht="18.75" customHeight="1">
      <c r="A53" s="3"/>
      <c r="B53" s="524">
        <v>4</v>
      </c>
      <c r="C53" s="526"/>
      <c r="D53" s="526" t="str">
        <f>IF(C53,VLOOKUP(C53,女子登録情報!$A$2:$H$2000,2,0),"")</f>
        <v/>
      </c>
      <c r="E53" s="528" t="str">
        <f>IF(C53&gt;0,VLOOKUP(C53,女子登録情報!$A$2:$H$2000,3,0),"")</f>
        <v/>
      </c>
      <c r="F53" s="529"/>
      <c r="G53" s="526" t="str">
        <f>IF(C53&gt;0,VLOOKUP(C53,女子登録情報!$A$2:$H$2000,4,0),"")</f>
        <v/>
      </c>
      <c r="H53" s="526" t="str">
        <f>IF(C53&gt;0,VLOOKUP(C53,女子登録情報!$A$2:$H$2000,8,0),"")</f>
        <v/>
      </c>
      <c r="I53" s="492" t="str">
        <f>IF(C53&gt;0,VLOOKUP(C53,女子登録情報!$A$2:$H$2000,5,0),"")</f>
        <v/>
      </c>
      <c r="J53" s="198"/>
      <c r="L53" s="55"/>
    </row>
    <row r="54" spans="1:12" s="20" customFormat="1" ht="18.75" customHeight="1">
      <c r="A54" s="3"/>
      <c r="B54" s="542"/>
      <c r="C54" s="533"/>
      <c r="D54" s="533"/>
      <c r="E54" s="534"/>
      <c r="F54" s="535"/>
      <c r="G54" s="533"/>
      <c r="H54" s="533"/>
      <c r="I54" s="532"/>
      <c r="J54" s="198"/>
      <c r="L54" s="55"/>
    </row>
    <row r="55" spans="1:12" s="20" customFormat="1" ht="18.75" customHeight="1">
      <c r="A55" s="3"/>
      <c r="B55" s="524">
        <v>5</v>
      </c>
      <c r="C55" s="526"/>
      <c r="D55" s="526" t="str">
        <f>IF(C55,VLOOKUP(C55,女子登録情報!$A$2:$H$2000,2,0),"")</f>
        <v/>
      </c>
      <c r="E55" s="528" t="str">
        <f>IF(C55&gt;0,VLOOKUP(C55,女子登録情報!$A$2:$H$2000,3,0),"")</f>
        <v/>
      </c>
      <c r="F55" s="529"/>
      <c r="G55" s="526" t="str">
        <f>IF(C55&gt;0,VLOOKUP(C55,女子登録情報!$A$2:$H$2000,4,0),"")</f>
        <v/>
      </c>
      <c r="H55" s="526" t="str">
        <f>IF(C55&gt;0,VLOOKUP(C55,女子登録情報!$A$2:$H$2000,8,0),"")</f>
        <v/>
      </c>
      <c r="I55" s="492" t="str">
        <f>IF(C55&gt;0,VLOOKUP(C55,女子登録情報!$A$2:$H$2000,5,0),"")</f>
        <v/>
      </c>
      <c r="J55" s="198"/>
      <c r="L55" s="55"/>
    </row>
    <row r="56" spans="1:12" s="20" customFormat="1" ht="18.75" customHeight="1">
      <c r="A56" s="3"/>
      <c r="B56" s="542"/>
      <c r="C56" s="533"/>
      <c r="D56" s="533"/>
      <c r="E56" s="534"/>
      <c r="F56" s="535"/>
      <c r="G56" s="533"/>
      <c r="H56" s="533"/>
      <c r="I56" s="532"/>
      <c r="J56" s="198"/>
      <c r="L56" s="55"/>
    </row>
    <row r="57" spans="1:12" s="20" customFormat="1" ht="18.75" customHeight="1">
      <c r="A57" s="3"/>
      <c r="B57" s="524">
        <v>6</v>
      </c>
      <c r="C57" s="526"/>
      <c r="D57" s="526" t="str">
        <f>IF(C57,VLOOKUP(C57,女子登録情報!$A$2:$H$2000,2,0),"")</f>
        <v/>
      </c>
      <c r="E57" s="528" t="str">
        <f>IF(C57&gt;0,VLOOKUP(C57,女子登録情報!$A$2:$H$2000,3,0),"")</f>
        <v/>
      </c>
      <c r="F57" s="529"/>
      <c r="G57" s="526" t="str">
        <f>IF(C57&gt;0,VLOOKUP(C57,女子登録情報!$A$2:$H$2000,4,0),"")</f>
        <v/>
      </c>
      <c r="H57" s="526" t="str">
        <f>IF(C57&gt;0,VLOOKUP(C57,女子登録情報!$A$2:$H$2000,8,0),"")</f>
        <v/>
      </c>
      <c r="I57" s="492" t="str">
        <f>IF(C57&gt;0,VLOOKUP(C57,女子登録情報!$A$2:$H$2000,5,0),"")</f>
        <v/>
      </c>
      <c r="J57" s="198"/>
      <c r="L57" s="55"/>
    </row>
    <row r="58" spans="1:12" s="20" customFormat="1" ht="19.5" customHeight="1" thickBot="1">
      <c r="A58" s="3"/>
      <c r="B58" s="525"/>
      <c r="C58" s="527"/>
      <c r="D58" s="527"/>
      <c r="E58" s="530"/>
      <c r="F58" s="531"/>
      <c r="G58" s="527"/>
      <c r="H58" s="527"/>
      <c r="I58" s="493"/>
      <c r="J58" s="198"/>
      <c r="L58" s="55"/>
    </row>
    <row r="59" spans="1:12" s="20" customFormat="1" ht="18.75">
      <c r="A59" s="3"/>
      <c r="B59" s="494" t="s">
        <v>66</v>
      </c>
      <c r="C59" s="495"/>
      <c r="D59" s="495"/>
      <c r="E59" s="495"/>
      <c r="F59" s="495"/>
      <c r="G59" s="495"/>
      <c r="H59" s="495"/>
      <c r="I59" s="496"/>
      <c r="J59" s="198"/>
      <c r="L59" s="55"/>
    </row>
    <row r="60" spans="1:12" s="20" customFormat="1" ht="18.75">
      <c r="A60" s="3"/>
      <c r="B60" s="497"/>
      <c r="C60" s="498"/>
      <c r="D60" s="498"/>
      <c r="E60" s="498"/>
      <c r="F60" s="498"/>
      <c r="G60" s="498"/>
      <c r="H60" s="498"/>
      <c r="I60" s="499"/>
      <c r="J60" s="198"/>
      <c r="L60" s="55"/>
    </row>
    <row r="61" spans="1:12" s="20" customFormat="1" ht="19.5" thickBot="1">
      <c r="A61" s="3"/>
      <c r="B61" s="500"/>
      <c r="C61" s="501"/>
      <c r="D61" s="501"/>
      <c r="E61" s="501"/>
      <c r="F61" s="501"/>
      <c r="G61" s="501"/>
      <c r="H61" s="501"/>
      <c r="I61" s="502"/>
      <c r="J61" s="198"/>
      <c r="L61" s="55"/>
    </row>
    <row r="62" spans="1:12" s="20" customFormat="1" ht="18.75">
      <c r="A62" s="54"/>
      <c r="B62" s="54"/>
      <c r="C62" s="54"/>
      <c r="D62" s="54"/>
      <c r="E62" s="54"/>
      <c r="F62" s="54"/>
      <c r="G62" s="54"/>
      <c r="H62" s="54"/>
      <c r="I62" s="54"/>
      <c r="J62" s="59"/>
      <c r="L62" s="55"/>
    </row>
    <row r="63" spans="1:12" s="20" customFormat="1" ht="19.5" thickBot="1">
      <c r="A63" s="3"/>
      <c r="B63" s="3"/>
      <c r="C63" s="3"/>
      <c r="D63" s="3"/>
      <c r="E63" s="3"/>
      <c r="F63" s="3"/>
      <c r="G63" s="3"/>
      <c r="H63" s="3"/>
      <c r="I63" s="3"/>
      <c r="J63" s="57" t="s">
        <v>68</v>
      </c>
      <c r="L63" s="55"/>
    </row>
    <row r="64" spans="1:12" s="20" customFormat="1" ht="18.75" customHeight="1">
      <c r="A64" s="3"/>
      <c r="B64" s="724" t="str">
        <f>CONCATENATE('加盟校情報&amp;大会設定'!$G$5,'加盟校情報&amp;大会設定'!$H$5,'加盟校情報&amp;大会設定'!$I$5,'加盟校情報&amp;大会設定'!$J$5,)&amp;"　女子4×100mR"</f>
        <v>第82回東海学生駅伝 兼 第14回東海学生女子駅伝　女子4×100mR</v>
      </c>
      <c r="C64" s="725"/>
      <c r="D64" s="725"/>
      <c r="E64" s="725"/>
      <c r="F64" s="725"/>
      <c r="G64" s="725"/>
      <c r="H64" s="725"/>
      <c r="I64" s="726"/>
      <c r="J64" s="198"/>
      <c r="L64" s="55"/>
    </row>
    <row r="65" spans="1:12" s="20" customFormat="1" ht="19.5" customHeight="1" thickBot="1">
      <c r="A65" s="3"/>
      <c r="B65" s="727"/>
      <c r="C65" s="728"/>
      <c r="D65" s="728"/>
      <c r="E65" s="728"/>
      <c r="F65" s="728"/>
      <c r="G65" s="728"/>
      <c r="H65" s="728"/>
      <c r="I65" s="729"/>
      <c r="J65" s="198"/>
      <c r="L65" s="55"/>
    </row>
    <row r="66" spans="1:12" s="20" customFormat="1" ht="18.75">
      <c r="A66" s="3"/>
      <c r="B66" s="509" t="s">
        <v>57</v>
      </c>
      <c r="C66" s="510"/>
      <c r="D66" s="515" t="str">
        <f>IF(基本情報登録!$D$6&gt;0,基本情報登録!$D$6,"")</f>
        <v/>
      </c>
      <c r="E66" s="516"/>
      <c r="F66" s="516"/>
      <c r="G66" s="516"/>
      <c r="H66" s="517"/>
      <c r="I66" s="58" t="s">
        <v>58</v>
      </c>
      <c r="J66" s="198"/>
      <c r="L66" s="55"/>
    </row>
    <row r="67" spans="1:12" s="20" customFormat="1" ht="18.75" customHeight="1">
      <c r="A67" s="3"/>
      <c r="B67" s="511" t="s">
        <v>1</v>
      </c>
      <c r="C67" s="512"/>
      <c r="D67" s="518" t="str">
        <f>IF(基本情報登録!$D$8&gt;0,基本情報登録!$D$8,"")</f>
        <v/>
      </c>
      <c r="E67" s="519"/>
      <c r="F67" s="519"/>
      <c r="G67" s="519"/>
      <c r="H67" s="520"/>
      <c r="I67" s="492"/>
      <c r="J67" s="198"/>
      <c r="L67" s="55"/>
    </row>
    <row r="68" spans="1:12" s="20" customFormat="1" ht="19.5" customHeight="1" thickBot="1">
      <c r="A68" s="3"/>
      <c r="B68" s="513"/>
      <c r="C68" s="514"/>
      <c r="D68" s="521"/>
      <c r="E68" s="522"/>
      <c r="F68" s="522"/>
      <c r="G68" s="522"/>
      <c r="H68" s="523"/>
      <c r="I68" s="493"/>
      <c r="J68" s="198"/>
      <c r="L68" s="55"/>
    </row>
    <row r="69" spans="1:12" s="20" customFormat="1" ht="18.75">
      <c r="A69" s="3"/>
      <c r="B69" s="509" t="s">
        <v>37</v>
      </c>
      <c r="C69" s="510"/>
      <c r="D69" s="547"/>
      <c r="E69" s="548"/>
      <c r="F69" s="548"/>
      <c r="G69" s="548"/>
      <c r="H69" s="548"/>
      <c r="I69" s="549"/>
      <c r="J69" s="198"/>
      <c r="L69" s="55"/>
    </row>
    <row r="70" spans="1:12" s="20" customFormat="1" ht="18.75" hidden="1">
      <c r="A70" s="3"/>
      <c r="B70" s="195"/>
      <c r="C70" s="196"/>
      <c r="D70" s="49"/>
      <c r="E70" s="550" t="str">
        <f>TEXT(D69,"00000")</f>
        <v>00000</v>
      </c>
      <c r="F70" s="550"/>
      <c r="G70" s="550"/>
      <c r="H70" s="550"/>
      <c r="I70" s="551"/>
      <c r="J70" s="198"/>
      <c r="L70" s="55"/>
    </row>
    <row r="71" spans="1:12" s="20" customFormat="1" ht="18.75" customHeight="1">
      <c r="A71" s="3"/>
      <c r="B71" s="511" t="s">
        <v>40</v>
      </c>
      <c r="C71" s="512"/>
      <c r="D71" s="528"/>
      <c r="E71" s="554"/>
      <c r="F71" s="554"/>
      <c r="G71" s="554"/>
      <c r="H71" s="554"/>
      <c r="I71" s="555"/>
      <c r="J71" s="198"/>
      <c r="L71" s="55"/>
    </row>
    <row r="72" spans="1:12" s="20" customFormat="1" ht="18.75" customHeight="1">
      <c r="A72" s="3"/>
      <c r="B72" s="552"/>
      <c r="C72" s="553"/>
      <c r="D72" s="534"/>
      <c r="E72" s="556"/>
      <c r="F72" s="556"/>
      <c r="G72" s="556"/>
      <c r="H72" s="556"/>
      <c r="I72" s="557"/>
      <c r="J72" s="198"/>
      <c r="L72" s="55"/>
    </row>
    <row r="73" spans="1:12" s="20" customFormat="1" ht="19.5" thickBot="1">
      <c r="A73" s="3"/>
      <c r="B73" s="558" t="s">
        <v>59</v>
      </c>
      <c r="C73" s="559"/>
      <c r="D73" s="560"/>
      <c r="E73" s="561"/>
      <c r="F73" s="561"/>
      <c r="G73" s="561"/>
      <c r="H73" s="561"/>
      <c r="I73" s="562"/>
      <c r="J73" s="198"/>
      <c r="L73" s="55"/>
    </row>
    <row r="74" spans="1:12" s="20" customFormat="1" ht="18.75">
      <c r="A74" s="3"/>
      <c r="B74" s="536" t="s">
        <v>60</v>
      </c>
      <c r="C74" s="537"/>
      <c r="D74" s="537"/>
      <c r="E74" s="537"/>
      <c r="F74" s="537"/>
      <c r="G74" s="537"/>
      <c r="H74" s="537"/>
      <c r="I74" s="538"/>
      <c r="J74" s="198"/>
      <c r="L74" s="55"/>
    </row>
    <row r="75" spans="1:12" s="20" customFormat="1" ht="19.5" thickBot="1">
      <c r="A75" s="3"/>
      <c r="B75" s="50" t="s">
        <v>61</v>
      </c>
      <c r="C75" s="197" t="s">
        <v>30</v>
      </c>
      <c r="D75" s="197" t="s">
        <v>62</v>
      </c>
      <c r="E75" s="539" t="s">
        <v>63</v>
      </c>
      <c r="F75" s="540"/>
      <c r="G75" s="197" t="s">
        <v>57</v>
      </c>
      <c r="H75" s="197" t="s">
        <v>64</v>
      </c>
      <c r="I75" s="51" t="s">
        <v>65</v>
      </c>
      <c r="J75" s="198"/>
      <c r="L75" s="55"/>
    </row>
    <row r="76" spans="1:12" s="20" customFormat="1" ht="19.5" customHeight="1" thickTop="1">
      <c r="A76" s="3"/>
      <c r="B76" s="541">
        <v>1</v>
      </c>
      <c r="C76" s="543"/>
      <c r="D76" s="543" t="str">
        <f>IF(C76&gt;0,VLOOKUP(C76,女子登録情報!$A$2:$H$2000,2,0),"")</f>
        <v/>
      </c>
      <c r="E76" s="544" t="str">
        <f>IF(C76&gt;0,VLOOKUP(C76,女子登録情報!$A$2:$H$2000,3,0),"")</f>
        <v/>
      </c>
      <c r="F76" s="545"/>
      <c r="G76" s="543" t="str">
        <f>IF(C76&gt;0,VLOOKUP(C76,女子登録情報!$A$2:$H$2000,4,0),"")</f>
        <v/>
      </c>
      <c r="H76" s="543" t="str">
        <f>IF(C76&gt;0,VLOOKUP(C76,女子登録情報!$A$2:$H$2000,8,0),"")</f>
        <v/>
      </c>
      <c r="I76" s="546" t="str">
        <f>IF(C76&gt;0,VLOOKUP(C76,女子登録情報!$A$2:$H$2000,5,0),"")</f>
        <v/>
      </c>
      <c r="J76" s="198"/>
      <c r="L76" s="55"/>
    </row>
    <row r="77" spans="1:12" s="20" customFormat="1" ht="18.75" customHeight="1">
      <c r="A77" s="3"/>
      <c r="B77" s="542"/>
      <c r="C77" s="533"/>
      <c r="D77" s="533"/>
      <c r="E77" s="534"/>
      <c r="F77" s="535"/>
      <c r="G77" s="533"/>
      <c r="H77" s="533"/>
      <c r="I77" s="532"/>
      <c r="J77" s="198"/>
      <c r="L77" s="55"/>
    </row>
    <row r="78" spans="1:12" s="20" customFormat="1" ht="18.75" customHeight="1">
      <c r="A78" s="3"/>
      <c r="B78" s="524">
        <v>2</v>
      </c>
      <c r="C78" s="526"/>
      <c r="D78" s="526" t="str">
        <f>IF(C78,VLOOKUP(C78,女子登録情報!$A$2:$H$2000,2,0),"")</f>
        <v/>
      </c>
      <c r="E78" s="528" t="str">
        <f>IF(C78&gt;0,VLOOKUP(C78,女子登録情報!$A$2:$H$2000,3,0),"")</f>
        <v/>
      </c>
      <c r="F78" s="529"/>
      <c r="G78" s="526" t="str">
        <f>IF(C78&gt;0,VLOOKUP(C78,女子登録情報!$A$2:$H$2000,4,0),"")</f>
        <v/>
      </c>
      <c r="H78" s="526" t="str">
        <f>IF(C78&gt;0,VLOOKUP(C78,女子登録情報!$A$2:$H$2000,8,0),"")</f>
        <v/>
      </c>
      <c r="I78" s="492" t="str">
        <f>IF(C78&gt;0,VLOOKUP(C78,女子登録情報!$A$2:$H$2000,5,0),"")</f>
        <v/>
      </c>
      <c r="J78" s="198"/>
      <c r="L78" s="55"/>
    </row>
    <row r="79" spans="1:12" s="20" customFormat="1" ht="18.75" customHeight="1">
      <c r="A79" s="3"/>
      <c r="B79" s="542"/>
      <c r="C79" s="533"/>
      <c r="D79" s="533"/>
      <c r="E79" s="534"/>
      <c r="F79" s="535"/>
      <c r="G79" s="533"/>
      <c r="H79" s="533"/>
      <c r="I79" s="532"/>
      <c r="J79" s="198"/>
      <c r="L79" s="55"/>
    </row>
    <row r="80" spans="1:12" s="20" customFormat="1" ht="18.75" customHeight="1">
      <c r="A80" s="3"/>
      <c r="B80" s="524">
        <v>3</v>
      </c>
      <c r="C80" s="526"/>
      <c r="D80" s="526" t="str">
        <f>IF(C80,VLOOKUP(C80,女子登録情報!$A$2:$H$2000,2,0),"")</f>
        <v/>
      </c>
      <c r="E80" s="528" t="str">
        <f>IF(C80&gt;0,VLOOKUP(C80,女子登録情報!$A$2:$H$2000,3,0),"")</f>
        <v/>
      </c>
      <c r="F80" s="529"/>
      <c r="G80" s="526" t="str">
        <f>IF(C80&gt;0,VLOOKUP(C80,女子登録情報!$A$2:$H$2000,4,0),"")</f>
        <v/>
      </c>
      <c r="H80" s="526" t="str">
        <f>IF(C80&gt;0,VLOOKUP(C80,女子登録情報!$A$2:$H$2000,8,0),"")</f>
        <v/>
      </c>
      <c r="I80" s="492" t="str">
        <f>IF(C80&gt;0,VLOOKUP(C80,女子登録情報!$A$2:$H$2000,5,0),"")</f>
        <v/>
      </c>
      <c r="J80" s="198"/>
      <c r="L80" s="55"/>
    </row>
    <row r="81" spans="1:12" s="20" customFormat="1" ht="18.75" customHeight="1">
      <c r="A81" s="3"/>
      <c r="B81" s="542"/>
      <c r="C81" s="533"/>
      <c r="D81" s="533"/>
      <c r="E81" s="534"/>
      <c r="F81" s="535"/>
      <c r="G81" s="533"/>
      <c r="H81" s="533"/>
      <c r="I81" s="532"/>
      <c r="J81" s="198"/>
      <c r="L81" s="55"/>
    </row>
    <row r="82" spans="1:12" s="20" customFormat="1" ht="18.75" customHeight="1">
      <c r="A82" s="3"/>
      <c r="B82" s="524">
        <v>4</v>
      </c>
      <c r="C82" s="526"/>
      <c r="D82" s="526" t="str">
        <f>IF(C82,VLOOKUP(C82,女子登録情報!$A$2:$H$2000,2,0),"")</f>
        <v/>
      </c>
      <c r="E82" s="528" t="str">
        <f>IF(C82&gt;0,VLOOKUP(C82,女子登録情報!$A$2:$H$2000,3,0),"")</f>
        <v/>
      </c>
      <c r="F82" s="529"/>
      <c r="G82" s="526" t="str">
        <f>IF(C82&gt;0,VLOOKUP(C82,女子登録情報!$A$2:$H$2000,4,0),"")</f>
        <v/>
      </c>
      <c r="H82" s="526" t="str">
        <f>IF(C82&gt;0,VLOOKUP(C82,女子登録情報!$A$2:$H$2000,8,0),"")</f>
        <v/>
      </c>
      <c r="I82" s="492" t="str">
        <f>IF(C82&gt;0,VLOOKUP(C82,女子登録情報!$A$2:$H$2000,5,0),"")</f>
        <v/>
      </c>
      <c r="J82" s="198"/>
      <c r="L82" s="55"/>
    </row>
    <row r="83" spans="1:12" s="20" customFormat="1" ht="18.75" customHeight="1">
      <c r="A83" s="3"/>
      <c r="B83" s="542"/>
      <c r="C83" s="533"/>
      <c r="D83" s="533"/>
      <c r="E83" s="534"/>
      <c r="F83" s="535"/>
      <c r="G83" s="533"/>
      <c r="H83" s="533"/>
      <c r="I83" s="532"/>
      <c r="J83" s="198"/>
      <c r="L83" s="55"/>
    </row>
    <row r="84" spans="1:12" s="20" customFormat="1" ht="18.75" customHeight="1">
      <c r="A84" s="3"/>
      <c r="B84" s="524">
        <v>5</v>
      </c>
      <c r="C84" s="526"/>
      <c r="D84" s="526" t="str">
        <f>IF(C84,VLOOKUP(C84,女子登録情報!$A$2:$H$2000,2,0),"")</f>
        <v/>
      </c>
      <c r="E84" s="528" t="str">
        <f>IF(C84&gt;0,VLOOKUP(C84,女子登録情報!$A$2:$H$2000,3,0),"")</f>
        <v/>
      </c>
      <c r="F84" s="529"/>
      <c r="G84" s="526" t="str">
        <f>IF(C84&gt;0,VLOOKUP(C84,女子登録情報!$A$2:$H$2000,4,0),"")</f>
        <v/>
      </c>
      <c r="H84" s="526" t="str">
        <f>IF(C84&gt;0,VLOOKUP(C84,女子登録情報!$A$2:$H$2000,8,0),"")</f>
        <v/>
      </c>
      <c r="I84" s="492" t="str">
        <f>IF(C84&gt;0,VLOOKUP(C84,女子登録情報!$A$2:$H$2000,5,0),"")</f>
        <v/>
      </c>
      <c r="J84" s="198"/>
      <c r="L84" s="55"/>
    </row>
    <row r="85" spans="1:12" s="20" customFormat="1" ht="18.75" customHeight="1">
      <c r="A85" s="3"/>
      <c r="B85" s="542"/>
      <c r="C85" s="533"/>
      <c r="D85" s="533"/>
      <c r="E85" s="534"/>
      <c r="F85" s="535"/>
      <c r="G85" s="533"/>
      <c r="H85" s="533"/>
      <c r="I85" s="532"/>
      <c r="J85" s="198"/>
      <c r="L85" s="55"/>
    </row>
    <row r="86" spans="1:12" s="20" customFormat="1" ht="18.75" customHeight="1">
      <c r="A86" s="3"/>
      <c r="B86" s="524">
        <v>6</v>
      </c>
      <c r="C86" s="526"/>
      <c r="D86" s="526" t="str">
        <f>IF(C86,VLOOKUP(C86,女子登録情報!$A$2:$H$2000,2,0),"")</f>
        <v/>
      </c>
      <c r="E86" s="528" t="str">
        <f>IF(C86&gt;0,VLOOKUP(C86,女子登録情報!$A$2:$H$2000,3,0),"")</f>
        <v/>
      </c>
      <c r="F86" s="529"/>
      <c r="G86" s="526" t="str">
        <f>IF(C86&gt;0,VLOOKUP(C86,女子登録情報!$A$2:$H$2000,4,0),"")</f>
        <v/>
      </c>
      <c r="H86" s="526" t="str">
        <f>IF(C86&gt;0,VLOOKUP(C86,女子登録情報!$A$2:$H$2000,8,0),"")</f>
        <v/>
      </c>
      <c r="I86" s="492" t="str">
        <f>IF(C86&gt;0,VLOOKUP(C86,女子登録情報!$A$2:$H$2000,5,0),"")</f>
        <v/>
      </c>
      <c r="J86" s="198"/>
      <c r="L86" s="55"/>
    </row>
    <row r="87" spans="1:12" s="20" customFormat="1" ht="19.5" customHeight="1" thickBot="1">
      <c r="A87" s="3"/>
      <c r="B87" s="525"/>
      <c r="C87" s="527"/>
      <c r="D87" s="527"/>
      <c r="E87" s="530"/>
      <c r="F87" s="531"/>
      <c r="G87" s="527"/>
      <c r="H87" s="527"/>
      <c r="I87" s="493"/>
      <c r="J87" s="198"/>
      <c r="L87" s="55"/>
    </row>
    <row r="88" spans="1:12" s="20" customFormat="1" ht="18.75">
      <c r="A88" s="3"/>
      <c r="B88" s="494" t="s">
        <v>66</v>
      </c>
      <c r="C88" s="495"/>
      <c r="D88" s="495"/>
      <c r="E88" s="495"/>
      <c r="F88" s="495"/>
      <c r="G88" s="495"/>
      <c r="H88" s="495"/>
      <c r="I88" s="496"/>
      <c r="J88" s="198"/>
      <c r="L88" s="55"/>
    </row>
    <row r="89" spans="1:12" s="20" customFormat="1" ht="18.75">
      <c r="A89" s="3"/>
      <c r="B89" s="497"/>
      <c r="C89" s="498"/>
      <c r="D89" s="498"/>
      <c r="E89" s="498"/>
      <c r="F89" s="498"/>
      <c r="G89" s="498"/>
      <c r="H89" s="498"/>
      <c r="I89" s="499"/>
      <c r="J89" s="198"/>
      <c r="L89" s="55"/>
    </row>
    <row r="90" spans="1:12" s="20" customFormat="1" ht="19.5" thickBot="1">
      <c r="A90" s="3"/>
      <c r="B90" s="500"/>
      <c r="C90" s="501"/>
      <c r="D90" s="501"/>
      <c r="E90" s="501"/>
      <c r="F90" s="501"/>
      <c r="G90" s="501"/>
      <c r="H90" s="501"/>
      <c r="I90" s="502"/>
      <c r="J90" s="198"/>
      <c r="L90" s="55"/>
    </row>
    <row r="91" spans="1:12" s="20" customFormat="1" ht="18.75">
      <c r="A91" s="54"/>
      <c r="B91" s="54"/>
      <c r="C91" s="54"/>
      <c r="D91" s="54"/>
      <c r="E91" s="54"/>
      <c r="F91" s="54"/>
      <c r="G91" s="54"/>
      <c r="H91" s="54"/>
      <c r="I91" s="54"/>
      <c r="J91" s="59"/>
      <c r="L91" s="55"/>
    </row>
    <row r="92" spans="1:12" s="20" customFormat="1" ht="19.5" thickBot="1">
      <c r="A92" s="3"/>
      <c r="B92" s="3"/>
      <c r="C92" s="3"/>
      <c r="D92" s="3"/>
      <c r="E92" s="3"/>
      <c r="F92" s="3"/>
      <c r="G92" s="3"/>
      <c r="H92" s="3"/>
      <c r="I92" s="3"/>
      <c r="J92" s="57" t="s">
        <v>69</v>
      </c>
      <c r="L92" s="55"/>
    </row>
    <row r="93" spans="1:12" s="20" customFormat="1" ht="18.75" customHeight="1">
      <c r="A93" s="3"/>
      <c r="B93" s="724" t="str">
        <f>CONCATENATE('加盟校情報&amp;大会設定'!$G$5,'加盟校情報&amp;大会設定'!$H$5,'加盟校情報&amp;大会設定'!$I$5,'加盟校情報&amp;大会設定'!$J$5,)&amp;"　女子4×100mR"</f>
        <v>第82回東海学生駅伝 兼 第14回東海学生女子駅伝　女子4×100mR</v>
      </c>
      <c r="C93" s="725"/>
      <c r="D93" s="725"/>
      <c r="E93" s="725"/>
      <c r="F93" s="725"/>
      <c r="G93" s="725"/>
      <c r="H93" s="725"/>
      <c r="I93" s="726"/>
      <c r="J93" s="198"/>
      <c r="L93" s="55"/>
    </row>
    <row r="94" spans="1:12" s="20" customFormat="1" ht="19.5" customHeight="1" thickBot="1">
      <c r="A94" s="3"/>
      <c r="B94" s="727"/>
      <c r="C94" s="728"/>
      <c r="D94" s="728"/>
      <c r="E94" s="728"/>
      <c r="F94" s="728"/>
      <c r="G94" s="728"/>
      <c r="H94" s="728"/>
      <c r="I94" s="729"/>
      <c r="J94" s="198"/>
      <c r="L94" s="55"/>
    </row>
    <row r="95" spans="1:12" s="20" customFormat="1" ht="18.75">
      <c r="A95" s="3"/>
      <c r="B95" s="509" t="s">
        <v>57</v>
      </c>
      <c r="C95" s="510"/>
      <c r="D95" s="515" t="str">
        <f>IF(基本情報登録!$D$6&gt;0,基本情報登録!$D$6,"")</f>
        <v/>
      </c>
      <c r="E95" s="516"/>
      <c r="F95" s="516"/>
      <c r="G95" s="516"/>
      <c r="H95" s="517"/>
      <c r="I95" s="58" t="s">
        <v>58</v>
      </c>
      <c r="J95" s="198"/>
      <c r="L95" s="55"/>
    </row>
    <row r="96" spans="1:12" s="20" customFormat="1" ht="18.75" customHeight="1">
      <c r="A96" s="3"/>
      <c r="B96" s="511" t="s">
        <v>1</v>
      </c>
      <c r="C96" s="512"/>
      <c r="D96" s="518" t="str">
        <f>IF(基本情報登録!$D$8&gt;0,基本情報登録!$D$8,"")</f>
        <v/>
      </c>
      <c r="E96" s="519"/>
      <c r="F96" s="519"/>
      <c r="G96" s="519"/>
      <c r="H96" s="520"/>
      <c r="I96" s="492"/>
      <c r="J96" s="198"/>
      <c r="L96" s="55"/>
    </row>
    <row r="97" spans="1:12" s="20" customFormat="1" ht="19.5" customHeight="1" thickBot="1">
      <c r="A97" s="3"/>
      <c r="B97" s="513"/>
      <c r="C97" s="514"/>
      <c r="D97" s="521"/>
      <c r="E97" s="522"/>
      <c r="F97" s="522"/>
      <c r="G97" s="522"/>
      <c r="H97" s="523"/>
      <c r="I97" s="493"/>
      <c r="J97" s="198"/>
      <c r="L97" s="55"/>
    </row>
    <row r="98" spans="1:12" s="20" customFormat="1" ht="18.75">
      <c r="A98" s="3"/>
      <c r="B98" s="509" t="s">
        <v>37</v>
      </c>
      <c r="C98" s="510"/>
      <c r="D98" s="547"/>
      <c r="E98" s="548"/>
      <c r="F98" s="548"/>
      <c r="G98" s="548"/>
      <c r="H98" s="548"/>
      <c r="I98" s="549"/>
      <c r="J98" s="198"/>
      <c r="L98" s="55"/>
    </row>
    <row r="99" spans="1:12" s="20" customFormat="1" ht="18.75" hidden="1">
      <c r="A99" s="3"/>
      <c r="B99" s="195"/>
      <c r="C99" s="196"/>
      <c r="D99" s="49"/>
      <c r="E99" s="550" t="str">
        <f>TEXT(D98,"00000")</f>
        <v>00000</v>
      </c>
      <c r="F99" s="550"/>
      <c r="G99" s="550"/>
      <c r="H99" s="550"/>
      <c r="I99" s="551"/>
      <c r="J99" s="198"/>
      <c r="L99" s="55"/>
    </row>
    <row r="100" spans="1:12" s="20" customFormat="1" ht="18.75" customHeight="1">
      <c r="A100" s="3"/>
      <c r="B100" s="511" t="s">
        <v>40</v>
      </c>
      <c r="C100" s="512"/>
      <c r="D100" s="528"/>
      <c r="E100" s="554"/>
      <c r="F100" s="554"/>
      <c r="G100" s="554"/>
      <c r="H100" s="554"/>
      <c r="I100" s="555"/>
      <c r="J100" s="198"/>
      <c r="L100" s="55"/>
    </row>
    <row r="101" spans="1:12" s="20" customFormat="1" ht="18.75" customHeight="1">
      <c r="A101" s="3"/>
      <c r="B101" s="552"/>
      <c r="C101" s="553"/>
      <c r="D101" s="534"/>
      <c r="E101" s="556"/>
      <c r="F101" s="556"/>
      <c r="G101" s="556"/>
      <c r="H101" s="556"/>
      <c r="I101" s="557"/>
      <c r="J101" s="198"/>
      <c r="L101" s="55"/>
    </row>
    <row r="102" spans="1:12" s="20" customFormat="1" ht="19.5" thickBot="1">
      <c r="A102" s="3"/>
      <c r="B102" s="558" t="s">
        <v>59</v>
      </c>
      <c r="C102" s="559"/>
      <c r="D102" s="560"/>
      <c r="E102" s="561"/>
      <c r="F102" s="561"/>
      <c r="G102" s="561"/>
      <c r="H102" s="561"/>
      <c r="I102" s="562"/>
      <c r="J102" s="198"/>
      <c r="L102" s="55"/>
    </row>
    <row r="103" spans="1:12" s="20" customFormat="1" ht="18.75">
      <c r="A103" s="3"/>
      <c r="B103" s="536" t="s">
        <v>60</v>
      </c>
      <c r="C103" s="537"/>
      <c r="D103" s="537"/>
      <c r="E103" s="537"/>
      <c r="F103" s="537"/>
      <c r="G103" s="537"/>
      <c r="H103" s="537"/>
      <c r="I103" s="538"/>
      <c r="J103" s="198"/>
      <c r="L103" s="55"/>
    </row>
    <row r="104" spans="1:12" s="20" customFormat="1" ht="19.5" thickBot="1">
      <c r="A104" s="3"/>
      <c r="B104" s="50" t="s">
        <v>61</v>
      </c>
      <c r="C104" s="197" t="s">
        <v>30</v>
      </c>
      <c r="D104" s="197" t="s">
        <v>62</v>
      </c>
      <c r="E104" s="539" t="s">
        <v>63</v>
      </c>
      <c r="F104" s="540"/>
      <c r="G104" s="197" t="s">
        <v>57</v>
      </c>
      <c r="H104" s="197" t="s">
        <v>64</v>
      </c>
      <c r="I104" s="51" t="s">
        <v>65</v>
      </c>
      <c r="J104" s="198"/>
      <c r="L104" s="55"/>
    </row>
    <row r="105" spans="1:12" s="20" customFormat="1" ht="19.5" customHeight="1" thickTop="1">
      <c r="A105" s="3"/>
      <c r="B105" s="541">
        <v>1</v>
      </c>
      <c r="C105" s="543"/>
      <c r="D105" s="543" t="str">
        <f>IF(C105&gt;0,VLOOKUP(C105,女子登録情報!$A$2:$H$2000,2,0),"")</f>
        <v/>
      </c>
      <c r="E105" s="544" t="str">
        <f>IF(C105&gt;0,VLOOKUP(C105,女子登録情報!$A$2:$H$2000,3,0),"")</f>
        <v/>
      </c>
      <c r="F105" s="545"/>
      <c r="G105" s="543" t="str">
        <f>IF(C105&gt;0,VLOOKUP(C105,女子登録情報!$A$2:$H$2000,4,0),"")</f>
        <v/>
      </c>
      <c r="H105" s="543" t="str">
        <f>IF(C105&gt;0,VLOOKUP(C105,女子登録情報!$A$2:$H$2000,8,0),"")</f>
        <v/>
      </c>
      <c r="I105" s="546" t="str">
        <f>IF(C105&gt;0,VLOOKUP(C105,女子登録情報!$A$2:$H$2000,5,0),"")</f>
        <v/>
      </c>
      <c r="J105" s="198"/>
      <c r="L105" s="55"/>
    </row>
    <row r="106" spans="1:12" s="20" customFormat="1" ht="18.75" customHeight="1">
      <c r="A106" s="3"/>
      <c r="B106" s="542"/>
      <c r="C106" s="533"/>
      <c r="D106" s="533"/>
      <c r="E106" s="534"/>
      <c r="F106" s="535"/>
      <c r="G106" s="533"/>
      <c r="H106" s="533"/>
      <c r="I106" s="532"/>
      <c r="J106" s="198"/>
      <c r="L106" s="55"/>
    </row>
    <row r="107" spans="1:12" s="20" customFormat="1" ht="18.75" customHeight="1">
      <c r="A107" s="3"/>
      <c r="B107" s="524">
        <v>2</v>
      </c>
      <c r="C107" s="526"/>
      <c r="D107" s="526" t="str">
        <f>IF(C107,VLOOKUP(C107,女子登録情報!$A$2:$H$2000,2,0),"")</f>
        <v/>
      </c>
      <c r="E107" s="528" t="str">
        <f>IF(C107&gt;0,VLOOKUP(C107,女子登録情報!$A$2:$H$2000,3,0),"")</f>
        <v/>
      </c>
      <c r="F107" s="529"/>
      <c r="G107" s="526" t="str">
        <f>IF(C107&gt;0,VLOOKUP(C107,女子登録情報!$A$2:$H$2000,4,0),"")</f>
        <v/>
      </c>
      <c r="H107" s="526" t="str">
        <f>IF(C107&gt;0,VLOOKUP(C107,女子登録情報!$A$2:$H$2000,8,0),"")</f>
        <v/>
      </c>
      <c r="I107" s="492" t="str">
        <f>IF(C107&gt;0,VLOOKUP(C107,女子登録情報!$A$2:$H$2000,5,0),"")</f>
        <v/>
      </c>
      <c r="J107" s="198"/>
      <c r="L107" s="55"/>
    </row>
    <row r="108" spans="1:12" s="20" customFormat="1" ht="18.75" customHeight="1">
      <c r="A108" s="3"/>
      <c r="B108" s="542"/>
      <c r="C108" s="533"/>
      <c r="D108" s="533"/>
      <c r="E108" s="534"/>
      <c r="F108" s="535"/>
      <c r="G108" s="533"/>
      <c r="H108" s="533"/>
      <c r="I108" s="532"/>
      <c r="J108" s="198"/>
      <c r="L108" s="55"/>
    </row>
    <row r="109" spans="1:12" s="20" customFormat="1" ht="18.75" customHeight="1">
      <c r="A109" s="3"/>
      <c r="B109" s="524">
        <v>3</v>
      </c>
      <c r="C109" s="526"/>
      <c r="D109" s="526" t="str">
        <f>IF(C109,VLOOKUP(C109,女子登録情報!$A$2:$H$2000,2,0),"")</f>
        <v/>
      </c>
      <c r="E109" s="528" t="str">
        <f>IF(C109&gt;0,VLOOKUP(C109,女子登録情報!$A$2:$H$2000,3,0),"")</f>
        <v/>
      </c>
      <c r="F109" s="529"/>
      <c r="G109" s="526" t="str">
        <f>IF(C109&gt;0,VLOOKUP(C109,女子登録情報!$A$2:$H$2000,4,0),"")</f>
        <v/>
      </c>
      <c r="H109" s="526" t="str">
        <f>IF(C109&gt;0,VLOOKUP(C109,女子登録情報!$A$2:$H$2000,8,0),"")</f>
        <v/>
      </c>
      <c r="I109" s="492" t="str">
        <f>IF(C109&gt;0,VLOOKUP(C109,女子登録情報!$A$2:$H$2000,5,0),"")</f>
        <v/>
      </c>
      <c r="J109" s="198"/>
      <c r="L109" s="55"/>
    </row>
    <row r="110" spans="1:12" s="20" customFormat="1" ht="18.75" customHeight="1">
      <c r="A110" s="3"/>
      <c r="B110" s="542"/>
      <c r="C110" s="533"/>
      <c r="D110" s="533"/>
      <c r="E110" s="534"/>
      <c r="F110" s="535"/>
      <c r="G110" s="533"/>
      <c r="H110" s="533"/>
      <c r="I110" s="532"/>
      <c r="J110" s="198"/>
      <c r="L110" s="55"/>
    </row>
    <row r="111" spans="1:12" s="20" customFormat="1" ht="18.75" customHeight="1">
      <c r="A111" s="3"/>
      <c r="B111" s="524">
        <v>4</v>
      </c>
      <c r="C111" s="526"/>
      <c r="D111" s="526" t="str">
        <f>IF(C111,VLOOKUP(C111,女子登録情報!$A$2:$H$2000,2,0),"")</f>
        <v/>
      </c>
      <c r="E111" s="528" t="str">
        <f>IF(C111&gt;0,VLOOKUP(C111,女子登録情報!$A$2:$H$2000,3,0),"")</f>
        <v/>
      </c>
      <c r="F111" s="529"/>
      <c r="G111" s="526" t="str">
        <f>IF(C111&gt;0,VLOOKUP(C111,女子登録情報!$A$2:$H$2000,4,0),"")</f>
        <v/>
      </c>
      <c r="H111" s="526" t="str">
        <f>IF(C111&gt;0,VLOOKUP(C111,女子登録情報!$A$2:$H$2000,8,0),"")</f>
        <v/>
      </c>
      <c r="I111" s="492" t="str">
        <f>IF(C111&gt;0,VLOOKUP(C111,女子登録情報!$A$2:$H$2000,5,0),"")</f>
        <v/>
      </c>
      <c r="J111" s="198"/>
      <c r="L111" s="55"/>
    </row>
    <row r="112" spans="1:12" s="20" customFormat="1" ht="18.75" customHeight="1">
      <c r="A112" s="3"/>
      <c r="B112" s="542"/>
      <c r="C112" s="533"/>
      <c r="D112" s="533"/>
      <c r="E112" s="534"/>
      <c r="F112" s="535"/>
      <c r="G112" s="533"/>
      <c r="H112" s="533"/>
      <c r="I112" s="532"/>
      <c r="J112" s="198"/>
      <c r="L112" s="55"/>
    </row>
    <row r="113" spans="1:12" s="20" customFormat="1" ht="18.75" customHeight="1">
      <c r="A113" s="3"/>
      <c r="B113" s="524">
        <v>5</v>
      </c>
      <c r="C113" s="526"/>
      <c r="D113" s="526" t="str">
        <f>IF(C113,VLOOKUP(C113,女子登録情報!$A$2:$H$2000,2,0),"")</f>
        <v/>
      </c>
      <c r="E113" s="528" t="str">
        <f>IF(C113&gt;0,VLOOKUP(C113,女子登録情報!$A$2:$H$2000,3,0),"")</f>
        <v/>
      </c>
      <c r="F113" s="529"/>
      <c r="G113" s="526" t="str">
        <f>IF(C113&gt;0,VLOOKUP(C113,女子登録情報!$A$2:$H$2000,4,0),"")</f>
        <v/>
      </c>
      <c r="H113" s="526" t="str">
        <f>IF(C113&gt;0,VLOOKUP(C113,女子登録情報!$A$2:$H$2000,8,0),"")</f>
        <v/>
      </c>
      <c r="I113" s="492" t="str">
        <f>IF(C113&gt;0,VLOOKUP(C113,女子登録情報!$A$2:$H$2000,5,0),"")</f>
        <v/>
      </c>
      <c r="J113" s="198"/>
      <c r="L113" s="55"/>
    </row>
    <row r="114" spans="1:12" s="20" customFormat="1" ht="18.75" customHeight="1">
      <c r="A114" s="3"/>
      <c r="B114" s="542"/>
      <c r="C114" s="533"/>
      <c r="D114" s="533"/>
      <c r="E114" s="534"/>
      <c r="F114" s="535"/>
      <c r="G114" s="533"/>
      <c r="H114" s="533"/>
      <c r="I114" s="532"/>
      <c r="J114" s="198"/>
      <c r="L114" s="55"/>
    </row>
    <row r="115" spans="1:12" s="20" customFormat="1" ht="18.75" customHeight="1">
      <c r="A115" s="3"/>
      <c r="B115" s="524">
        <v>6</v>
      </c>
      <c r="C115" s="526"/>
      <c r="D115" s="526" t="str">
        <f>IF(C115,VLOOKUP(C115,女子登録情報!$A$2:$H$2000,2,0),"")</f>
        <v/>
      </c>
      <c r="E115" s="528" t="str">
        <f>IF(C115&gt;0,VLOOKUP(C115,女子登録情報!$A$2:$H$2000,3,0),"")</f>
        <v/>
      </c>
      <c r="F115" s="529"/>
      <c r="G115" s="526" t="str">
        <f>IF(C115&gt;0,VLOOKUP(C115,女子登録情報!$A$2:$H$2000,4,0),"")</f>
        <v/>
      </c>
      <c r="H115" s="526" t="str">
        <f>IF(C115&gt;0,VLOOKUP(C115,女子登録情報!$A$2:$H$2000,8,0),"")</f>
        <v/>
      </c>
      <c r="I115" s="492" t="str">
        <f>IF(C115&gt;0,VLOOKUP(C115,女子登録情報!$A$2:$H$2000,5,0),"")</f>
        <v/>
      </c>
      <c r="J115" s="198"/>
      <c r="L115" s="55"/>
    </row>
    <row r="116" spans="1:12" s="20" customFormat="1" ht="19.5" customHeight="1" thickBot="1">
      <c r="A116" s="3"/>
      <c r="B116" s="525"/>
      <c r="C116" s="527"/>
      <c r="D116" s="527"/>
      <c r="E116" s="530"/>
      <c r="F116" s="531"/>
      <c r="G116" s="527"/>
      <c r="H116" s="527"/>
      <c r="I116" s="493"/>
      <c r="J116" s="198"/>
      <c r="L116" s="55"/>
    </row>
    <row r="117" spans="1:12" s="20" customFormat="1" ht="18.75">
      <c r="A117" s="3"/>
      <c r="B117" s="494" t="s">
        <v>66</v>
      </c>
      <c r="C117" s="495"/>
      <c r="D117" s="495"/>
      <c r="E117" s="495"/>
      <c r="F117" s="495"/>
      <c r="G117" s="495"/>
      <c r="H117" s="495"/>
      <c r="I117" s="496"/>
      <c r="J117" s="198"/>
      <c r="L117" s="55"/>
    </row>
    <row r="118" spans="1:12" s="20" customFormat="1" ht="18.75">
      <c r="A118" s="3"/>
      <c r="B118" s="497"/>
      <c r="C118" s="498"/>
      <c r="D118" s="498"/>
      <c r="E118" s="498"/>
      <c r="F118" s="498"/>
      <c r="G118" s="498"/>
      <c r="H118" s="498"/>
      <c r="I118" s="499"/>
      <c r="J118" s="198"/>
      <c r="L118" s="55"/>
    </row>
    <row r="119" spans="1:12" s="20" customFormat="1" ht="19.5" thickBot="1">
      <c r="A119" s="3"/>
      <c r="B119" s="500"/>
      <c r="C119" s="501"/>
      <c r="D119" s="501"/>
      <c r="E119" s="501"/>
      <c r="F119" s="501"/>
      <c r="G119" s="501"/>
      <c r="H119" s="501"/>
      <c r="I119" s="502"/>
      <c r="J119" s="198"/>
      <c r="L119" s="55"/>
    </row>
    <row r="120" spans="1:12" s="20" customFormat="1" ht="18.75">
      <c r="A120" s="54"/>
      <c r="B120" s="54"/>
      <c r="C120" s="54"/>
      <c r="D120" s="54"/>
      <c r="E120" s="54"/>
      <c r="F120" s="54"/>
      <c r="G120" s="54"/>
      <c r="H120" s="54"/>
      <c r="I120" s="54"/>
      <c r="J120" s="59"/>
      <c r="L120" s="55"/>
    </row>
    <row r="121" spans="1:12" s="20" customFormat="1" ht="19.5" thickBot="1">
      <c r="A121" s="3"/>
      <c r="B121" s="3"/>
      <c r="C121" s="3"/>
      <c r="D121" s="3"/>
      <c r="E121" s="3"/>
      <c r="F121" s="3"/>
      <c r="G121" s="3"/>
      <c r="H121" s="3"/>
      <c r="I121" s="3"/>
      <c r="J121" s="57" t="s">
        <v>70</v>
      </c>
      <c r="L121" s="55"/>
    </row>
    <row r="122" spans="1:12" s="20" customFormat="1" ht="18.75" customHeight="1">
      <c r="A122" s="3"/>
      <c r="B122" s="724" t="str">
        <f>CONCATENATE('加盟校情報&amp;大会設定'!$G$5,'加盟校情報&amp;大会設定'!$H$5,'加盟校情報&amp;大会設定'!$I$5,'加盟校情報&amp;大会設定'!$J$5,)&amp;"　女子4×100mR"</f>
        <v>第82回東海学生駅伝 兼 第14回東海学生女子駅伝　女子4×100mR</v>
      </c>
      <c r="C122" s="725"/>
      <c r="D122" s="725"/>
      <c r="E122" s="725"/>
      <c r="F122" s="725"/>
      <c r="G122" s="725"/>
      <c r="H122" s="725"/>
      <c r="I122" s="726"/>
      <c r="J122" s="198"/>
      <c r="L122" s="55"/>
    </row>
    <row r="123" spans="1:12" s="20" customFormat="1" ht="19.5" customHeight="1" thickBot="1">
      <c r="A123" s="3"/>
      <c r="B123" s="727"/>
      <c r="C123" s="728"/>
      <c r="D123" s="728"/>
      <c r="E123" s="728"/>
      <c r="F123" s="728"/>
      <c r="G123" s="728"/>
      <c r="H123" s="728"/>
      <c r="I123" s="729"/>
      <c r="J123" s="198"/>
      <c r="L123" s="55"/>
    </row>
    <row r="124" spans="1:12" s="20" customFormat="1" ht="18.75">
      <c r="A124" s="3"/>
      <c r="B124" s="509" t="s">
        <v>57</v>
      </c>
      <c r="C124" s="510"/>
      <c r="D124" s="515" t="str">
        <f>IF(基本情報登録!$D$6&gt;0,基本情報登録!$D$6,"")</f>
        <v/>
      </c>
      <c r="E124" s="516"/>
      <c r="F124" s="516"/>
      <c r="G124" s="516"/>
      <c r="H124" s="517"/>
      <c r="I124" s="58" t="s">
        <v>58</v>
      </c>
      <c r="J124" s="198"/>
      <c r="L124" s="55"/>
    </row>
    <row r="125" spans="1:12" s="20" customFormat="1" ht="18.75" customHeight="1">
      <c r="A125" s="3"/>
      <c r="B125" s="511" t="s">
        <v>1</v>
      </c>
      <c r="C125" s="512"/>
      <c r="D125" s="518" t="str">
        <f>IF(基本情報登録!$D$8&gt;0,基本情報登録!$D$8,"")</f>
        <v/>
      </c>
      <c r="E125" s="519"/>
      <c r="F125" s="519"/>
      <c r="G125" s="519"/>
      <c r="H125" s="520"/>
      <c r="I125" s="492"/>
      <c r="J125" s="198"/>
      <c r="L125" s="55"/>
    </row>
    <row r="126" spans="1:12" s="20" customFormat="1" ht="19.5" customHeight="1" thickBot="1">
      <c r="A126" s="3"/>
      <c r="B126" s="513"/>
      <c r="C126" s="514"/>
      <c r="D126" s="521"/>
      <c r="E126" s="522"/>
      <c r="F126" s="522"/>
      <c r="G126" s="522"/>
      <c r="H126" s="523"/>
      <c r="I126" s="493"/>
      <c r="J126" s="198"/>
      <c r="L126" s="55"/>
    </row>
    <row r="127" spans="1:12" s="20" customFormat="1" ht="18.75">
      <c r="A127" s="3"/>
      <c r="B127" s="509" t="s">
        <v>37</v>
      </c>
      <c r="C127" s="510"/>
      <c r="D127" s="547"/>
      <c r="E127" s="548"/>
      <c r="F127" s="548"/>
      <c r="G127" s="548"/>
      <c r="H127" s="548"/>
      <c r="I127" s="549"/>
      <c r="J127" s="198"/>
      <c r="L127" s="55"/>
    </row>
    <row r="128" spans="1:12" s="20" customFormat="1" ht="18.75" hidden="1">
      <c r="A128" s="3"/>
      <c r="B128" s="195"/>
      <c r="C128" s="196"/>
      <c r="D128" s="49"/>
      <c r="E128" s="550" t="str">
        <f>TEXT(D127,"00000")</f>
        <v>00000</v>
      </c>
      <c r="F128" s="550"/>
      <c r="G128" s="550"/>
      <c r="H128" s="550"/>
      <c r="I128" s="551"/>
      <c r="J128" s="198"/>
      <c r="L128" s="55"/>
    </row>
    <row r="129" spans="1:12" s="20" customFormat="1" ht="18.75" customHeight="1">
      <c r="A129" s="3"/>
      <c r="B129" s="511" t="s">
        <v>40</v>
      </c>
      <c r="C129" s="512"/>
      <c r="D129" s="528"/>
      <c r="E129" s="554"/>
      <c r="F129" s="554"/>
      <c r="G129" s="554"/>
      <c r="H129" s="554"/>
      <c r="I129" s="555"/>
      <c r="J129" s="198"/>
      <c r="L129" s="55"/>
    </row>
    <row r="130" spans="1:12" s="20" customFormat="1" ht="18.75" customHeight="1">
      <c r="A130" s="3"/>
      <c r="B130" s="552"/>
      <c r="C130" s="553"/>
      <c r="D130" s="534"/>
      <c r="E130" s="556"/>
      <c r="F130" s="556"/>
      <c r="G130" s="556"/>
      <c r="H130" s="556"/>
      <c r="I130" s="557"/>
      <c r="J130" s="198"/>
      <c r="L130" s="55"/>
    </row>
    <row r="131" spans="1:12" s="20" customFormat="1" ht="19.5" thickBot="1">
      <c r="A131" s="3"/>
      <c r="B131" s="558" t="s">
        <v>59</v>
      </c>
      <c r="C131" s="559"/>
      <c r="D131" s="560"/>
      <c r="E131" s="561"/>
      <c r="F131" s="561"/>
      <c r="G131" s="561"/>
      <c r="H131" s="561"/>
      <c r="I131" s="562"/>
      <c r="J131" s="198"/>
      <c r="L131" s="55"/>
    </row>
    <row r="132" spans="1:12" s="20" customFormat="1" ht="18.75">
      <c r="A132" s="3"/>
      <c r="B132" s="536" t="s">
        <v>60</v>
      </c>
      <c r="C132" s="537"/>
      <c r="D132" s="537"/>
      <c r="E132" s="537"/>
      <c r="F132" s="537"/>
      <c r="G132" s="537"/>
      <c r="H132" s="537"/>
      <c r="I132" s="538"/>
      <c r="J132" s="198"/>
      <c r="L132" s="55"/>
    </row>
    <row r="133" spans="1:12" s="20" customFormat="1" ht="19.5" thickBot="1">
      <c r="A133" s="3"/>
      <c r="B133" s="50" t="s">
        <v>61</v>
      </c>
      <c r="C133" s="197" t="s">
        <v>30</v>
      </c>
      <c r="D133" s="197" t="s">
        <v>62</v>
      </c>
      <c r="E133" s="539" t="s">
        <v>63</v>
      </c>
      <c r="F133" s="540"/>
      <c r="G133" s="197" t="s">
        <v>57</v>
      </c>
      <c r="H133" s="197" t="s">
        <v>64</v>
      </c>
      <c r="I133" s="51" t="s">
        <v>65</v>
      </c>
      <c r="J133" s="198"/>
      <c r="L133" s="55"/>
    </row>
    <row r="134" spans="1:12" s="20" customFormat="1" ht="19.5" customHeight="1" thickTop="1">
      <c r="A134" s="3"/>
      <c r="B134" s="541">
        <v>1</v>
      </c>
      <c r="C134" s="543"/>
      <c r="D134" s="543" t="str">
        <f>IF(C134&gt;0,VLOOKUP(C134,女子登録情報!$A$2:$H$2000,2,0),"")</f>
        <v/>
      </c>
      <c r="E134" s="544" t="str">
        <f>IF(C134&gt;0,VLOOKUP(C134,女子登録情報!$A$2:$H$2000,3,0),"")</f>
        <v/>
      </c>
      <c r="F134" s="545"/>
      <c r="G134" s="543" t="str">
        <f>IF(C134&gt;0,VLOOKUP(C134,女子登録情報!$A$2:$H$2000,4,0),"")</f>
        <v/>
      </c>
      <c r="H134" s="543" t="str">
        <f>IF(C134&gt;0,VLOOKUP(C134,女子登録情報!$A$2:$H$2000,8,0),"")</f>
        <v/>
      </c>
      <c r="I134" s="546" t="str">
        <f>IF(C134&gt;0,VLOOKUP(C134,女子登録情報!$A$2:$H$2000,5,0),"")</f>
        <v/>
      </c>
      <c r="J134" s="198"/>
      <c r="L134" s="55"/>
    </row>
    <row r="135" spans="1:12" s="20" customFormat="1" ht="18.75" customHeight="1">
      <c r="A135" s="3"/>
      <c r="B135" s="542"/>
      <c r="C135" s="533"/>
      <c r="D135" s="533"/>
      <c r="E135" s="534"/>
      <c r="F135" s="535"/>
      <c r="G135" s="533"/>
      <c r="H135" s="533"/>
      <c r="I135" s="532"/>
      <c r="J135" s="198"/>
      <c r="L135" s="55"/>
    </row>
    <row r="136" spans="1:12" s="20" customFormat="1" ht="18.75" customHeight="1">
      <c r="A136" s="3"/>
      <c r="B136" s="524">
        <v>2</v>
      </c>
      <c r="C136" s="526"/>
      <c r="D136" s="526" t="str">
        <f>IF(C136,VLOOKUP(C136,女子登録情報!$A$2:$H$2000,2,0),"")</f>
        <v/>
      </c>
      <c r="E136" s="528" t="str">
        <f>IF(C136&gt;0,VLOOKUP(C136,女子登録情報!$A$2:$H$2000,3,0),"")</f>
        <v/>
      </c>
      <c r="F136" s="529"/>
      <c r="G136" s="526" t="str">
        <f>IF(C136&gt;0,VLOOKUP(C136,女子登録情報!$A$2:$H$2000,4,0),"")</f>
        <v/>
      </c>
      <c r="H136" s="526" t="str">
        <f>IF(C136&gt;0,VLOOKUP(C136,女子登録情報!$A$2:$H$2000,8,0),"")</f>
        <v/>
      </c>
      <c r="I136" s="492" t="str">
        <f>IF(C136&gt;0,VLOOKUP(C136,女子登録情報!$A$2:$H$2000,5,0),"")</f>
        <v/>
      </c>
      <c r="J136" s="198"/>
      <c r="L136" s="55"/>
    </row>
    <row r="137" spans="1:12" s="20" customFormat="1" ht="18.75" customHeight="1">
      <c r="A137" s="3"/>
      <c r="B137" s="542"/>
      <c r="C137" s="533"/>
      <c r="D137" s="533"/>
      <c r="E137" s="534"/>
      <c r="F137" s="535"/>
      <c r="G137" s="533"/>
      <c r="H137" s="533"/>
      <c r="I137" s="532"/>
      <c r="J137" s="198"/>
      <c r="L137" s="55"/>
    </row>
    <row r="138" spans="1:12" s="20" customFormat="1" ht="18.75" customHeight="1">
      <c r="A138" s="3"/>
      <c r="B138" s="524">
        <v>3</v>
      </c>
      <c r="C138" s="526"/>
      <c r="D138" s="526" t="str">
        <f>IF(C138,VLOOKUP(C138,女子登録情報!$A$2:$H$2000,2,0),"")</f>
        <v/>
      </c>
      <c r="E138" s="528" t="str">
        <f>IF(C138&gt;0,VLOOKUP(C138,女子登録情報!$A$2:$H$2000,3,0),"")</f>
        <v/>
      </c>
      <c r="F138" s="529"/>
      <c r="G138" s="526" t="str">
        <f>IF(C138&gt;0,VLOOKUP(C138,女子登録情報!$A$2:$H$2000,4,0),"")</f>
        <v/>
      </c>
      <c r="H138" s="526" t="str">
        <f>IF(C138&gt;0,VLOOKUP(C138,女子登録情報!$A$2:$H$2000,8,0),"")</f>
        <v/>
      </c>
      <c r="I138" s="492" t="str">
        <f>IF(C138&gt;0,VLOOKUP(C138,女子登録情報!$A$2:$H$2000,5,0),"")</f>
        <v/>
      </c>
      <c r="J138" s="198"/>
      <c r="L138" s="55"/>
    </row>
    <row r="139" spans="1:12" s="20" customFormat="1" ht="18.75" customHeight="1">
      <c r="A139" s="3"/>
      <c r="B139" s="542"/>
      <c r="C139" s="533"/>
      <c r="D139" s="533"/>
      <c r="E139" s="534"/>
      <c r="F139" s="535"/>
      <c r="G139" s="533"/>
      <c r="H139" s="533"/>
      <c r="I139" s="532"/>
      <c r="J139" s="198"/>
      <c r="L139" s="55"/>
    </row>
    <row r="140" spans="1:12" s="20" customFormat="1" ht="18.75" customHeight="1">
      <c r="A140" s="3"/>
      <c r="B140" s="524">
        <v>4</v>
      </c>
      <c r="C140" s="526"/>
      <c r="D140" s="526" t="str">
        <f>IF(C140,VLOOKUP(C140,女子登録情報!$A$2:$H$2000,2,0),"")</f>
        <v/>
      </c>
      <c r="E140" s="528" t="str">
        <f>IF(C140&gt;0,VLOOKUP(C140,女子登録情報!$A$2:$H$2000,3,0),"")</f>
        <v/>
      </c>
      <c r="F140" s="529"/>
      <c r="G140" s="526" t="str">
        <f>IF(C140&gt;0,VLOOKUP(C140,女子登録情報!$A$2:$H$2000,4,0),"")</f>
        <v/>
      </c>
      <c r="H140" s="526" t="str">
        <f>IF(C140&gt;0,VLOOKUP(C140,女子登録情報!$A$2:$H$2000,8,0),"")</f>
        <v/>
      </c>
      <c r="I140" s="492" t="str">
        <f>IF(C140&gt;0,VLOOKUP(C140,女子登録情報!$A$2:$H$2000,5,0),"")</f>
        <v/>
      </c>
      <c r="J140" s="198"/>
      <c r="L140" s="55"/>
    </row>
    <row r="141" spans="1:12" s="20" customFormat="1" ht="18.75" customHeight="1">
      <c r="A141" s="3"/>
      <c r="B141" s="542"/>
      <c r="C141" s="533"/>
      <c r="D141" s="533"/>
      <c r="E141" s="534"/>
      <c r="F141" s="535"/>
      <c r="G141" s="533"/>
      <c r="H141" s="533"/>
      <c r="I141" s="532"/>
      <c r="J141" s="198"/>
      <c r="L141" s="55"/>
    </row>
    <row r="142" spans="1:12" s="20" customFormat="1" ht="18.75" customHeight="1">
      <c r="A142" s="3"/>
      <c r="B142" s="524">
        <v>5</v>
      </c>
      <c r="C142" s="526"/>
      <c r="D142" s="526" t="str">
        <f>IF(C142,VLOOKUP(C142,女子登録情報!$A$2:$H$2000,2,0),"")</f>
        <v/>
      </c>
      <c r="E142" s="528" t="str">
        <f>IF(C142&gt;0,VLOOKUP(C142,女子登録情報!$A$2:$H$2000,3,0),"")</f>
        <v/>
      </c>
      <c r="F142" s="529"/>
      <c r="G142" s="526" t="str">
        <f>IF(C142&gt;0,VLOOKUP(C142,女子登録情報!$A$2:$H$2000,4,0),"")</f>
        <v/>
      </c>
      <c r="H142" s="526" t="str">
        <f>IF(C142&gt;0,VLOOKUP(C142,女子登録情報!$A$2:$H$2000,8,0),"")</f>
        <v/>
      </c>
      <c r="I142" s="492" t="str">
        <f>IF(C142&gt;0,VLOOKUP(C142,女子登録情報!$A$2:$H$2000,5,0),"")</f>
        <v/>
      </c>
      <c r="J142" s="198"/>
      <c r="L142" s="55"/>
    </row>
    <row r="143" spans="1:12" s="20" customFormat="1" ht="18.75" customHeight="1">
      <c r="A143" s="3"/>
      <c r="B143" s="542"/>
      <c r="C143" s="533"/>
      <c r="D143" s="533"/>
      <c r="E143" s="534"/>
      <c r="F143" s="535"/>
      <c r="G143" s="533"/>
      <c r="H143" s="533"/>
      <c r="I143" s="532"/>
      <c r="J143" s="198"/>
      <c r="L143" s="55"/>
    </row>
    <row r="144" spans="1:12" s="20" customFormat="1" ht="18.75" customHeight="1">
      <c r="A144" s="3"/>
      <c r="B144" s="524">
        <v>6</v>
      </c>
      <c r="C144" s="526"/>
      <c r="D144" s="526" t="str">
        <f>IF(C144,VLOOKUP(C144,女子登録情報!$A$2:$H$2000,2,0),"")</f>
        <v/>
      </c>
      <c r="E144" s="528" t="str">
        <f>IF(C144&gt;0,VLOOKUP(C144,女子登録情報!$A$2:$H$2000,3,0),"")</f>
        <v/>
      </c>
      <c r="F144" s="529"/>
      <c r="G144" s="526" t="str">
        <f>IF(C144&gt;0,VLOOKUP(C144,女子登録情報!$A$2:$H$2000,4,0),"")</f>
        <v/>
      </c>
      <c r="H144" s="526" t="str">
        <f>IF(C144&gt;0,VLOOKUP(C144,女子登録情報!$A$2:$H$2000,8,0),"")</f>
        <v/>
      </c>
      <c r="I144" s="492" t="str">
        <f>IF(C144&gt;0,VLOOKUP(C144,女子登録情報!$A$2:$H$2000,5,0),"")</f>
        <v/>
      </c>
      <c r="J144" s="198"/>
      <c r="L144" s="55"/>
    </row>
    <row r="145" spans="1:12" s="20" customFormat="1" ht="19.5" customHeight="1" thickBot="1">
      <c r="A145" s="3"/>
      <c r="B145" s="525"/>
      <c r="C145" s="527"/>
      <c r="D145" s="527"/>
      <c r="E145" s="530"/>
      <c r="F145" s="531"/>
      <c r="G145" s="527"/>
      <c r="H145" s="527"/>
      <c r="I145" s="493"/>
      <c r="J145" s="198"/>
      <c r="L145" s="55"/>
    </row>
    <row r="146" spans="1:12" s="20" customFormat="1" ht="18.75">
      <c r="A146" s="3"/>
      <c r="B146" s="494" t="s">
        <v>66</v>
      </c>
      <c r="C146" s="495"/>
      <c r="D146" s="495"/>
      <c r="E146" s="495"/>
      <c r="F146" s="495"/>
      <c r="G146" s="495"/>
      <c r="H146" s="495"/>
      <c r="I146" s="496"/>
      <c r="J146" s="198"/>
      <c r="L146" s="55"/>
    </row>
    <row r="147" spans="1:12" s="20" customFormat="1" ht="18.75">
      <c r="A147" s="3"/>
      <c r="B147" s="497"/>
      <c r="C147" s="498"/>
      <c r="D147" s="498"/>
      <c r="E147" s="498"/>
      <c r="F147" s="498"/>
      <c r="G147" s="498"/>
      <c r="H147" s="498"/>
      <c r="I147" s="499"/>
      <c r="J147" s="198"/>
      <c r="L147" s="55"/>
    </row>
    <row r="148" spans="1:12" s="20" customFormat="1" ht="19.5" thickBot="1">
      <c r="A148" s="3"/>
      <c r="B148" s="500"/>
      <c r="C148" s="501"/>
      <c r="D148" s="501"/>
      <c r="E148" s="501"/>
      <c r="F148" s="501"/>
      <c r="G148" s="501"/>
      <c r="H148" s="501"/>
      <c r="I148" s="502"/>
      <c r="J148" s="198"/>
      <c r="L148" s="55"/>
    </row>
    <row r="149" spans="1:12" s="20" customFormat="1" ht="18.75">
      <c r="A149" s="54"/>
      <c r="B149" s="54"/>
      <c r="C149" s="54"/>
      <c r="D149" s="54"/>
      <c r="E149" s="54"/>
      <c r="F149" s="54"/>
      <c r="G149" s="54"/>
      <c r="H149" s="54"/>
      <c r="I149" s="54"/>
      <c r="J149" s="59"/>
      <c r="L149" s="55"/>
    </row>
    <row r="150" spans="1:12" s="20" customFormat="1" ht="19.5" thickBot="1">
      <c r="A150" s="3"/>
      <c r="B150" s="3"/>
      <c r="C150" s="3"/>
      <c r="D150" s="3"/>
      <c r="E150" s="3"/>
      <c r="F150" s="3"/>
      <c r="G150" s="3"/>
      <c r="H150" s="3"/>
      <c r="I150" s="3"/>
      <c r="J150" s="57" t="s">
        <v>71</v>
      </c>
      <c r="L150" s="55"/>
    </row>
    <row r="151" spans="1:12" s="20" customFormat="1" ht="18.75" customHeight="1">
      <c r="A151" s="3"/>
      <c r="B151" s="724" t="str">
        <f>CONCATENATE('加盟校情報&amp;大会設定'!$G$5,'加盟校情報&amp;大会設定'!$H$5,'加盟校情報&amp;大会設定'!$I$5,'加盟校情報&amp;大会設定'!$J$5,)&amp;"　女子4×100mR"</f>
        <v>第82回東海学生駅伝 兼 第14回東海学生女子駅伝　女子4×100mR</v>
      </c>
      <c r="C151" s="725"/>
      <c r="D151" s="725"/>
      <c r="E151" s="725"/>
      <c r="F151" s="725"/>
      <c r="G151" s="725"/>
      <c r="H151" s="725"/>
      <c r="I151" s="726"/>
      <c r="J151" s="198"/>
      <c r="L151" s="55"/>
    </row>
    <row r="152" spans="1:12" s="20" customFormat="1" ht="19.5" customHeight="1" thickBot="1">
      <c r="A152" s="3"/>
      <c r="B152" s="727"/>
      <c r="C152" s="728"/>
      <c r="D152" s="728"/>
      <c r="E152" s="728"/>
      <c r="F152" s="728"/>
      <c r="G152" s="728"/>
      <c r="H152" s="728"/>
      <c r="I152" s="729"/>
      <c r="J152" s="198"/>
      <c r="L152" s="55"/>
    </row>
    <row r="153" spans="1:12" s="20" customFormat="1" ht="18.75">
      <c r="A153" s="3"/>
      <c r="B153" s="509" t="s">
        <v>57</v>
      </c>
      <c r="C153" s="510"/>
      <c r="D153" s="515" t="str">
        <f>IF(基本情報登録!$D$6&gt;0,基本情報登録!$D$6,"")</f>
        <v/>
      </c>
      <c r="E153" s="516"/>
      <c r="F153" s="516"/>
      <c r="G153" s="516"/>
      <c r="H153" s="517"/>
      <c r="I153" s="58" t="s">
        <v>58</v>
      </c>
      <c r="J153" s="198"/>
      <c r="L153" s="55"/>
    </row>
    <row r="154" spans="1:12" s="20" customFormat="1" ht="18.75" customHeight="1">
      <c r="A154" s="3"/>
      <c r="B154" s="511" t="s">
        <v>1</v>
      </c>
      <c r="C154" s="512"/>
      <c r="D154" s="518" t="str">
        <f>IF(基本情報登録!$D$8&gt;0,基本情報登録!$D$8,"")</f>
        <v/>
      </c>
      <c r="E154" s="519"/>
      <c r="F154" s="519"/>
      <c r="G154" s="519"/>
      <c r="H154" s="520"/>
      <c r="I154" s="492"/>
      <c r="J154" s="198"/>
      <c r="L154" s="55"/>
    </row>
    <row r="155" spans="1:12" s="20" customFormat="1" ht="19.5" customHeight="1" thickBot="1">
      <c r="A155" s="3"/>
      <c r="B155" s="513"/>
      <c r="C155" s="514"/>
      <c r="D155" s="521"/>
      <c r="E155" s="522"/>
      <c r="F155" s="522"/>
      <c r="G155" s="522"/>
      <c r="H155" s="523"/>
      <c r="I155" s="493"/>
      <c r="J155" s="198"/>
      <c r="L155" s="55"/>
    </row>
    <row r="156" spans="1:12" s="20" customFormat="1" ht="18.75">
      <c r="A156" s="3"/>
      <c r="B156" s="509" t="s">
        <v>37</v>
      </c>
      <c r="C156" s="510"/>
      <c r="D156" s="547"/>
      <c r="E156" s="548"/>
      <c r="F156" s="548"/>
      <c r="G156" s="548"/>
      <c r="H156" s="548"/>
      <c r="I156" s="549"/>
      <c r="J156" s="198"/>
      <c r="L156" s="55"/>
    </row>
    <row r="157" spans="1:12" s="20" customFormat="1" ht="18.75" hidden="1">
      <c r="A157" s="3"/>
      <c r="B157" s="195"/>
      <c r="C157" s="196"/>
      <c r="D157" s="49"/>
      <c r="E157" s="550" t="str">
        <f>TEXT(D156,"00000")</f>
        <v>00000</v>
      </c>
      <c r="F157" s="550"/>
      <c r="G157" s="550"/>
      <c r="H157" s="550"/>
      <c r="I157" s="551"/>
      <c r="J157" s="198"/>
      <c r="L157" s="55"/>
    </row>
    <row r="158" spans="1:12" s="20" customFormat="1" ht="18.75" customHeight="1">
      <c r="A158" s="3"/>
      <c r="B158" s="511" t="s">
        <v>40</v>
      </c>
      <c r="C158" s="512"/>
      <c r="D158" s="528"/>
      <c r="E158" s="554"/>
      <c r="F158" s="554"/>
      <c r="G158" s="554"/>
      <c r="H158" s="554"/>
      <c r="I158" s="555"/>
      <c r="J158" s="198"/>
      <c r="L158" s="55"/>
    </row>
    <row r="159" spans="1:12" s="20" customFormat="1" ht="18.75" customHeight="1">
      <c r="A159" s="3"/>
      <c r="B159" s="552"/>
      <c r="C159" s="553"/>
      <c r="D159" s="534"/>
      <c r="E159" s="556"/>
      <c r="F159" s="556"/>
      <c r="G159" s="556"/>
      <c r="H159" s="556"/>
      <c r="I159" s="557"/>
      <c r="J159" s="198"/>
      <c r="L159" s="55"/>
    </row>
    <row r="160" spans="1:12" s="20" customFormat="1" ht="19.5" thickBot="1">
      <c r="A160" s="3"/>
      <c r="B160" s="558" t="s">
        <v>59</v>
      </c>
      <c r="C160" s="559"/>
      <c r="D160" s="560"/>
      <c r="E160" s="561"/>
      <c r="F160" s="561"/>
      <c r="G160" s="561"/>
      <c r="H160" s="561"/>
      <c r="I160" s="562"/>
      <c r="J160" s="198"/>
      <c r="L160" s="55"/>
    </row>
    <row r="161" spans="1:12" s="20" customFormat="1" ht="18.75">
      <c r="A161" s="3"/>
      <c r="B161" s="536" t="s">
        <v>60</v>
      </c>
      <c r="C161" s="537"/>
      <c r="D161" s="537"/>
      <c r="E161" s="537"/>
      <c r="F161" s="537"/>
      <c r="G161" s="537"/>
      <c r="H161" s="537"/>
      <c r="I161" s="538"/>
      <c r="J161" s="198"/>
      <c r="L161" s="55"/>
    </row>
    <row r="162" spans="1:12" s="20" customFormat="1" ht="19.5" thickBot="1">
      <c r="A162" s="3"/>
      <c r="B162" s="50" t="s">
        <v>61</v>
      </c>
      <c r="C162" s="197" t="s">
        <v>30</v>
      </c>
      <c r="D162" s="197" t="s">
        <v>62</v>
      </c>
      <c r="E162" s="539" t="s">
        <v>63</v>
      </c>
      <c r="F162" s="540"/>
      <c r="G162" s="197" t="s">
        <v>57</v>
      </c>
      <c r="H162" s="197" t="s">
        <v>64</v>
      </c>
      <c r="I162" s="51" t="s">
        <v>65</v>
      </c>
      <c r="J162" s="198"/>
      <c r="L162" s="55"/>
    </row>
    <row r="163" spans="1:12" s="20" customFormat="1" ht="19.5" customHeight="1" thickTop="1">
      <c r="A163" s="3"/>
      <c r="B163" s="541">
        <v>1</v>
      </c>
      <c r="C163" s="543"/>
      <c r="D163" s="543" t="str">
        <f>IF(C163&gt;0,VLOOKUP(C163,女子登録情報!$A$2:$H$2000,2,0),"")</f>
        <v/>
      </c>
      <c r="E163" s="544" t="str">
        <f>IF(C163&gt;0,VLOOKUP(C163,女子登録情報!$A$2:$H$2000,3,0),"")</f>
        <v/>
      </c>
      <c r="F163" s="545"/>
      <c r="G163" s="543" t="str">
        <f>IF(C163&gt;0,VLOOKUP(C163,女子登録情報!$A$2:$H$2000,4,0),"")</f>
        <v/>
      </c>
      <c r="H163" s="543" t="str">
        <f>IF(C163&gt;0,VLOOKUP(C163,女子登録情報!$A$2:$H$2000,8,0),"")</f>
        <v/>
      </c>
      <c r="I163" s="546" t="str">
        <f>IF(C163&gt;0,VLOOKUP(C163,女子登録情報!$A$2:$H$2000,5,0),"")</f>
        <v/>
      </c>
      <c r="J163" s="198"/>
      <c r="L163" s="55"/>
    </row>
    <row r="164" spans="1:12" s="20" customFormat="1" ht="18.75" customHeight="1">
      <c r="A164" s="3"/>
      <c r="B164" s="542"/>
      <c r="C164" s="533"/>
      <c r="D164" s="533"/>
      <c r="E164" s="534"/>
      <c r="F164" s="535"/>
      <c r="G164" s="533"/>
      <c r="H164" s="533"/>
      <c r="I164" s="532"/>
      <c r="J164" s="198"/>
      <c r="L164" s="55"/>
    </row>
    <row r="165" spans="1:12" s="20" customFormat="1" ht="18.75" customHeight="1">
      <c r="A165" s="3"/>
      <c r="B165" s="524">
        <v>2</v>
      </c>
      <c r="C165" s="526"/>
      <c r="D165" s="526" t="str">
        <f>IF(C165,VLOOKUP(C165,女子登録情報!$A$2:$H$2000,2,0),"")</f>
        <v/>
      </c>
      <c r="E165" s="528" t="str">
        <f>IF(C165&gt;0,VLOOKUP(C165,女子登録情報!$A$2:$H$2000,3,0),"")</f>
        <v/>
      </c>
      <c r="F165" s="529"/>
      <c r="G165" s="526" t="str">
        <f>IF(C165&gt;0,VLOOKUP(C165,女子登録情報!$A$2:$H$2000,4,0),"")</f>
        <v/>
      </c>
      <c r="H165" s="526" t="str">
        <f>IF(C165&gt;0,VLOOKUP(C165,女子登録情報!$A$2:$H$2000,8,0),"")</f>
        <v/>
      </c>
      <c r="I165" s="492" t="str">
        <f>IF(C165&gt;0,VLOOKUP(C165,女子登録情報!$A$2:$H$2000,5,0),"")</f>
        <v/>
      </c>
      <c r="J165" s="198"/>
      <c r="L165" s="55"/>
    </row>
    <row r="166" spans="1:12" s="20" customFormat="1" ht="18.75" customHeight="1">
      <c r="A166" s="3"/>
      <c r="B166" s="542"/>
      <c r="C166" s="533"/>
      <c r="D166" s="533"/>
      <c r="E166" s="534"/>
      <c r="F166" s="535"/>
      <c r="G166" s="533"/>
      <c r="H166" s="533"/>
      <c r="I166" s="532"/>
      <c r="J166" s="198"/>
      <c r="L166" s="55"/>
    </row>
    <row r="167" spans="1:12" s="20" customFormat="1" ht="18.75" customHeight="1">
      <c r="A167" s="3"/>
      <c r="B167" s="524">
        <v>3</v>
      </c>
      <c r="C167" s="526"/>
      <c r="D167" s="526" t="str">
        <f>IF(C167,VLOOKUP(C167,女子登録情報!$A$2:$H$2000,2,0),"")</f>
        <v/>
      </c>
      <c r="E167" s="528" t="str">
        <f>IF(C167&gt;0,VLOOKUP(C167,女子登録情報!$A$2:$H$2000,3,0),"")</f>
        <v/>
      </c>
      <c r="F167" s="529"/>
      <c r="G167" s="526" t="str">
        <f>IF(C167&gt;0,VLOOKUP(C167,女子登録情報!$A$2:$H$2000,4,0),"")</f>
        <v/>
      </c>
      <c r="H167" s="526" t="str">
        <f>IF(C167&gt;0,VLOOKUP(C167,女子登録情報!$A$2:$H$2000,8,0),"")</f>
        <v/>
      </c>
      <c r="I167" s="492" t="str">
        <f>IF(C167&gt;0,VLOOKUP(C167,女子登録情報!$A$2:$H$2000,5,0),"")</f>
        <v/>
      </c>
      <c r="J167" s="198"/>
      <c r="L167" s="55"/>
    </row>
    <row r="168" spans="1:12" s="20" customFormat="1" ht="18.75" customHeight="1">
      <c r="A168" s="3"/>
      <c r="B168" s="542"/>
      <c r="C168" s="533"/>
      <c r="D168" s="533"/>
      <c r="E168" s="534"/>
      <c r="F168" s="535"/>
      <c r="G168" s="533"/>
      <c r="H168" s="533"/>
      <c r="I168" s="532"/>
      <c r="J168" s="198"/>
      <c r="L168" s="55"/>
    </row>
    <row r="169" spans="1:12" s="20" customFormat="1" ht="18.75" customHeight="1">
      <c r="A169" s="3"/>
      <c r="B169" s="524">
        <v>4</v>
      </c>
      <c r="C169" s="526"/>
      <c r="D169" s="526" t="str">
        <f>IF(C169,VLOOKUP(C169,女子登録情報!$A$2:$H$2000,2,0),"")</f>
        <v/>
      </c>
      <c r="E169" s="528" t="str">
        <f>IF(C169&gt;0,VLOOKUP(C169,女子登録情報!$A$2:$H$2000,3,0),"")</f>
        <v/>
      </c>
      <c r="F169" s="529"/>
      <c r="G169" s="526" t="str">
        <f>IF(C169&gt;0,VLOOKUP(C169,女子登録情報!$A$2:$H$2000,4,0),"")</f>
        <v/>
      </c>
      <c r="H169" s="526" t="str">
        <f>IF(C169&gt;0,VLOOKUP(C169,女子登録情報!$A$2:$H$2000,8,0),"")</f>
        <v/>
      </c>
      <c r="I169" s="492" t="str">
        <f>IF(C169&gt;0,VLOOKUP(C169,女子登録情報!$A$2:$H$2000,5,0),"")</f>
        <v/>
      </c>
      <c r="J169" s="198"/>
      <c r="L169" s="55"/>
    </row>
    <row r="170" spans="1:12" s="20" customFormat="1" ht="18.75" customHeight="1">
      <c r="A170" s="3"/>
      <c r="B170" s="542"/>
      <c r="C170" s="533"/>
      <c r="D170" s="533"/>
      <c r="E170" s="534"/>
      <c r="F170" s="535"/>
      <c r="G170" s="533"/>
      <c r="H170" s="533"/>
      <c r="I170" s="532"/>
      <c r="J170" s="198"/>
      <c r="L170" s="55"/>
    </row>
    <row r="171" spans="1:12" s="20" customFormat="1" ht="18.75" customHeight="1">
      <c r="A171" s="3"/>
      <c r="B171" s="524">
        <v>5</v>
      </c>
      <c r="C171" s="526"/>
      <c r="D171" s="526" t="str">
        <f>IF(C171,VLOOKUP(C171,女子登録情報!$A$2:$H$2000,2,0),"")</f>
        <v/>
      </c>
      <c r="E171" s="528" t="str">
        <f>IF(C171&gt;0,VLOOKUP(C171,女子登録情報!$A$2:$H$2000,3,0),"")</f>
        <v/>
      </c>
      <c r="F171" s="529"/>
      <c r="G171" s="526" t="str">
        <f>IF(C171&gt;0,VLOOKUP(C171,女子登録情報!$A$2:$H$2000,4,0),"")</f>
        <v/>
      </c>
      <c r="H171" s="526" t="str">
        <f>IF(C171&gt;0,VLOOKUP(C171,女子登録情報!$A$2:$H$2000,8,0),"")</f>
        <v/>
      </c>
      <c r="I171" s="492" t="str">
        <f>IF(C171&gt;0,VLOOKUP(C171,女子登録情報!$A$2:$H$2000,5,0),"")</f>
        <v/>
      </c>
      <c r="J171" s="198"/>
      <c r="L171" s="55"/>
    </row>
    <row r="172" spans="1:12" s="20" customFormat="1" ht="18.75" customHeight="1">
      <c r="A172" s="3"/>
      <c r="B172" s="542"/>
      <c r="C172" s="533"/>
      <c r="D172" s="533"/>
      <c r="E172" s="534"/>
      <c r="F172" s="535"/>
      <c r="G172" s="533"/>
      <c r="H172" s="533"/>
      <c r="I172" s="532"/>
      <c r="J172" s="198"/>
      <c r="L172" s="55"/>
    </row>
    <row r="173" spans="1:12" s="20" customFormat="1" ht="18.75" customHeight="1">
      <c r="A173" s="3"/>
      <c r="B173" s="524">
        <v>6</v>
      </c>
      <c r="C173" s="526"/>
      <c r="D173" s="526" t="str">
        <f>IF(C173,VLOOKUP(C173,女子登録情報!$A$2:$H$2000,2,0),"")</f>
        <v/>
      </c>
      <c r="E173" s="528" t="str">
        <f>IF(C173&gt;0,VLOOKUP(C173,女子登録情報!$A$2:$H$2000,3,0),"")</f>
        <v/>
      </c>
      <c r="F173" s="529"/>
      <c r="G173" s="526" t="str">
        <f>IF(C173&gt;0,VLOOKUP(C173,女子登録情報!$A$2:$H$2000,4,0),"")</f>
        <v/>
      </c>
      <c r="H173" s="526" t="str">
        <f>IF(C173&gt;0,VLOOKUP(C173,女子登録情報!$A$2:$H$2000,8,0),"")</f>
        <v/>
      </c>
      <c r="I173" s="492" t="str">
        <f>IF(C173&gt;0,VLOOKUP(C173,女子登録情報!$A$2:$H$2000,5,0),"")</f>
        <v/>
      </c>
      <c r="J173" s="198"/>
      <c r="L173" s="55"/>
    </row>
    <row r="174" spans="1:12" s="20" customFormat="1" ht="19.5" customHeight="1" thickBot="1">
      <c r="A174" s="3"/>
      <c r="B174" s="525"/>
      <c r="C174" s="527"/>
      <c r="D174" s="527"/>
      <c r="E174" s="530"/>
      <c r="F174" s="531"/>
      <c r="G174" s="527"/>
      <c r="H174" s="527"/>
      <c r="I174" s="493"/>
      <c r="J174" s="198"/>
      <c r="L174" s="55"/>
    </row>
    <row r="175" spans="1:12" s="20" customFormat="1" ht="18.75">
      <c r="A175" s="3"/>
      <c r="B175" s="494" t="s">
        <v>66</v>
      </c>
      <c r="C175" s="495"/>
      <c r="D175" s="495"/>
      <c r="E175" s="495"/>
      <c r="F175" s="495"/>
      <c r="G175" s="495"/>
      <c r="H175" s="495"/>
      <c r="I175" s="496"/>
      <c r="J175" s="198"/>
      <c r="L175" s="55"/>
    </row>
    <row r="176" spans="1:12" s="20" customFormat="1" ht="18.75">
      <c r="A176" s="3"/>
      <c r="B176" s="497"/>
      <c r="C176" s="498"/>
      <c r="D176" s="498"/>
      <c r="E176" s="498"/>
      <c r="F176" s="498"/>
      <c r="G176" s="498"/>
      <c r="H176" s="498"/>
      <c r="I176" s="499"/>
      <c r="J176" s="198"/>
      <c r="L176" s="55"/>
    </row>
    <row r="177" spans="1:12" s="20" customFormat="1" ht="19.5" thickBot="1">
      <c r="A177" s="3"/>
      <c r="B177" s="500"/>
      <c r="C177" s="501"/>
      <c r="D177" s="501"/>
      <c r="E177" s="501"/>
      <c r="F177" s="501"/>
      <c r="G177" s="501"/>
      <c r="H177" s="501"/>
      <c r="I177" s="502"/>
      <c r="J177" s="198"/>
      <c r="L177" s="55"/>
    </row>
    <row r="178" spans="1:12" s="20" customFormat="1" ht="18.75">
      <c r="A178" s="54"/>
      <c r="B178" s="54"/>
      <c r="C178" s="54"/>
      <c r="D178" s="54"/>
      <c r="E178" s="54"/>
      <c r="F178" s="54"/>
      <c r="G178" s="54"/>
      <c r="H178" s="54"/>
      <c r="I178" s="54"/>
      <c r="J178" s="59"/>
      <c r="L178" s="55"/>
    </row>
    <row r="179" spans="1:12" s="20" customFormat="1" ht="19.5" thickBot="1">
      <c r="A179" s="3"/>
      <c r="B179" s="3"/>
      <c r="C179" s="3"/>
      <c r="D179" s="3"/>
      <c r="E179" s="3"/>
      <c r="F179" s="3"/>
      <c r="G179" s="3"/>
      <c r="H179" s="3"/>
      <c r="I179" s="3"/>
      <c r="J179" s="57" t="s">
        <v>72</v>
      </c>
      <c r="L179" s="55"/>
    </row>
    <row r="180" spans="1:12" s="20" customFormat="1" ht="18.75" customHeight="1">
      <c r="A180" s="3"/>
      <c r="B180" s="724" t="str">
        <f>CONCATENATE('加盟校情報&amp;大会設定'!$G$5,'加盟校情報&amp;大会設定'!$H$5,'加盟校情報&amp;大会設定'!$I$5,'加盟校情報&amp;大会設定'!$J$5,)&amp;"　女子4×100mR"</f>
        <v>第82回東海学生駅伝 兼 第14回東海学生女子駅伝　女子4×100mR</v>
      </c>
      <c r="C180" s="725"/>
      <c r="D180" s="725"/>
      <c r="E180" s="725"/>
      <c r="F180" s="725"/>
      <c r="G180" s="725"/>
      <c r="H180" s="725"/>
      <c r="I180" s="726"/>
      <c r="J180" s="198"/>
      <c r="L180" s="55"/>
    </row>
    <row r="181" spans="1:12" s="20" customFormat="1" ht="19.5" customHeight="1" thickBot="1">
      <c r="A181" s="3"/>
      <c r="B181" s="727"/>
      <c r="C181" s="728"/>
      <c r="D181" s="728"/>
      <c r="E181" s="728"/>
      <c r="F181" s="728"/>
      <c r="G181" s="728"/>
      <c r="H181" s="728"/>
      <c r="I181" s="729"/>
      <c r="J181" s="198"/>
      <c r="L181" s="55"/>
    </row>
    <row r="182" spans="1:12" s="20" customFormat="1" ht="18.75">
      <c r="A182" s="3"/>
      <c r="B182" s="509" t="s">
        <v>57</v>
      </c>
      <c r="C182" s="510"/>
      <c r="D182" s="515" t="str">
        <f>IF(基本情報登録!$D$6&gt;0,基本情報登録!$D$6,"")</f>
        <v/>
      </c>
      <c r="E182" s="516"/>
      <c r="F182" s="516"/>
      <c r="G182" s="516"/>
      <c r="H182" s="517"/>
      <c r="I182" s="58" t="s">
        <v>58</v>
      </c>
      <c r="J182" s="198"/>
      <c r="L182" s="55"/>
    </row>
    <row r="183" spans="1:12" s="20" customFormat="1" ht="18.75" customHeight="1">
      <c r="A183" s="3"/>
      <c r="B183" s="511" t="s">
        <v>1</v>
      </c>
      <c r="C183" s="512"/>
      <c r="D183" s="518" t="str">
        <f>IF(基本情報登録!$D$8&gt;0,基本情報登録!$D$8,"")</f>
        <v/>
      </c>
      <c r="E183" s="519"/>
      <c r="F183" s="519"/>
      <c r="G183" s="519"/>
      <c r="H183" s="520"/>
      <c r="I183" s="492"/>
      <c r="J183" s="198"/>
      <c r="L183" s="55"/>
    </row>
    <row r="184" spans="1:12" s="20" customFormat="1" ht="19.5" customHeight="1" thickBot="1">
      <c r="A184" s="3"/>
      <c r="B184" s="513"/>
      <c r="C184" s="514"/>
      <c r="D184" s="521"/>
      <c r="E184" s="522"/>
      <c r="F184" s="522"/>
      <c r="G184" s="522"/>
      <c r="H184" s="523"/>
      <c r="I184" s="493"/>
      <c r="J184" s="198"/>
      <c r="L184" s="55"/>
    </row>
    <row r="185" spans="1:12" s="20" customFormat="1" ht="18.75">
      <c r="A185" s="3"/>
      <c r="B185" s="509" t="s">
        <v>37</v>
      </c>
      <c r="C185" s="510"/>
      <c r="D185" s="547"/>
      <c r="E185" s="548"/>
      <c r="F185" s="548"/>
      <c r="G185" s="548"/>
      <c r="H185" s="548"/>
      <c r="I185" s="549"/>
      <c r="J185" s="198"/>
      <c r="L185" s="55"/>
    </row>
    <row r="186" spans="1:12" s="20" customFormat="1" ht="18.75" hidden="1">
      <c r="A186" s="3"/>
      <c r="B186" s="195"/>
      <c r="C186" s="196"/>
      <c r="D186" s="49"/>
      <c r="E186" s="550" t="str">
        <f>TEXT(D185,"00000")</f>
        <v>00000</v>
      </c>
      <c r="F186" s="550"/>
      <c r="G186" s="550"/>
      <c r="H186" s="550"/>
      <c r="I186" s="551"/>
      <c r="J186" s="198"/>
      <c r="L186" s="55"/>
    </row>
    <row r="187" spans="1:12" s="20" customFormat="1" ht="18.75" customHeight="1">
      <c r="A187" s="3"/>
      <c r="B187" s="511" t="s">
        <v>40</v>
      </c>
      <c r="C187" s="512"/>
      <c r="D187" s="528"/>
      <c r="E187" s="554"/>
      <c r="F187" s="554"/>
      <c r="G187" s="554"/>
      <c r="H187" s="554"/>
      <c r="I187" s="555"/>
      <c r="J187" s="198"/>
      <c r="L187" s="55"/>
    </row>
    <row r="188" spans="1:12" s="20" customFormat="1" ht="18.75" customHeight="1">
      <c r="A188" s="3"/>
      <c r="B188" s="552"/>
      <c r="C188" s="553"/>
      <c r="D188" s="534"/>
      <c r="E188" s="556"/>
      <c r="F188" s="556"/>
      <c r="G188" s="556"/>
      <c r="H188" s="556"/>
      <c r="I188" s="557"/>
      <c r="J188" s="198"/>
      <c r="L188" s="55"/>
    </row>
    <row r="189" spans="1:12" s="20" customFormat="1" ht="19.5" thickBot="1">
      <c r="A189" s="3"/>
      <c r="B189" s="558" t="s">
        <v>59</v>
      </c>
      <c r="C189" s="559"/>
      <c r="D189" s="560"/>
      <c r="E189" s="561"/>
      <c r="F189" s="561"/>
      <c r="G189" s="561"/>
      <c r="H189" s="561"/>
      <c r="I189" s="562"/>
      <c r="J189" s="198"/>
      <c r="L189" s="55"/>
    </row>
    <row r="190" spans="1:12" s="20" customFormat="1" ht="18.75">
      <c r="A190" s="3"/>
      <c r="B190" s="536" t="s">
        <v>60</v>
      </c>
      <c r="C190" s="537"/>
      <c r="D190" s="537"/>
      <c r="E190" s="537"/>
      <c r="F190" s="537"/>
      <c r="G190" s="537"/>
      <c r="H190" s="537"/>
      <c r="I190" s="538"/>
      <c r="J190" s="198"/>
      <c r="L190" s="55"/>
    </row>
    <row r="191" spans="1:12" s="20" customFormat="1" ht="19.5" thickBot="1">
      <c r="A191" s="3"/>
      <c r="B191" s="50" t="s">
        <v>61</v>
      </c>
      <c r="C191" s="197" t="s">
        <v>30</v>
      </c>
      <c r="D191" s="197" t="s">
        <v>62</v>
      </c>
      <c r="E191" s="539" t="s">
        <v>63</v>
      </c>
      <c r="F191" s="540"/>
      <c r="G191" s="197" t="s">
        <v>57</v>
      </c>
      <c r="H191" s="197" t="s">
        <v>64</v>
      </c>
      <c r="I191" s="51" t="s">
        <v>65</v>
      </c>
      <c r="J191" s="198"/>
      <c r="L191" s="55"/>
    </row>
    <row r="192" spans="1:12" s="20" customFormat="1" ht="19.5" customHeight="1" thickTop="1">
      <c r="A192" s="3"/>
      <c r="B192" s="541">
        <v>1</v>
      </c>
      <c r="C192" s="543"/>
      <c r="D192" s="543" t="str">
        <f>IF(C192&gt;0,VLOOKUP(C192,女子登録情報!$A$2:$H$2000,2,0),"")</f>
        <v/>
      </c>
      <c r="E192" s="544" t="str">
        <f>IF(C192&gt;0,VLOOKUP(C192,女子登録情報!$A$2:$H$2000,3,0),"")</f>
        <v/>
      </c>
      <c r="F192" s="545"/>
      <c r="G192" s="543" t="str">
        <f>IF(C192&gt;0,VLOOKUP(C192,女子登録情報!$A$2:$H$2000,4,0),"")</f>
        <v/>
      </c>
      <c r="H192" s="543" t="str">
        <f>IF(C192&gt;0,VLOOKUP(C192,女子登録情報!$A$2:$H$2000,8,0),"")</f>
        <v/>
      </c>
      <c r="I192" s="546" t="str">
        <f>IF(C192&gt;0,VLOOKUP(C192,女子登録情報!$A$2:$H$2000,5,0),"")</f>
        <v/>
      </c>
      <c r="J192" s="198"/>
      <c r="L192" s="55"/>
    </row>
    <row r="193" spans="1:12" s="20" customFormat="1" ht="18.75" customHeight="1">
      <c r="A193" s="3"/>
      <c r="B193" s="542"/>
      <c r="C193" s="533"/>
      <c r="D193" s="533"/>
      <c r="E193" s="534"/>
      <c r="F193" s="535"/>
      <c r="G193" s="533"/>
      <c r="H193" s="533"/>
      <c r="I193" s="532"/>
      <c r="J193" s="198"/>
      <c r="L193" s="55"/>
    </row>
    <row r="194" spans="1:12" s="20" customFormat="1" ht="18.75" customHeight="1">
      <c r="A194" s="3"/>
      <c r="B194" s="524">
        <v>2</v>
      </c>
      <c r="C194" s="526"/>
      <c r="D194" s="526" t="str">
        <f>IF(C194,VLOOKUP(C194,女子登録情報!$A$2:$H$2000,2,0),"")</f>
        <v/>
      </c>
      <c r="E194" s="528" t="str">
        <f>IF(C194&gt;0,VLOOKUP(C194,女子登録情報!$A$2:$H$2000,3,0),"")</f>
        <v/>
      </c>
      <c r="F194" s="529"/>
      <c r="G194" s="526" t="str">
        <f>IF(C194&gt;0,VLOOKUP(C194,女子登録情報!$A$2:$H$2000,4,0),"")</f>
        <v/>
      </c>
      <c r="H194" s="526" t="str">
        <f>IF(C194&gt;0,VLOOKUP(C194,女子登録情報!$A$2:$H$2000,8,0),"")</f>
        <v/>
      </c>
      <c r="I194" s="492" t="str">
        <f>IF(C194&gt;0,VLOOKUP(C194,女子登録情報!$A$2:$H$2000,5,0),"")</f>
        <v/>
      </c>
      <c r="J194" s="198"/>
      <c r="L194" s="55"/>
    </row>
    <row r="195" spans="1:12" s="20" customFormat="1" ht="18.75" customHeight="1">
      <c r="A195" s="3"/>
      <c r="B195" s="542"/>
      <c r="C195" s="533"/>
      <c r="D195" s="533"/>
      <c r="E195" s="534"/>
      <c r="F195" s="535"/>
      <c r="G195" s="533"/>
      <c r="H195" s="533"/>
      <c r="I195" s="532"/>
      <c r="J195" s="198"/>
      <c r="L195" s="55"/>
    </row>
    <row r="196" spans="1:12" s="20" customFormat="1" ht="18.75" customHeight="1">
      <c r="A196" s="3"/>
      <c r="B196" s="524">
        <v>3</v>
      </c>
      <c r="C196" s="526"/>
      <c r="D196" s="526" t="str">
        <f>IF(C196,VLOOKUP(C196,女子登録情報!$A$2:$H$2000,2,0),"")</f>
        <v/>
      </c>
      <c r="E196" s="528" t="str">
        <f>IF(C196&gt;0,VLOOKUP(C196,女子登録情報!$A$2:$H$2000,3,0),"")</f>
        <v/>
      </c>
      <c r="F196" s="529"/>
      <c r="G196" s="526" t="str">
        <f>IF(C196&gt;0,VLOOKUP(C196,女子登録情報!$A$2:$H$2000,4,0),"")</f>
        <v/>
      </c>
      <c r="H196" s="526" t="str">
        <f>IF(C196&gt;0,VLOOKUP(C196,女子登録情報!$A$2:$H$2000,8,0),"")</f>
        <v/>
      </c>
      <c r="I196" s="492" t="str">
        <f>IF(C196&gt;0,VLOOKUP(C196,女子登録情報!$A$2:$H$2000,5,0),"")</f>
        <v/>
      </c>
      <c r="J196" s="198"/>
      <c r="L196" s="55"/>
    </row>
    <row r="197" spans="1:12" s="20" customFormat="1" ht="18.75" customHeight="1">
      <c r="A197" s="3"/>
      <c r="B197" s="542"/>
      <c r="C197" s="533"/>
      <c r="D197" s="533"/>
      <c r="E197" s="534"/>
      <c r="F197" s="535"/>
      <c r="G197" s="533"/>
      <c r="H197" s="533"/>
      <c r="I197" s="532"/>
      <c r="J197" s="198"/>
      <c r="L197" s="55"/>
    </row>
    <row r="198" spans="1:12" s="20" customFormat="1" ht="18.75" customHeight="1">
      <c r="A198" s="3"/>
      <c r="B198" s="524">
        <v>4</v>
      </c>
      <c r="C198" s="526"/>
      <c r="D198" s="526" t="str">
        <f>IF(C198,VLOOKUP(C198,女子登録情報!$A$2:$H$2000,2,0),"")</f>
        <v/>
      </c>
      <c r="E198" s="528" t="str">
        <f>IF(C198&gt;0,VLOOKUP(C198,女子登録情報!$A$2:$H$2000,3,0),"")</f>
        <v/>
      </c>
      <c r="F198" s="529"/>
      <c r="G198" s="526" t="str">
        <f>IF(C198&gt;0,VLOOKUP(C198,女子登録情報!$A$2:$H$2000,4,0),"")</f>
        <v/>
      </c>
      <c r="H198" s="526" t="str">
        <f>IF(C198&gt;0,VLOOKUP(C198,女子登録情報!$A$2:$H$2000,8,0),"")</f>
        <v/>
      </c>
      <c r="I198" s="492" t="str">
        <f>IF(C198&gt;0,VLOOKUP(C198,女子登録情報!$A$2:$H$2000,5,0),"")</f>
        <v/>
      </c>
      <c r="J198" s="198"/>
      <c r="L198" s="55"/>
    </row>
    <row r="199" spans="1:12" s="20" customFormat="1" ht="18.75" customHeight="1">
      <c r="A199" s="3"/>
      <c r="B199" s="542"/>
      <c r="C199" s="533"/>
      <c r="D199" s="533"/>
      <c r="E199" s="534"/>
      <c r="F199" s="535"/>
      <c r="G199" s="533"/>
      <c r="H199" s="533"/>
      <c r="I199" s="532"/>
      <c r="J199" s="198"/>
      <c r="L199" s="55"/>
    </row>
    <row r="200" spans="1:12" s="20" customFormat="1" ht="18.75" customHeight="1">
      <c r="A200" s="3"/>
      <c r="B200" s="524">
        <v>5</v>
      </c>
      <c r="C200" s="526"/>
      <c r="D200" s="526" t="str">
        <f>IF(C200,VLOOKUP(C200,女子登録情報!$A$2:$H$2000,2,0),"")</f>
        <v/>
      </c>
      <c r="E200" s="528" t="str">
        <f>IF(C200&gt;0,VLOOKUP(C200,女子登録情報!$A$2:$H$2000,3,0),"")</f>
        <v/>
      </c>
      <c r="F200" s="529"/>
      <c r="G200" s="526" t="str">
        <f>IF(C200&gt;0,VLOOKUP(C200,女子登録情報!$A$2:$H$2000,4,0),"")</f>
        <v/>
      </c>
      <c r="H200" s="526" t="str">
        <f>IF(C200&gt;0,VLOOKUP(C200,女子登録情報!$A$2:$H$2000,8,0),"")</f>
        <v/>
      </c>
      <c r="I200" s="492" t="str">
        <f>IF(C200&gt;0,VLOOKUP(C200,女子登録情報!$A$2:$H$2000,5,0),"")</f>
        <v/>
      </c>
      <c r="J200" s="198"/>
      <c r="L200" s="55"/>
    </row>
    <row r="201" spans="1:12" s="20" customFormat="1" ht="18.75" customHeight="1">
      <c r="A201" s="3"/>
      <c r="B201" s="542"/>
      <c r="C201" s="533"/>
      <c r="D201" s="533"/>
      <c r="E201" s="534"/>
      <c r="F201" s="535"/>
      <c r="G201" s="533"/>
      <c r="H201" s="533"/>
      <c r="I201" s="532"/>
      <c r="J201" s="198"/>
      <c r="L201" s="55"/>
    </row>
    <row r="202" spans="1:12" s="20" customFormat="1" ht="18.75" customHeight="1">
      <c r="A202" s="3"/>
      <c r="B202" s="524">
        <v>6</v>
      </c>
      <c r="C202" s="526"/>
      <c r="D202" s="526" t="str">
        <f>IF(C202,VLOOKUP(C202,女子登録情報!$A$2:$H$2000,2,0),"")</f>
        <v/>
      </c>
      <c r="E202" s="528" t="str">
        <f>IF(C202&gt;0,VLOOKUP(C202,女子登録情報!$A$2:$H$2000,3,0),"")</f>
        <v/>
      </c>
      <c r="F202" s="529"/>
      <c r="G202" s="526" t="str">
        <f>IF(C202&gt;0,VLOOKUP(C202,女子登録情報!$A$2:$H$2000,4,0),"")</f>
        <v/>
      </c>
      <c r="H202" s="526" t="str">
        <f>IF(C202&gt;0,VLOOKUP(C202,女子登録情報!$A$2:$H$2000,8,0),"")</f>
        <v/>
      </c>
      <c r="I202" s="492" t="str">
        <f>IF(C202&gt;0,VLOOKUP(C202,女子登録情報!$A$2:$H$2000,5,0),"")</f>
        <v/>
      </c>
      <c r="J202" s="198"/>
      <c r="L202" s="55"/>
    </row>
    <row r="203" spans="1:12" s="20" customFormat="1" ht="19.5" customHeight="1" thickBot="1">
      <c r="A203" s="3"/>
      <c r="B203" s="525"/>
      <c r="C203" s="527"/>
      <c r="D203" s="527"/>
      <c r="E203" s="530"/>
      <c r="F203" s="531"/>
      <c r="G203" s="527"/>
      <c r="H203" s="527"/>
      <c r="I203" s="493"/>
      <c r="J203" s="198"/>
      <c r="L203" s="55"/>
    </row>
    <row r="204" spans="1:12" s="20" customFormat="1" ht="18.75">
      <c r="A204" s="3"/>
      <c r="B204" s="494" t="s">
        <v>66</v>
      </c>
      <c r="C204" s="495"/>
      <c r="D204" s="495"/>
      <c r="E204" s="495"/>
      <c r="F204" s="495"/>
      <c r="G204" s="495"/>
      <c r="H204" s="495"/>
      <c r="I204" s="496"/>
      <c r="J204" s="198"/>
      <c r="L204" s="55"/>
    </row>
    <row r="205" spans="1:12" s="20" customFormat="1" ht="18.75">
      <c r="A205" s="3"/>
      <c r="B205" s="497"/>
      <c r="C205" s="498"/>
      <c r="D205" s="498"/>
      <c r="E205" s="498"/>
      <c r="F205" s="498"/>
      <c r="G205" s="498"/>
      <c r="H205" s="498"/>
      <c r="I205" s="499"/>
      <c r="J205" s="198"/>
      <c r="L205" s="55"/>
    </row>
    <row r="206" spans="1:12" s="20" customFormat="1" ht="19.5" thickBot="1">
      <c r="A206" s="3"/>
      <c r="B206" s="500"/>
      <c r="C206" s="501"/>
      <c r="D206" s="501"/>
      <c r="E206" s="501"/>
      <c r="F206" s="501"/>
      <c r="G206" s="501"/>
      <c r="H206" s="501"/>
      <c r="I206" s="502"/>
      <c r="J206" s="198"/>
      <c r="L206" s="55"/>
    </row>
    <row r="207" spans="1:12" s="20" customFormat="1" ht="18.75">
      <c r="A207" s="54"/>
      <c r="B207" s="54"/>
      <c r="C207" s="54"/>
      <c r="D207" s="54"/>
      <c r="E207" s="54"/>
      <c r="F207" s="54"/>
      <c r="G207" s="54"/>
      <c r="H207" s="54"/>
      <c r="I207" s="54"/>
      <c r="J207" s="59"/>
      <c r="L207" s="55"/>
    </row>
    <row r="208" spans="1:12" s="20" customFormat="1" ht="19.5" thickBot="1">
      <c r="A208" s="3"/>
      <c r="B208" s="3"/>
      <c r="C208" s="3"/>
      <c r="D208" s="3"/>
      <c r="E208" s="3"/>
      <c r="F208" s="3"/>
      <c r="G208" s="3"/>
      <c r="H208" s="3"/>
      <c r="I208" s="3"/>
      <c r="J208" s="57" t="s">
        <v>73</v>
      </c>
      <c r="L208" s="55"/>
    </row>
    <row r="209" spans="1:12" s="20" customFormat="1" ht="18.75" customHeight="1">
      <c r="A209" s="3"/>
      <c r="B209" s="724" t="str">
        <f>CONCATENATE('加盟校情報&amp;大会設定'!$G$5,'加盟校情報&amp;大会設定'!$H$5,'加盟校情報&amp;大会設定'!$I$5,'加盟校情報&amp;大会設定'!$J$5,)&amp;"　女子4×100mR"</f>
        <v>第82回東海学生駅伝 兼 第14回東海学生女子駅伝　女子4×100mR</v>
      </c>
      <c r="C209" s="725"/>
      <c r="D209" s="725"/>
      <c r="E209" s="725"/>
      <c r="F209" s="725"/>
      <c r="G209" s="725"/>
      <c r="H209" s="725"/>
      <c r="I209" s="726"/>
      <c r="J209" s="198"/>
      <c r="L209" s="55"/>
    </row>
    <row r="210" spans="1:12" s="20" customFormat="1" ht="19.5" customHeight="1" thickBot="1">
      <c r="A210" s="3"/>
      <c r="B210" s="727"/>
      <c r="C210" s="728"/>
      <c r="D210" s="728"/>
      <c r="E210" s="728"/>
      <c r="F210" s="728"/>
      <c r="G210" s="728"/>
      <c r="H210" s="728"/>
      <c r="I210" s="729"/>
      <c r="J210" s="198"/>
      <c r="L210" s="55"/>
    </row>
    <row r="211" spans="1:12" s="20" customFormat="1" ht="18.75">
      <c r="A211" s="3"/>
      <c r="B211" s="509" t="s">
        <v>57</v>
      </c>
      <c r="C211" s="510"/>
      <c r="D211" s="515" t="str">
        <f>IF(基本情報登録!$D$6&gt;0,基本情報登録!$D$6,"")</f>
        <v/>
      </c>
      <c r="E211" s="516"/>
      <c r="F211" s="516"/>
      <c r="G211" s="516"/>
      <c r="H211" s="517"/>
      <c r="I211" s="58" t="s">
        <v>58</v>
      </c>
      <c r="J211" s="198"/>
      <c r="L211" s="55"/>
    </row>
    <row r="212" spans="1:12" s="20" customFormat="1" ht="18.75" customHeight="1">
      <c r="A212" s="3"/>
      <c r="B212" s="511" t="s">
        <v>1</v>
      </c>
      <c r="C212" s="512"/>
      <c r="D212" s="518" t="str">
        <f>IF(基本情報登録!$D$8&gt;0,基本情報登録!$D$8,"")</f>
        <v/>
      </c>
      <c r="E212" s="519"/>
      <c r="F212" s="519"/>
      <c r="G212" s="519"/>
      <c r="H212" s="520"/>
      <c r="I212" s="492"/>
      <c r="J212" s="198"/>
      <c r="L212" s="55"/>
    </row>
    <row r="213" spans="1:12" s="20" customFormat="1" ht="19.5" customHeight="1" thickBot="1">
      <c r="A213" s="3"/>
      <c r="B213" s="513"/>
      <c r="C213" s="514"/>
      <c r="D213" s="521"/>
      <c r="E213" s="522"/>
      <c r="F213" s="522"/>
      <c r="G213" s="522"/>
      <c r="H213" s="523"/>
      <c r="I213" s="493"/>
      <c r="J213" s="198"/>
      <c r="L213" s="55"/>
    </row>
    <row r="214" spans="1:12" s="20" customFormat="1" ht="18.75">
      <c r="A214" s="3"/>
      <c r="B214" s="509" t="s">
        <v>37</v>
      </c>
      <c r="C214" s="510"/>
      <c r="D214" s="547"/>
      <c r="E214" s="548"/>
      <c r="F214" s="548"/>
      <c r="G214" s="548"/>
      <c r="H214" s="548"/>
      <c r="I214" s="549"/>
      <c r="J214" s="198"/>
      <c r="L214" s="55"/>
    </row>
    <row r="215" spans="1:12" s="20" customFormat="1" ht="18.75" hidden="1">
      <c r="A215" s="3"/>
      <c r="B215" s="195"/>
      <c r="C215" s="196"/>
      <c r="D215" s="49"/>
      <c r="E215" s="550" t="str">
        <f>TEXT(D214,"00000")</f>
        <v>00000</v>
      </c>
      <c r="F215" s="550"/>
      <c r="G215" s="550"/>
      <c r="H215" s="550"/>
      <c r="I215" s="551"/>
      <c r="J215" s="198"/>
      <c r="L215" s="55"/>
    </row>
    <row r="216" spans="1:12" s="20" customFormat="1" ht="18.75" customHeight="1">
      <c r="A216" s="3"/>
      <c r="B216" s="511" t="s">
        <v>40</v>
      </c>
      <c r="C216" s="512"/>
      <c r="D216" s="528"/>
      <c r="E216" s="554"/>
      <c r="F216" s="554"/>
      <c r="G216" s="554"/>
      <c r="H216" s="554"/>
      <c r="I216" s="555"/>
      <c r="J216" s="198"/>
      <c r="L216" s="55"/>
    </row>
    <row r="217" spans="1:12" s="20" customFormat="1" ht="18.75" customHeight="1">
      <c r="A217" s="3"/>
      <c r="B217" s="552"/>
      <c r="C217" s="553"/>
      <c r="D217" s="534"/>
      <c r="E217" s="556"/>
      <c r="F217" s="556"/>
      <c r="G217" s="556"/>
      <c r="H217" s="556"/>
      <c r="I217" s="557"/>
      <c r="J217" s="198"/>
      <c r="L217" s="55"/>
    </row>
    <row r="218" spans="1:12" s="20" customFormat="1" ht="19.5" thickBot="1">
      <c r="A218" s="3"/>
      <c r="B218" s="558" t="s">
        <v>59</v>
      </c>
      <c r="C218" s="559"/>
      <c r="D218" s="560"/>
      <c r="E218" s="561"/>
      <c r="F218" s="561"/>
      <c r="G218" s="561"/>
      <c r="H218" s="561"/>
      <c r="I218" s="562"/>
      <c r="J218" s="198"/>
      <c r="L218" s="55"/>
    </row>
    <row r="219" spans="1:12" s="20" customFormat="1" ht="18.75">
      <c r="A219" s="3"/>
      <c r="B219" s="536" t="s">
        <v>60</v>
      </c>
      <c r="C219" s="537"/>
      <c r="D219" s="537"/>
      <c r="E219" s="537"/>
      <c r="F219" s="537"/>
      <c r="G219" s="537"/>
      <c r="H219" s="537"/>
      <c r="I219" s="538"/>
      <c r="J219" s="198"/>
      <c r="L219" s="55"/>
    </row>
    <row r="220" spans="1:12" s="20" customFormat="1" ht="19.5" thickBot="1">
      <c r="A220" s="3"/>
      <c r="B220" s="50" t="s">
        <v>61</v>
      </c>
      <c r="C220" s="197" t="s">
        <v>30</v>
      </c>
      <c r="D220" s="197" t="s">
        <v>62</v>
      </c>
      <c r="E220" s="539" t="s">
        <v>63</v>
      </c>
      <c r="F220" s="540"/>
      <c r="G220" s="197" t="s">
        <v>57</v>
      </c>
      <c r="H220" s="197" t="s">
        <v>64</v>
      </c>
      <c r="I220" s="51" t="s">
        <v>65</v>
      </c>
      <c r="J220" s="198"/>
      <c r="L220" s="55"/>
    </row>
    <row r="221" spans="1:12" s="20" customFormat="1" ht="19.5" customHeight="1" thickTop="1">
      <c r="A221" s="3"/>
      <c r="B221" s="541">
        <v>1</v>
      </c>
      <c r="C221" s="543"/>
      <c r="D221" s="543" t="str">
        <f>IF(C221&gt;0,VLOOKUP(C221,女子登録情報!$A$2:$H$2000,2,0),"")</f>
        <v/>
      </c>
      <c r="E221" s="544" t="str">
        <f>IF(C221&gt;0,VLOOKUP(C221,女子登録情報!$A$2:$H$2000,3,0),"")</f>
        <v/>
      </c>
      <c r="F221" s="545"/>
      <c r="G221" s="543" t="str">
        <f>IF(C221&gt;0,VLOOKUP(C221,女子登録情報!$A$2:$H$2000,4,0),"")</f>
        <v/>
      </c>
      <c r="H221" s="543" t="str">
        <f>IF(C221&gt;0,VLOOKUP(C221,女子登録情報!$A$2:$H$2000,8,0),"")</f>
        <v/>
      </c>
      <c r="I221" s="546" t="str">
        <f>IF(C221&gt;0,VLOOKUP(C221,女子登録情報!$A$2:$H$2000,5,0),"")</f>
        <v/>
      </c>
      <c r="J221" s="198"/>
      <c r="L221" s="55"/>
    </row>
    <row r="222" spans="1:12" s="20" customFormat="1" ht="18.75" customHeight="1">
      <c r="A222" s="3"/>
      <c r="B222" s="542"/>
      <c r="C222" s="533"/>
      <c r="D222" s="533"/>
      <c r="E222" s="534"/>
      <c r="F222" s="535"/>
      <c r="G222" s="533"/>
      <c r="H222" s="533"/>
      <c r="I222" s="532"/>
      <c r="J222" s="198"/>
      <c r="L222" s="55"/>
    </row>
    <row r="223" spans="1:12" s="20" customFormat="1" ht="18.75" customHeight="1">
      <c r="A223" s="3"/>
      <c r="B223" s="524">
        <v>2</v>
      </c>
      <c r="C223" s="526"/>
      <c r="D223" s="526" t="str">
        <f>IF(C223,VLOOKUP(C223,女子登録情報!$A$2:$H$2000,2,0),"")</f>
        <v/>
      </c>
      <c r="E223" s="528" t="str">
        <f>IF(C223&gt;0,VLOOKUP(C223,女子登録情報!$A$2:$H$2000,3,0),"")</f>
        <v/>
      </c>
      <c r="F223" s="529"/>
      <c r="G223" s="526" t="str">
        <f>IF(C223&gt;0,VLOOKUP(C223,女子登録情報!$A$2:$H$2000,4,0),"")</f>
        <v/>
      </c>
      <c r="H223" s="526" t="str">
        <f>IF(C223&gt;0,VLOOKUP(C223,女子登録情報!$A$2:$H$2000,8,0),"")</f>
        <v/>
      </c>
      <c r="I223" s="492" t="str">
        <f>IF(C223&gt;0,VLOOKUP(C223,女子登録情報!$A$2:$H$2000,5,0),"")</f>
        <v/>
      </c>
      <c r="J223" s="198"/>
      <c r="L223" s="55"/>
    </row>
    <row r="224" spans="1:12" s="20" customFormat="1" ht="18.75" customHeight="1">
      <c r="A224" s="3"/>
      <c r="B224" s="542"/>
      <c r="C224" s="533"/>
      <c r="D224" s="533"/>
      <c r="E224" s="534"/>
      <c r="F224" s="535"/>
      <c r="G224" s="533"/>
      <c r="H224" s="533"/>
      <c r="I224" s="532"/>
      <c r="J224" s="198"/>
      <c r="L224" s="55"/>
    </row>
    <row r="225" spans="1:12" s="20" customFormat="1" ht="18.75" customHeight="1">
      <c r="A225" s="3"/>
      <c r="B225" s="524">
        <v>3</v>
      </c>
      <c r="C225" s="526"/>
      <c r="D225" s="526" t="str">
        <f>IF(C225,VLOOKUP(C225,女子登録情報!$A$2:$H$2000,2,0),"")</f>
        <v/>
      </c>
      <c r="E225" s="528" t="str">
        <f>IF(C225&gt;0,VLOOKUP(C225,女子登録情報!$A$2:$H$2000,3,0),"")</f>
        <v/>
      </c>
      <c r="F225" s="529"/>
      <c r="G225" s="526" t="str">
        <f>IF(C225&gt;0,VLOOKUP(C225,女子登録情報!$A$2:$H$2000,4,0),"")</f>
        <v/>
      </c>
      <c r="H225" s="526" t="str">
        <f>IF(C225&gt;0,VLOOKUP(C225,女子登録情報!$A$2:$H$2000,8,0),"")</f>
        <v/>
      </c>
      <c r="I225" s="492" t="str">
        <f>IF(C225&gt;0,VLOOKUP(C225,女子登録情報!$A$2:$H$2000,5,0),"")</f>
        <v/>
      </c>
      <c r="J225" s="198"/>
      <c r="L225" s="55"/>
    </row>
    <row r="226" spans="1:12" s="20" customFormat="1" ht="18.75" customHeight="1">
      <c r="A226" s="3"/>
      <c r="B226" s="542"/>
      <c r="C226" s="533"/>
      <c r="D226" s="533"/>
      <c r="E226" s="534"/>
      <c r="F226" s="535"/>
      <c r="G226" s="533"/>
      <c r="H226" s="533"/>
      <c r="I226" s="532"/>
      <c r="J226" s="198"/>
      <c r="L226" s="55"/>
    </row>
    <row r="227" spans="1:12" s="20" customFormat="1" ht="18.75" customHeight="1">
      <c r="A227" s="3"/>
      <c r="B227" s="524">
        <v>4</v>
      </c>
      <c r="C227" s="526"/>
      <c r="D227" s="526" t="str">
        <f>IF(C227,VLOOKUP(C227,女子登録情報!$A$2:$H$2000,2,0),"")</f>
        <v/>
      </c>
      <c r="E227" s="528" t="str">
        <f>IF(C227&gt;0,VLOOKUP(C227,女子登録情報!$A$2:$H$2000,3,0),"")</f>
        <v/>
      </c>
      <c r="F227" s="529"/>
      <c r="G227" s="526" t="str">
        <f>IF(C227&gt;0,VLOOKUP(C227,女子登録情報!$A$2:$H$2000,4,0),"")</f>
        <v/>
      </c>
      <c r="H227" s="526" t="str">
        <f>IF(C227&gt;0,VLOOKUP(C227,女子登録情報!$A$2:$H$2000,8,0),"")</f>
        <v/>
      </c>
      <c r="I227" s="492" t="str">
        <f>IF(C227&gt;0,VLOOKUP(C227,女子登録情報!$A$2:$H$2000,5,0),"")</f>
        <v/>
      </c>
      <c r="J227" s="198"/>
      <c r="L227" s="55"/>
    </row>
    <row r="228" spans="1:12" s="20" customFormat="1" ht="18.75" customHeight="1">
      <c r="A228" s="3"/>
      <c r="B228" s="542"/>
      <c r="C228" s="533"/>
      <c r="D228" s="533"/>
      <c r="E228" s="534"/>
      <c r="F228" s="535"/>
      <c r="G228" s="533"/>
      <c r="H228" s="533"/>
      <c r="I228" s="532"/>
      <c r="J228" s="198"/>
      <c r="L228" s="55"/>
    </row>
    <row r="229" spans="1:12" s="20" customFormat="1" ht="18.75" customHeight="1">
      <c r="A229" s="3"/>
      <c r="B229" s="524">
        <v>5</v>
      </c>
      <c r="C229" s="526"/>
      <c r="D229" s="526" t="str">
        <f>IF(C229,VLOOKUP(C229,女子登録情報!$A$2:$H$2000,2,0),"")</f>
        <v/>
      </c>
      <c r="E229" s="528" t="str">
        <f>IF(C229&gt;0,VLOOKUP(C229,女子登録情報!$A$2:$H$2000,3,0),"")</f>
        <v/>
      </c>
      <c r="F229" s="529"/>
      <c r="G229" s="526" t="str">
        <f>IF(C229&gt;0,VLOOKUP(C229,女子登録情報!$A$2:$H$2000,4,0),"")</f>
        <v/>
      </c>
      <c r="H229" s="526" t="str">
        <f>IF(C229&gt;0,VLOOKUP(C229,女子登録情報!$A$2:$H$2000,8,0),"")</f>
        <v/>
      </c>
      <c r="I229" s="492" t="str">
        <f>IF(C229&gt;0,VLOOKUP(C229,女子登録情報!$A$2:$H$2000,5,0),"")</f>
        <v/>
      </c>
      <c r="J229" s="198"/>
      <c r="L229" s="55"/>
    </row>
    <row r="230" spans="1:12" s="20" customFormat="1" ht="18.75" customHeight="1">
      <c r="A230" s="3"/>
      <c r="B230" s="542"/>
      <c r="C230" s="533"/>
      <c r="D230" s="533"/>
      <c r="E230" s="534"/>
      <c r="F230" s="535"/>
      <c r="G230" s="533"/>
      <c r="H230" s="533"/>
      <c r="I230" s="532"/>
      <c r="J230" s="198"/>
      <c r="L230" s="55"/>
    </row>
    <row r="231" spans="1:12" s="20" customFormat="1" ht="18.75" customHeight="1">
      <c r="A231" s="3"/>
      <c r="B231" s="524">
        <v>6</v>
      </c>
      <c r="C231" s="526"/>
      <c r="D231" s="526" t="str">
        <f>IF(C231,VLOOKUP(C231,女子登録情報!$A$2:$H$2000,2,0),"")</f>
        <v/>
      </c>
      <c r="E231" s="528" t="str">
        <f>IF(C231&gt;0,VLOOKUP(C231,女子登録情報!$A$2:$H$2000,3,0),"")</f>
        <v/>
      </c>
      <c r="F231" s="529"/>
      <c r="G231" s="526" t="str">
        <f>IF(C231&gt;0,VLOOKUP(C231,女子登録情報!$A$2:$H$2000,4,0),"")</f>
        <v/>
      </c>
      <c r="H231" s="526" t="str">
        <f>IF(C231&gt;0,VLOOKUP(C231,女子登録情報!$A$2:$H$2000,8,0),"")</f>
        <v/>
      </c>
      <c r="I231" s="492" t="str">
        <f>IF(C231&gt;0,VLOOKUP(C231,女子登録情報!$A$2:$H$2000,5,0),"")</f>
        <v/>
      </c>
      <c r="J231" s="198"/>
      <c r="L231" s="55"/>
    </row>
    <row r="232" spans="1:12" s="20" customFormat="1" ht="19.5" customHeight="1" thickBot="1">
      <c r="A232" s="3"/>
      <c r="B232" s="525"/>
      <c r="C232" s="527"/>
      <c r="D232" s="527"/>
      <c r="E232" s="530"/>
      <c r="F232" s="531"/>
      <c r="G232" s="527"/>
      <c r="H232" s="527"/>
      <c r="I232" s="493"/>
      <c r="J232" s="198"/>
      <c r="L232" s="55"/>
    </row>
    <row r="233" spans="1:12" s="20" customFormat="1" ht="18.75">
      <c r="A233" s="3"/>
      <c r="B233" s="494" t="s">
        <v>66</v>
      </c>
      <c r="C233" s="495"/>
      <c r="D233" s="495"/>
      <c r="E233" s="495"/>
      <c r="F233" s="495"/>
      <c r="G233" s="495"/>
      <c r="H233" s="495"/>
      <c r="I233" s="496"/>
      <c r="J233" s="198"/>
      <c r="L233" s="55"/>
    </row>
    <row r="234" spans="1:12" s="20" customFormat="1" ht="18.75">
      <c r="A234" s="3"/>
      <c r="B234" s="497"/>
      <c r="C234" s="498"/>
      <c r="D234" s="498"/>
      <c r="E234" s="498"/>
      <c r="F234" s="498"/>
      <c r="G234" s="498"/>
      <c r="H234" s="498"/>
      <c r="I234" s="499"/>
      <c r="J234" s="198"/>
      <c r="L234" s="55"/>
    </row>
    <row r="235" spans="1:12" s="20" customFormat="1" ht="19.5" thickBot="1">
      <c r="A235" s="3"/>
      <c r="B235" s="500"/>
      <c r="C235" s="501"/>
      <c r="D235" s="501"/>
      <c r="E235" s="501"/>
      <c r="F235" s="501"/>
      <c r="G235" s="501"/>
      <c r="H235" s="501"/>
      <c r="I235" s="502"/>
      <c r="J235" s="198"/>
      <c r="L235" s="55"/>
    </row>
    <row r="236" spans="1:12" s="20" customFormat="1" ht="18.75">
      <c r="A236" s="54"/>
      <c r="B236" s="54"/>
      <c r="C236" s="54"/>
      <c r="D236" s="54"/>
      <c r="E236" s="54"/>
      <c r="F236" s="54"/>
      <c r="G236" s="54"/>
      <c r="H236" s="54"/>
      <c r="I236" s="54"/>
      <c r="J236" s="59"/>
      <c r="L236" s="55"/>
    </row>
    <row r="237" spans="1:12" s="20" customFormat="1" ht="19.5" thickBot="1">
      <c r="A237" s="3"/>
      <c r="B237" s="3"/>
      <c r="C237" s="3"/>
      <c r="D237" s="3"/>
      <c r="E237" s="3"/>
      <c r="F237" s="3"/>
      <c r="G237" s="3"/>
      <c r="H237" s="3"/>
      <c r="I237" s="3"/>
      <c r="J237" s="57" t="s">
        <v>74</v>
      </c>
      <c r="L237" s="55"/>
    </row>
    <row r="238" spans="1:12" s="20" customFormat="1" ht="18.75" customHeight="1">
      <c r="A238" s="3"/>
      <c r="B238" s="724" t="str">
        <f>CONCATENATE('加盟校情報&amp;大会設定'!$G$5,'加盟校情報&amp;大会設定'!$H$5,'加盟校情報&amp;大会設定'!$I$5,'加盟校情報&amp;大会設定'!$J$5,)&amp;"　女子4×100mR"</f>
        <v>第82回東海学生駅伝 兼 第14回東海学生女子駅伝　女子4×100mR</v>
      </c>
      <c r="C238" s="725"/>
      <c r="D238" s="725"/>
      <c r="E238" s="725"/>
      <c r="F238" s="725"/>
      <c r="G238" s="725"/>
      <c r="H238" s="725"/>
      <c r="I238" s="726"/>
      <c r="J238" s="198"/>
      <c r="L238" s="55"/>
    </row>
    <row r="239" spans="1:12" s="20" customFormat="1" ht="19.5" customHeight="1" thickBot="1">
      <c r="A239" s="3"/>
      <c r="B239" s="727"/>
      <c r="C239" s="728"/>
      <c r="D239" s="728"/>
      <c r="E239" s="728"/>
      <c r="F239" s="728"/>
      <c r="G239" s="728"/>
      <c r="H239" s="728"/>
      <c r="I239" s="729"/>
      <c r="J239" s="198"/>
      <c r="L239" s="55"/>
    </row>
    <row r="240" spans="1:12" s="20" customFormat="1" ht="18.75">
      <c r="A240" s="3"/>
      <c r="B240" s="509" t="s">
        <v>57</v>
      </c>
      <c r="C240" s="510"/>
      <c r="D240" s="515" t="str">
        <f>IF(基本情報登録!$D$6&gt;0,基本情報登録!$D$6,"")</f>
        <v/>
      </c>
      <c r="E240" s="516"/>
      <c r="F240" s="516"/>
      <c r="G240" s="516"/>
      <c r="H240" s="517"/>
      <c r="I240" s="58" t="s">
        <v>58</v>
      </c>
      <c r="J240" s="198"/>
      <c r="L240" s="55"/>
    </row>
    <row r="241" spans="1:12" s="20" customFormat="1" ht="18.75" customHeight="1">
      <c r="A241" s="3"/>
      <c r="B241" s="511" t="s">
        <v>1</v>
      </c>
      <c r="C241" s="512"/>
      <c r="D241" s="518" t="str">
        <f>IF(基本情報登録!$D$8&gt;0,基本情報登録!$D$8,"")</f>
        <v/>
      </c>
      <c r="E241" s="519"/>
      <c r="F241" s="519"/>
      <c r="G241" s="519"/>
      <c r="H241" s="520"/>
      <c r="I241" s="492"/>
      <c r="J241" s="198"/>
      <c r="L241" s="55"/>
    </row>
    <row r="242" spans="1:12" s="20" customFormat="1" ht="19.5" customHeight="1" thickBot="1">
      <c r="A242" s="3"/>
      <c r="B242" s="513"/>
      <c r="C242" s="514"/>
      <c r="D242" s="521"/>
      <c r="E242" s="522"/>
      <c r="F242" s="522"/>
      <c r="G242" s="522"/>
      <c r="H242" s="523"/>
      <c r="I242" s="493"/>
      <c r="J242" s="198"/>
      <c r="L242" s="55"/>
    </row>
    <row r="243" spans="1:12" s="20" customFormat="1" ht="18.75">
      <c r="A243" s="3"/>
      <c r="B243" s="509" t="s">
        <v>37</v>
      </c>
      <c r="C243" s="510"/>
      <c r="D243" s="547"/>
      <c r="E243" s="548"/>
      <c r="F243" s="548"/>
      <c r="G243" s="548"/>
      <c r="H243" s="548"/>
      <c r="I243" s="549"/>
      <c r="J243" s="198"/>
      <c r="L243" s="55"/>
    </row>
    <row r="244" spans="1:12" s="20" customFormat="1" ht="18.75" hidden="1">
      <c r="A244" s="3"/>
      <c r="B244" s="195"/>
      <c r="C244" s="196"/>
      <c r="D244" s="49"/>
      <c r="E244" s="550" t="str">
        <f>TEXT(D243,"00000")</f>
        <v>00000</v>
      </c>
      <c r="F244" s="550"/>
      <c r="G244" s="550"/>
      <c r="H244" s="550"/>
      <c r="I244" s="551"/>
      <c r="J244" s="198"/>
      <c r="L244" s="55"/>
    </row>
    <row r="245" spans="1:12" s="20" customFormat="1" ht="18.75" customHeight="1">
      <c r="A245" s="3"/>
      <c r="B245" s="511" t="s">
        <v>40</v>
      </c>
      <c r="C245" s="512"/>
      <c r="D245" s="528"/>
      <c r="E245" s="554"/>
      <c r="F245" s="554"/>
      <c r="G245" s="554"/>
      <c r="H245" s="554"/>
      <c r="I245" s="555"/>
      <c r="J245" s="198"/>
      <c r="L245" s="55"/>
    </row>
    <row r="246" spans="1:12" s="20" customFormat="1" ht="18.75" customHeight="1">
      <c r="A246" s="3"/>
      <c r="B246" s="552"/>
      <c r="C246" s="553"/>
      <c r="D246" s="534"/>
      <c r="E246" s="556"/>
      <c r="F246" s="556"/>
      <c r="G246" s="556"/>
      <c r="H246" s="556"/>
      <c r="I246" s="557"/>
      <c r="J246" s="198"/>
      <c r="L246" s="55"/>
    </row>
    <row r="247" spans="1:12" s="20" customFormat="1" ht="19.5" thickBot="1">
      <c r="A247" s="3"/>
      <c r="B247" s="558" t="s">
        <v>59</v>
      </c>
      <c r="C247" s="559"/>
      <c r="D247" s="560"/>
      <c r="E247" s="561"/>
      <c r="F247" s="561"/>
      <c r="G247" s="561"/>
      <c r="H247" s="561"/>
      <c r="I247" s="562"/>
      <c r="J247" s="198"/>
      <c r="L247" s="55"/>
    </row>
    <row r="248" spans="1:12" s="20" customFormat="1" ht="18.75">
      <c r="A248" s="3"/>
      <c r="B248" s="536" t="s">
        <v>60</v>
      </c>
      <c r="C248" s="537"/>
      <c r="D248" s="537"/>
      <c r="E248" s="537"/>
      <c r="F248" s="537"/>
      <c r="G248" s="537"/>
      <c r="H248" s="537"/>
      <c r="I248" s="538"/>
      <c r="J248" s="198"/>
      <c r="L248" s="55"/>
    </row>
    <row r="249" spans="1:12" s="20" customFormat="1" ht="19.5" thickBot="1">
      <c r="A249" s="3"/>
      <c r="B249" s="50" t="s">
        <v>61</v>
      </c>
      <c r="C249" s="197" t="s">
        <v>30</v>
      </c>
      <c r="D249" s="197" t="s">
        <v>62</v>
      </c>
      <c r="E249" s="539" t="s">
        <v>63</v>
      </c>
      <c r="F249" s="540"/>
      <c r="G249" s="197" t="s">
        <v>57</v>
      </c>
      <c r="H249" s="197" t="s">
        <v>64</v>
      </c>
      <c r="I249" s="51" t="s">
        <v>65</v>
      </c>
      <c r="J249" s="198"/>
      <c r="L249" s="55"/>
    </row>
    <row r="250" spans="1:12" s="20" customFormat="1" ht="19.5" customHeight="1" thickTop="1">
      <c r="A250" s="3"/>
      <c r="B250" s="541">
        <v>1</v>
      </c>
      <c r="C250" s="543"/>
      <c r="D250" s="543" t="str">
        <f>IF(C250&gt;0,VLOOKUP(C250,女子登録情報!$A$2:$H$2000,2,0),"")</f>
        <v/>
      </c>
      <c r="E250" s="544" t="str">
        <f>IF(C250&gt;0,VLOOKUP(C250,女子登録情報!$A$2:$H$2000,3,0),"")</f>
        <v/>
      </c>
      <c r="F250" s="545"/>
      <c r="G250" s="543" t="str">
        <f>IF(C250&gt;0,VLOOKUP(C250,女子登録情報!$A$2:$H$2000,4,0),"")</f>
        <v/>
      </c>
      <c r="H250" s="543" t="str">
        <f>IF(C250&gt;0,VLOOKUP(C250,女子登録情報!$A$2:$H$2000,8,0),"")</f>
        <v/>
      </c>
      <c r="I250" s="546" t="str">
        <f>IF(C250&gt;0,VLOOKUP(C250,女子登録情報!$A$2:$H$2000,5,0),"")</f>
        <v/>
      </c>
      <c r="J250" s="198"/>
      <c r="L250" s="55"/>
    </row>
    <row r="251" spans="1:12" s="20" customFormat="1" ht="18.75" customHeight="1">
      <c r="A251" s="3"/>
      <c r="B251" s="542"/>
      <c r="C251" s="533"/>
      <c r="D251" s="533"/>
      <c r="E251" s="534"/>
      <c r="F251" s="535"/>
      <c r="G251" s="533"/>
      <c r="H251" s="533"/>
      <c r="I251" s="532"/>
      <c r="J251" s="198"/>
      <c r="L251" s="55"/>
    </row>
    <row r="252" spans="1:12" s="20" customFormat="1" ht="18.75" customHeight="1">
      <c r="A252" s="3"/>
      <c r="B252" s="524">
        <v>2</v>
      </c>
      <c r="C252" s="526"/>
      <c r="D252" s="526" t="str">
        <f>IF(C252,VLOOKUP(C252,女子登録情報!$A$2:$H$2000,2,0),"")</f>
        <v/>
      </c>
      <c r="E252" s="528" t="str">
        <f>IF(C252&gt;0,VLOOKUP(C252,女子登録情報!$A$2:$H$2000,3,0),"")</f>
        <v/>
      </c>
      <c r="F252" s="529"/>
      <c r="G252" s="526" t="str">
        <f>IF(C252&gt;0,VLOOKUP(C252,女子登録情報!$A$2:$H$2000,4,0),"")</f>
        <v/>
      </c>
      <c r="H252" s="526" t="str">
        <f>IF(C252&gt;0,VLOOKUP(C252,女子登録情報!$A$2:$H$2000,8,0),"")</f>
        <v/>
      </c>
      <c r="I252" s="492" t="str">
        <f>IF(C252&gt;0,VLOOKUP(C252,女子登録情報!$A$2:$H$2000,5,0),"")</f>
        <v/>
      </c>
      <c r="J252" s="198"/>
      <c r="L252" s="55"/>
    </row>
    <row r="253" spans="1:12" s="20" customFormat="1" ht="18.75" customHeight="1">
      <c r="A253" s="3"/>
      <c r="B253" s="542"/>
      <c r="C253" s="533"/>
      <c r="D253" s="533"/>
      <c r="E253" s="534"/>
      <c r="F253" s="535"/>
      <c r="G253" s="533"/>
      <c r="H253" s="533"/>
      <c r="I253" s="532"/>
      <c r="J253" s="198"/>
      <c r="L253" s="55"/>
    </row>
    <row r="254" spans="1:12" s="20" customFormat="1" ht="18.75" customHeight="1">
      <c r="A254" s="3"/>
      <c r="B254" s="524">
        <v>3</v>
      </c>
      <c r="C254" s="526"/>
      <c r="D254" s="526" t="str">
        <f>IF(C254,VLOOKUP(C254,女子登録情報!$A$2:$H$2000,2,0),"")</f>
        <v/>
      </c>
      <c r="E254" s="528" t="str">
        <f>IF(C254&gt;0,VLOOKUP(C254,女子登録情報!$A$2:$H$2000,3,0),"")</f>
        <v/>
      </c>
      <c r="F254" s="529"/>
      <c r="G254" s="526" t="str">
        <f>IF(C254&gt;0,VLOOKUP(C254,女子登録情報!$A$2:$H$2000,4,0),"")</f>
        <v/>
      </c>
      <c r="H254" s="526" t="str">
        <f>IF(C254&gt;0,VLOOKUP(C254,女子登録情報!$A$2:$H$2000,8,0),"")</f>
        <v/>
      </c>
      <c r="I254" s="492" t="str">
        <f>IF(C254&gt;0,VLOOKUP(C254,女子登録情報!$A$2:$H$2000,5,0),"")</f>
        <v/>
      </c>
      <c r="J254" s="198"/>
      <c r="L254" s="55"/>
    </row>
    <row r="255" spans="1:12" s="20" customFormat="1" ht="18.75" customHeight="1">
      <c r="A255" s="3"/>
      <c r="B255" s="542"/>
      <c r="C255" s="533"/>
      <c r="D255" s="533"/>
      <c r="E255" s="534"/>
      <c r="F255" s="535"/>
      <c r="G255" s="533"/>
      <c r="H255" s="533"/>
      <c r="I255" s="532"/>
      <c r="J255" s="198"/>
      <c r="L255" s="55"/>
    </row>
    <row r="256" spans="1:12" s="20" customFormat="1" ht="18.75" customHeight="1">
      <c r="A256" s="3"/>
      <c r="B256" s="524">
        <v>4</v>
      </c>
      <c r="C256" s="526"/>
      <c r="D256" s="526" t="str">
        <f>IF(C256,VLOOKUP(C256,女子登録情報!$A$2:$H$2000,2,0),"")</f>
        <v/>
      </c>
      <c r="E256" s="528" t="str">
        <f>IF(C256&gt;0,VLOOKUP(C256,女子登録情報!$A$2:$H$2000,3,0),"")</f>
        <v/>
      </c>
      <c r="F256" s="529"/>
      <c r="G256" s="526" t="str">
        <f>IF(C256&gt;0,VLOOKUP(C256,女子登録情報!$A$2:$H$2000,4,0),"")</f>
        <v/>
      </c>
      <c r="H256" s="526" t="str">
        <f>IF(C256&gt;0,VLOOKUP(C256,女子登録情報!$A$2:$H$2000,8,0),"")</f>
        <v/>
      </c>
      <c r="I256" s="492" t="str">
        <f>IF(C256&gt;0,VLOOKUP(C256,女子登録情報!$A$2:$H$2000,5,0),"")</f>
        <v/>
      </c>
      <c r="J256" s="198"/>
      <c r="L256" s="55"/>
    </row>
    <row r="257" spans="1:12" s="20" customFormat="1" ht="18.75" customHeight="1">
      <c r="A257" s="3"/>
      <c r="B257" s="542"/>
      <c r="C257" s="533"/>
      <c r="D257" s="533"/>
      <c r="E257" s="534"/>
      <c r="F257" s="535"/>
      <c r="G257" s="533"/>
      <c r="H257" s="533"/>
      <c r="I257" s="532"/>
      <c r="J257" s="198"/>
      <c r="L257" s="55"/>
    </row>
    <row r="258" spans="1:12" s="20" customFormat="1" ht="18.75" customHeight="1">
      <c r="A258" s="3"/>
      <c r="B258" s="524">
        <v>5</v>
      </c>
      <c r="C258" s="526"/>
      <c r="D258" s="526" t="str">
        <f>IF(C258,VLOOKUP(C258,女子登録情報!$A$2:$H$2000,2,0),"")</f>
        <v/>
      </c>
      <c r="E258" s="528" t="str">
        <f>IF(C258&gt;0,VLOOKUP(C258,女子登録情報!$A$2:$H$2000,3,0),"")</f>
        <v/>
      </c>
      <c r="F258" s="529"/>
      <c r="G258" s="526" t="str">
        <f>IF(C258&gt;0,VLOOKUP(C258,女子登録情報!$A$2:$H$2000,4,0),"")</f>
        <v/>
      </c>
      <c r="H258" s="526" t="str">
        <f>IF(C258&gt;0,VLOOKUP(C258,女子登録情報!$A$2:$H$2000,8,0),"")</f>
        <v/>
      </c>
      <c r="I258" s="492" t="str">
        <f>IF(C258&gt;0,VLOOKUP(C258,女子登録情報!$A$2:$H$2000,5,0),"")</f>
        <v/>
      </c>
      <c r="J258" s="198"/>
      <c r="L258" s="55"/>
    </row>
    <row r="259" spans="1:12" s="20" customFormat="1" ht="18.75" customHeight="1">
      <c r="A259" s="3"/>
      <c r="B259" s="542"/>
      <c r="C259" s="533"/>
      <c r="D259" s="533"/>
      <c r="E259" s="534"/>
      <c r="F259" s="535"/>
      <c r="G259" s="533"/>
      <c r="H259" s="533"/>
      <c r="I259" s="532"/>
      <c r="J259" s="198"/>
      <c r="L259" s="55"/>
    </row>
    <row r="260" spans="1:12" s="20" customFormat="1" ht="18.75" customHeight="1">
      <c r="A260" s="3"/>
      <c r="B260" s="524">
        <v>6</v>
      </c>
      <c r="C260" s="526"/>
      <c r="D260" s="526" t="str">
        <f>IF(C260,VLOOKUP(C260,女子登録情報!$A$2:$H$2000,2,0),"")</f>
        <v/>
      </c>
      <c r="E260" s="528" t="str">
        <f>IF(C260&gt;0,VLOOKUP(C260,女子登録情報!$A$2:$H$2000,3,0),"")</f>
        <v/>
      </c>
      <c r="F260" s="529"/>
      <c r="G260" s="526" t="str">
        <f>IF(C260&gt;0,VLOOKUP(C260,女子登録情報!$A$2:$H$2000,4,0),"")</f>
        <v/>
      </c>
      <c r="H260" s="526" t="str">
        <f>IF(C260&gt;0,VLOOKUP(C260,女子登録情報!$A$2:$H$2000,8,0),"")</f>
        <v/>
      </c>
      <c r="I260" s="492" t="str">
        <f>IF(C260&gt;0,VLOOKUP(C260,女子登録情報!$A$2:$H$2000,5,0),"")</f>
        <v/>
      </c>
      <c r="J260" s="198"/>
      <c r="L260" s="55"/>
    </row>
    <row r="261" spans="1:12" s="20" customFormat="1" ht="19.5" customHeight="1" thickBot="1">
      <c r="A261" s="3"/>
      <c r="B261" s="525"/>
      <c r="C261" s="527"/>
      <c r="D261" s="527"/>
      <c r="E261" s="530"/>
      <c r="F261" s="531"/>
      <c r="G261" s="527"/>
      <c r="H261" s="527"/>
      <c r="I261" s="493"/>
      <c r="J261" s="198"/>
      <c r="L261" s="55"/>
    </row>
    <row r="262" spans="1:12" s="20" customFormat="1" ht="18.75">
      <c r="A262" s="3"/>
      <c r="B262" s="494" t="s">
        <v>66</v>
      </c>
      <c r="C262" s="495"/>
      <c r="D262" s="495"/>
      <c r="E262" s="495"/>
      <c r="F262" s="495"/>
      <c r="G262" s="495"/>
      <c r="H262" s="495"/>
      <c r="I262" s="496"/>
      <c r="J262" s="198"/>
      <c r="L262" s="55"/>
    </row>
    <row r="263" spans="1:12" s="20" customFormat="1" ht="18.75">
      <c r="A263" s="3"/>
      <c r="B263" s="497"/>
      <c r="C263" s="498"/>
      <c r="D263" s="498"/>
      <c r="E263" s="498"/>
      <c r="F263" s="498"/>
      <c r="G263" s="498"/>
      <c r="H263" s="498"/>
      <c r="I263" s="499"/>
      <c r="J263" s="198"/>
      <c r="L263" s="55"/>
    </row>
    <row r="264" spans="1:12" s="20" customFormat="1" ht="19.5" thickBot="1">
      <c r="A264" s="3"/>
      <c r="B264" s="500"/>
      <c r="C264" s="501"/>
      <c r="D264" s="501"/>
      <c r="E264" s="501"/>
      <c r="F264" s="501"/>
      <c r="G264" s="501"/>
      <c r="H264" s="501"/>
      <c r="I264" s="502"/>
      <c r="J264" s="198"/>
      <c r="L264" s="55"/>
    </row>
    <row r="265" spans="1:12" s="20" customFormat="1" ht="18.75">
      <c r="A265" s="54"/>
      <c r="B265" s="54"/>
      <c r="C265" s="54"/>
      <c r="D265" s="54"/>
      <c r="E265" s="54"/>
      <c r="F265" s="54"/>
      <c r="G265" s="54"/>
      <c r="H265" s="54"/>
      <c r="I265" s="54"/>
      <c r="J265" s="59"/>
      <c r="L265" s="55"/>
    </row>
    <row r="266" spans="1:12" s="20" customFormat="1" ht="19.5" thickBot="1">
      <c r="A266" s="3"/>
      <c r="B266" s="3"/>
      <c r="C266" s="3"/>
      <c r="D266" s="3"/>
      <c r="E266" s="3"/>
      <c r="F266" s="3"/>
      <c r="G266" s="3"/>
      <c r="H266" s="3"/>
      <c r="I266" s="3"/>
      <c r="J266" s="57" t="s">
        <v>75</v>
      </c>
      <c r="L266" s="55"/>
    </row>
    <row r="267" spans="1:12" s="20" customFormat="1" ht="18.75" customHeight="1">
      <c r="A267" s="3"/>
      <c r="B267" s="724" t="str">
        <f>CONCATENATE('加盟校情報&amp;大会設定'!$G$5,'加盟校情報&amp;大会設定'!$H$5,'加盟校情報&amp;大会設定'!$I$5,'加盟校情報&amp;大会設定'!$J$5,)&amp;"　女子4×100mR"</f>
        <v>第82回東海学生駅伝 兼 第14回東海学生女子駅伝　女子4×100mR</v>
      </c>
      <c r="C267" s="725"/>
      <c r="D267" s="725"/>
      <c r="E267" s="725"/>
      <c r="F267" s="725"/>
      <c r="G267" s="725"/>
      <c r="H267" s="725"/>
      <c r="I267" s="726"/>
      <c r="J267" s="198"/>
      <c r="L267" s="55"/>
    </row>
    <row r="268" spans="1:12" s="20" customFormat="1" ht="19.5" customHeight="1" thickBot="1">
      <c r="A268" s="3"/>
      <c r="B268" s="727"/>
      <c r="C268" s="728"/>
      <c r="D268" s="728"/>
      <c r="E268" s="728"/>
      <c r="F268" s="728"/>
      <c r="G268" s="728"/>
      <c r="H268" s="728"/>
      <c r="I268" s="729"/>
      <c r="J268" s="198"/>
      <c r="L268" s="55"/>
    </row>
    <row r="269" spans="1:12" s="20" customFormat="1" ht="18.75">
      <c r="A269" s="3"/>
      <c r="B269" s="509" t="s">
        <v>57</v>
      </c>
      <c r="C269" s="510"/>
      <c r="D269" s="515" t="str">
        <f>IF(基本情報登録!$D$6&gt;0,基本情報登録!$D$6,"")</f>
        <v/>
      </c>
      <c r="E269" s="516"/>
      <c r="F269" s="516"/>
      <c r="G269" s="516"/>
      <c r="H269" s="517"/>
      <c r="I269" s="58" t="s">
        <v>58</v>
      </c>
      <c r="J269" s="198"/>
      <c r="L269" s="55"/>
    </row>
    <row r="270" spans="1:12" s="20" customFormat="1" ht="18.75" customHeight="1">
      <c r="A270" s="3"/>
      <c r="B270" s="511" t="s">
        <v>1</v>
      </c>
      <c r="C270" s="512"/>
      <c r="D270" s="518" t="str">
        <f>IF(基本情報登録!$D$8&gt;0,基本情報登録!$D$8,"")</f>
        <v/>
      </c>
      <c r="E270" s="519"/>
      <c r="F270" s="519"/>
      <c r="G270" s="519"/>
      <c r="H270" s="520"/>
      <c r="I270" s="492"/>
      <c r="J270" s="198"/>
      <c r="L270" s="55"/>
    </row>
    <row r="271" spans="1:12" s="20" customFormat="1" ht="19.5" customHeight="1" thickBot="1">
      <c r="A271" s="3"/>
      <c r="B271" s="513"/>
      <c r="C271" s="514"/>
      <c r="D271" s="521"/>
      <c r="E271" s="522"/>
      <c r="F271" s="522"/>
      <c r="G271" s="522"/>
      <c r="H271" s="523"/>
      <c r="I271" s="493"/>
      <c r="J271" s="198"/>
      <c r="L271" s="55"/>
    </row>
    <row r="272" spans="1:12" s="20" customFormat="1" ht="18.75">
      <c r="A272" s="3"/>
      <c r="B272" s="509" t="s">
        <v>37</v>
      </c>
      <c r="C272" s="510"/>
      <c r="D272" s="547"/>
      <c r="E272" s="548"/>
      <c r="F272" s="548"/>
      <c r="G272" s="548"/>
      <c r="H272" s="548"/>
      <c r="I272" s="549"/>
      <c r="J272" s="198"/>
      <c r="L272" s="55"/>
    </row>
    <row r="273" spans="1:12" s="20" customFormat="1" ht="18.75" hidden="1">
      <c r="A273" s="3"/>
      <c r="B273" s="195"/>
      <c r="C273" s="196"/>
      <c r="D273" s="49"/>
      <c r="E273" s="550" t="str">
        <f>TEXT(D272,"00000")</f>
        <v>00000</v>
      </c>
      <c r="F273" s="550"/>
      <c r="G273" s="550"/>
      <c r="H273" s="550"/>
      <c r="I273" s="551"/>
      <c r="J273" s="198"/>
      <c r="L273" s="55"/>
    </row>
    <row r="274" spans="1:12" s="20" customFormat="1" ht="18.75" customHeight="1">
      <c r="A274" s="3"/>
      <c r="B274" s="511" t="s">
        <v>40</v>
      </c>
      <c r="C274" s="512"/>
      <c r="D274" s="528"/>
      <c r="E274" s="554"/>
      <c r="F274" s="554"/>
      <c r="G274" s="554"/>
      <c r="H274" s="554"/>
      <c r="I274" s="555"/>
      <c r="J274" s="198"/>
      <c r="L274" s="55"/>
    </row>
    <row r="275" spans="1:12" s="20" customFormat="1" ht="18.75" customHeight="1">
      <c r="A275" s="3"/>
      <c r="B275" s="552"/>
      <c r="C275" s="553"/>
      <c r="D275" s="534"/>
      <c r="E275" s="556"/>
      <c r="F275" s="556"/>
      <c r="G275" s="556"/>
      <c r="H275" s="556"/>
      <c r="I275" s="557"/>
      <c r="J275" s="198"/>
      <c r="L275" s="55"/>
    </row>
    <row r="276" spans="1:12" s="20" customFormat="1" ht="19.5" thickBot="1">
      <c r="A276" s="3"/>
      <c r="B276" s="558" t="s">
        <v>59</v>
      </c>
      <c r="C276" s="559"/>
      <c r="D276" s="560"/>
      <c r="E276" s="561"/>
      <c r="F276" s="561"/>
      <c r="G276" s="561"/>
      <c r="H276" s="561"/>
      <c r="I276" s="562"/>
      <c r="J276" s="198"/>
      <c r="L276" s="55"/>
    </row>
    <row r="277" spans="1:12" s="20" customFormat="1" ht="18.75">
      <c r="A277" s="3"/>
      <c r="B277" s="536" t="s">
        <v>60</v>
      </c>
      <c r="C277" s="537"/>
      <c r="D277" s="537"/>
      <c r="E277" s="537"/>
      <c r="F277" s="537"/>
      <c r="G277" s="537"/>
      <c r="H277" s="537"/>
      <c r="I277" s="538"/>
      <c r="J277" s="198"/>
      <c r="L277" s="55"/>
    </row>
    <row r="278" spans="1:12" s="20" customFormat="1" ht="19.5" thickBot="1">
      <c r="A278" s="3"/>
      <c r="B278" s="50" t="s">
        <v>61</v>
      </c>
      <c r="C278" s="197" t="s">
        <v>30</v>
      </c>
      <c r="D278" s="197" t="s">
        <v>62</v>
      </c>
      <c r="E278" s="539" t="s">
        <v>63</v>
      </c>
      <c r="F278" s="540"/>
      <c r="G278" s="197" t="s">
        <v>57</v>
      </c>
      <c r="H278" s="197" t="s">
        <v>64</v>
      </c>
      <c r="I278" s="51" t="s">
        <v>65</v>
      </c>
      <c r="J278" s="198"/>
      <c r="L278" s="55"/>
    </row>
    <row r="279" spans="1:12" s="20" customFormat="1" ht="19.5" customHeight="1" thickTop="1">
      <c r="A279" s="3"/>
      <c r="B279" s="541">
        <v>1</v>
      </c>
      <c r="C279" s="543"/>
      <c r="D279" s="543" t="str">
        <f>IF(C279&gt;0,VLOOKUP(C279,女子登録情報!$A$2:$H$2000,2,0),"")</f>
        <v/>
      </c>
      <c r="E279" s="544" t="str">
        <f>IF(C279&gt;0,VLOOKUP(C279,女子登録情報!$A$2:$H$2000,3,0),"")</f>
        <v/>
      </c>
      <c r="F279" s="545"/>
      <c r="G279" s="543" t="str">
        <f>IF(C279&gt;0,VLOOKUP(C279,女子登録情報!$A$2:$H$2000,4,0),"")</f>
        <v/>
      </c>
      <c r="H279" s="543" t="str">
        <f>IF(C279&gt;0,VLOOKUP(C279,女子登録情報!$A$2:$H$2000,8,0),"")</f>
        <v/>
      </c>
      <c r="I279" s="546" t="str">
        <f>IF(C279&gt;0,VLOOKUP(C279,女子登録情報!$A$2:$H$2000,5,0),"")</f>
        <v/>
      </c>
      <c r="J279" s="198"/>
      <c r="L279" s="55"/>
    </row>
    <row r="280" spans="1:12" s="20" customFormat="1" ht="18.75" customHeight="1">
      <c r="A280" s="3"/>
      <c r="B280" s="542"/>
      <c r="C280" s="533"/>
      <c r="D280" s="533"/>
      <c r="E280" s="534"/>
      <c r="F280" s="535"/>
      <c r="G280" s="533"/>
      <c r="H280" s="533"/>
      <c r="I280" s="532"/>
      <c r="J280" s="198"/>
      <c r="L280" s="55"/>
    </row>
    <row r="281" spans="1:12" s="20" customFormat="1" ht="18.75" customHeight="1">
      <c r="A281" s="3"/>
      <c r="B281" s="524">
        <v>2</v>
      </c>
      <c r="C281" s="526"/>
      <c r="D281" s="526" t="str">
        <f>IF(C281,VLOOKUP(C281,女子登録情報!$A$2:$H$2000,2,0),"")</f>
        <v/>
      </c>
      <c r="E281" s="528" t="str">
        <f>IF(C281&gt;0,VLOOKUP(C281,女子登録情報!$A$2:$H$2000,3,0),"")</f>
        <v/>
      </c>
      <c r="F281" s="529"/>
      <c r="G281" s="526" t="str">
        <f>IF(C281&gt;0,VLOOKUP(C281,女子登録情報!$A$2:$H$2000,4,0),"")</f>
        <v/>
      </c>
      <c r="H281" s="526" t="str">
        <f>IF(C281&gt;0,VLOOKUP(C281,女子登録情報!$A$2:$H$2000,8,0),"")</f>
        <v/>
      </c>
      <c r="I281" s="492" t="str">
        <f>IF(C281&gt;0,VLOOKUP(C281,女子登録情報!$A$2:$H$2000,5,0),"")</f>
        <v/>
      </c>
      <c r="J281" s="198"/>
      <c r="L281" s="55"/>
    </row>
    <row r="282" spans="1:12" s="20" customFormat="1" ht="18.75" customHeight="1">
      <c r="A282" s="3"/>
      <c r="B282" s="542"/>
      <c r="C282" s="533"/>
      <c r="D282" s="533"/>
      <c r="E282" s="534"/>
      <c r="F282" s="535"/>
      <c r="G282" s="533"/>
      <c r="H282" s="533"/>
      <c r="I282" s="532"/>
      <c r="J282" s="198"/>
      <c r="L282" s="55"/>
    </row>
    <row r="283" spans="1:12" s="20" customFormat="1" ht="18.75" customHeight="1">
      <c r="A283" s="3"/>
      <c r="B283" s="524">
        <v>3</v>
      </c>
      <c r="C283" s="526"/>
      <c r="D283" s="526" t="str">
        <f>IF(C283,VLOOKUP(C283,女子登録情報!$A$2:$H$2000,2,0),"")</f>
        <v/>
      </c>
      <c r="E283" s="528" t="str">
        <f>IF(C283&gt;0,VLOOKUP(C283,女子登録情報!$A$2:$H$2000,3,0),"")</f>
        <v/>
      </c>
      <c r="F283" s="529"/>
      <c r="G283" s="526" t="str">
        <f>IF(C283&gt;0,VLOOKUP(C283,女子登録情報!$A$2:$H$2000,4,0),"")</f>
        <v/>
      </c>
      <c r="H283" s="526" t="str">
        <f>IF(C283&gt;0,VLOOKUP(C283,女子登録情報!$A$2:$H$2000,8,0),"")</f>
        <v/>
      </c>
      <c r="I283" s="492" t="str">
        <f>IF(C283&gt;0,VLOOKUP(C283,女子登録情報!$A$2:$H$2000,5,0),"")</f>
        <v/>
      </c>
      <c r="J283" s="198"/>
      <c r="L283" s="55"/>
    </row>
    <row r="284" spans="1:12" s="20" customFormat="1" ht="18.75" customHeight="1">
      <c r="A284" s="3"/>
      <c r="B284" s="542"/>
      <c r="C284" s="533"/>
      <c r="D284" s="533"/>
      <c r="E284" s="534"/>
      <c r="F284" s="535"/>
      <c r="G284" s="533"/>
      <c r="H284" s="533"/>
      <c r="I284" s="532"/>
      <c r="J284" s="198"/>
      <c r="L284" s="55"/>
    </row>
    <row r="285" spans="1:12" s="20" customFormat="1" ht="18.75" customHeight="1">
      <c r="A285" s="3"/>
      <c r="B285" s="524">
        <v>4</v>
      </c>
      <c r="C285" s="526"/>
      <c r="D285" s="526" t="str">
        <f>IF(C285,VLOOKUP(C285,女子登録情報!$A$2:$H$2000,2,0),"")</f>
        <v/>
      </c>
      <c r="E285" s="528" t="str">
        <f>IF(C285&gt;0,VLOOKUP(C285,女子登録情報!$A$2:$H$2000,3,0),"")</f>
        <v/>
      </c>
      <c r="F285" s="529"/>
      <c r="G285" s="526" t="str">
        <f>IF(C285&gt;0,VLOOKUP(C285,女子登録情報!$A$2:$H$2000,4,0),"")</f>
        <v/>
      </c>
      <c r="H285" s="526" t="str">
        <f>IF(C285&gt;0,VLOOKUP(C285,女子登録情報!$A$2:$H$2000,8,0),"")</f>
        <v/>
      </c>
      <c r="I285" s="492" t="str">
        <f>IF(C285&gt;0,VLOOKUP(C285,女子登録情報!$A$2:$H$2000,5,0),"")</f>
        <v/>
      </c>
      <c r="J285" s="198"/>
      <c r="L285" s="55"/>
    </row>
    <row r="286" spans="1:12" s="20" customFormat="1" ht="18.75" customHeight="1">
      <c r="A286" s="3"/>
      <c r="B286" s="542"/>
      <c r="C286" s="533"/>
      <c r="D286" s="533"/>
      <c r="E286" s="534"/>
      <c r="F286" s="535"/>
      <c r="G286" s="533"/>
      <c r="H286" s="533"/>
      <c r="I286" s="532"/>
      <c r="J286" s="198"/>
      <c r="L286" s="55"/>
    </row>
    <row r="287" spans="1:12" s="20" customFormat="1" ht="18.75" customHeight="1">
      <c r="A287" s="3"/>
      <c r="B287" s="524">
        <v>5</v>
      </c>
      <c r="C287" s="526"/>
      <c r="D287" s="526" t="str">
        <f>IF(C287,VLOOKUP(C287,女子登録情報!$A$2:$H$2000,2,0),"")</f>
        <v/>
      </c>
      <c r="E287" s="528" t="str">
        <f>IF(C287&gt;0,VLOOKUP(C287,女子登録情報!$A$2:$H$2000,3,0),"")</f>
        <v/>
      </c>
      <c r="F287" s="529"/>
      <c r="G287" s="526" t="str">
        <f>IF(C287&gt;0,VLOOKUP(C287,女子登録情報!$A$2:$H$2000,4,0),"")</f>
        <v/>
      </c>
      <c r="H287" s="526" t="str">
        <f>IF(C287&gt;0,VLOOKUP(C287,女子登録情報!$A$2:$H$2000,8,0),"")</f>
        <v/>
      </c>
      <c r="I287" s="492" t="str">
        <f>IF(C287&gt;0,VLOOKUP(C287,女子登録情報!$A$2:$H$2000,5,0),"")</f>
        <v/>
      </c>
      <c r="J287" s="198"/>
      <c r="L287" s="55"/>
    </row>
    <row r="288" spans="1:12" s="20" customFormat="1" ht="18.75" customHeight="1">
      <c r="A288" s="3"/>
      <c r="B288" s="542"/>
      <c r="C288" s="533"/>
      <c r="D288" s="533"/>
      <c r="E288" s="534"/>
      <c r="F288" s="535"/>
      <c r="G288" s="533"/>
      <c r="H288" s="533"/>
      <c r="I288" s="532"/>
      <c r="J288" s="198"/>
      <c r="L288" s="55"/>
    </row>
    <row r="289" spans="1:12" s="20" customFormat="1" ht="18.75" customHeight="1">
      <c r="A289" s="3"/>
      <c r="B289" s="524">
        <v>6</v>
      </c>
      <c r="C289" s="526"/>
      <c r="D289" s="526" t="str">
        <f>IF(C289,VLOOKUP(C289,女子登録情報!$A$2:$H$2000,2,0),"")</f>
        <v/>
      </c>
      <c r="E289" s="528" t="str">
        <f>IF(C289&gt;0,VLOOKUP(C289,女子登録情報!$A$2:$H$2000,3,0),"")</f>
        <v/>
      </c>
      <c r="F289" s="529"/>
      <c r="G289" s="526" t="str">
        <f>IF(C289&gt;0,VLOOKUP(C289,女子登録情報!$A$2:$H$2000,4,0),"")</f>
        <v/>
      </c>
      <c r="H289" s="526" t="str">
        <f>IF(C289&gt;0,VLOOKUP(C289,女子登録情報!$A$2:$H$2000,8,0),"")</f>
        <v/>
      </c>
      <c r="I289" s="492" t="str">
        <f>IF(C289&gt;0,VLOOKUP(C289,女子登録情報!$A$2:$H$2000,5,0),"")</f>
        <v/>
      </c>
      <c r="J289" s="198"/>
      <c r="L289" s="55"/>
    </row>
    <row r="290" spans="1:12" s="20" customFormat="1" ht="19.5" customHeight="1" thickBot="1">
      <c r="A290" s="3"/>
      <c r="B290" s="525"/>
      <c r="C290" s="527"/>
      <c r="D290" s="527"/>
      <c r="E290" s="530"/>
      <c r="F290" s="531"/>
      <c r="G290" s="527"/>
      <c r="H290" s="527"/>
      <c r="I290" s="493"/>
      <c r="J290" s="198"/>
      <c r="L290" s="55"/>
    </row>
    <row r="291" spans="1:12" s="20" customFormat="1" ht="18.75">
      <c r="A291" s="3"/>
      <c r="B291" s="494" t="s">
        <v>66</v>
      </c>
      <c r="C291" s="495"/>
      <c r="D291" s="495"/>
      <c r="E291" s="495"/>
      <c r="F291" s="495"/>
      <c r="G291" s="495"/>
      <c r="H291" s="495"/>
      <c r="I291" s="496"/>
      <c r="J291" s="198"/>
      <c r="L291" s="55"/>
    </row>
    <row r="292" spans="1:12" s="20" customFormat="1" ht="18.75">
      <c r="A292" s="3"/>
      <c r="B292" s="497"/>
      <c r="C292" s="498"/>
      <c r="D292" s="498"/>
      <c r="E292" s="498"/>
      <c r="F292" s="498"/>
      <c r="G292" s="498"/>
      <c r="H292" s="498"/>
      <c r="I292" s="499"/>
      <c r="J292" s="198"/>
      <c r="L292" s="55"/>
    </row>
    <row r="293" spans="1:12" s="20" customFormat="1" ht="19.5" thickBot="1">
      <c r="A293" s="3"/>
      <c r="B293" s="500"/>
      <c r="C293" s="501"/>
      <c r="D293" s="501"/>
      <c r="E293" s="501"/>
      <c r="F293" s="501"/>
      <c r="G293" s="501"/>
      <c r="H293" s="501"/>
      <c r="I293" s="502"/>
      <c r="J293" s="198"/>
      <c r="L293" s="55"/>
    </row>
    <row r="294" spans="1:12" s="20" customFormat="1" ht="18.75">
      <c r="A294" s="54"/>
      <c r="B294" s="54"/>
      <c r="C294" s="54"/>
      <c r="D294" s="54"/>
      <c r="E294" s="54"/>
      <c r="F294" s="54"/>
      <c r="G294" s="54"/>
      <c r="H294" s="54"/>
      <c r="I294" s="54"/>
      <c r="J294" s="59"/>
      <c r="L294" s="55"/>
    </row>
    <row r="295" spans="1:12" s="20" customFormat="1" ht="19.5" thickBot="1">
      <c r="A295" s="3"/>
      <c r="B295" s="3"/>
      <c r="C295" s="3"/>
      <c r="D295" s="3"/>
      <c r="E295" s="3"/>
      <c r="F295" s="3"/>
      <c r="G295" s="3"/>
      <c r="H295" s="3"/>
      <c r="I295" s="3"/>
      <c r="J295" s="57" t="s">
        <v>76</v>
      </c>
      <c r="L295" s="55"/>
    </row>
    <row r="296" spans="1:12" s="20" customFormat="1" ht="18.75" customHeight="1">
      <c r="A296" s="3"/>
      <c r="B296" s="724" t="str">
        <f>CONCATENATE('加盟校情報&amp;大会設定'!$G$5,'加盟校情報&amp;大会設定'!$H$5,'加盟校情報&amp;大会設定'!$I$5,'加盟校情報&amp;大会設定'!$J$5,)&amp;"　女子4×100mR"</f>
        <v>第82回東海学生駅伝 兼 第14回東海学生女子駅伝　女子4×100mR</v>
      </c>
      <c r="C296" s="725"/>
      <c r="D296" s="725"/>
      <c r="E296" s="725"/>
      <c r="F296" s="725"/>
      <c r="G296" s="725"/>
      <c r="H296" s="725"/>
      <c r="I296" s="726"/>
      <c r="J296" s="198"/>
      <c r="L296" s="55"/>
    </row>
    <row r="297" spans="1:12" s="20" customFormat="1" ht="19.5" customHeight="1" thickBot="1">
      <c r="A297" s="3"/>
      <c r="B297" s="727"/>
      <c r="C297" s="728"/>
      <c r="D297" s="728"/>
      <c r="E297" s="728"/>
      <c r="F297" s="728"/>
      <c r="G297" s="728"/>
      <c r="H297" s="728"/>
      <c r="I297" s="729"/>
      <c r="J297" s="198"/>
      <c r="L297" s="55"/>
    </row>
    <row r="298" spans="1:12" s="20" customFormat="1" ht="18.75">
      <c r="A298" s="3"/>
      <c r="B298" s="509" t="s">
        <v>57</v>
      </c>
      <c r="C298" s="510"/>
      <c r="D298" s="515" t="str">
        <f>IF(基本情報登録!$D$6&gt;0,基本情報登録!$D$6,"")</f>
        <v/>
      </c>
      <c r="E298" s="516"/>
      <c r="F298" s="516"/>
      <c r="G298" s="516"/>
      <c r="H298" s="517"/>
      <c r="I298" s="58" t="s">
        <v>58</v>
      </c>
      <c r="J298" s="198"/>
      <c r="L298" s="55"/>
    </row>
    <row r="299" spans="1:12" s="20" customFormat="1" ht="18.75" customHeight="1">
      <c r="A299" s="3"/>
      <c r="B299" s="511" t="s">
        <v>1</v>
      </c>
      <c r="C299" s="512"/>
      <c r="D299" s="518" t="str">
        <f>IF(基本情報登録!$D$8&gt;0,基本情報登録!$D$8,"")</f>
        <v/>
      </c>
      <c r="E299" s="519"/>
      <c r="F299" s="519"/>
      <c r="G299" s="519"/>
      <c r="H299" s="520"/>
      <c r="I299" s="492"/>
      <c r="J299" s="198"/>
      <c r="L299" s="55"/>
    </row>
    <row r="300" spans="1:12" s="20" customFormat="1" ht="19.5" customHeight="1" thickBot="1">
      <c r="A300" s="3"/>
      <c r="B300" s="513"/>
      <c r="C300" s="514"/>
      <c r="D300" s="521"/>
      <c r="E300" s="522"/>
      <c r="F300" s="522"/>
      <c r="G300" s="522"/>
      <c r="H300" s="523"/>
      <c r="I300" s="493"/>
      <c r="J300" s="198"/>
      <c r="L300" s="55"/>
    </row>
    <row r="301" spans="1:12" s="20" customFormat="1" ht="18.75">
      <c r="A301" s="3"/>
      <c r="B301" s="509" t="s">
        <v>37</v>
      </c>
      <c r="C301" s="510"/>
      <c r="D301" s="547"/>
      <c r="E301" s="548"/>
      <c r="F301" s="548"/>
      <c r="G301" s="548"/>
      <c r="H301" s="548"/>
      <c r="I301" s="549"/>
      <c r="J301" s="198"/>
      <c r="L301" s="55"/>
    </row>
    <row r="302" spans="1:12" s="20" customFormat="1" ht="18.75" hidden="1">
      <c r="A302" s="3"/>
      <c r="B302" s="195"/>
      <c r="C302" s="196"/>
      <c r="D302" s="49"/>
      <c r="E302" s="550" t="str">
        <f>TEXT(D301,"00000")</f>
        <v>00000</v>
      </c>
      <c r="F302" s="550"/>
      <c r="G302" s="550"/>
      <c r="H302" s="550"/>
      <c r="I302" s="551"/>
      <c r="J302" s="198"/>
      <c r="L302" s="55"/>
    </row>
    <row r="303" spans="1:12" s="20" customFormat="1" ht="18.75" customHeight="1">
      <c r="A303" s="3"/>
      <c r="B303" s="511" t="s">
        <v>40</v>
      </c>
      <c r="C303" s="512"/>
      <c r="D303" s="528"/>
      <c r="E303" s="554"/>
      <c r="F303" s="554"/>
      <c r="G303" s="554"/>
      <c r="H303" s="554"/>
      <c r="I303" s="555"/>
      <c r="J303" s="198"/>
      <c r="L303" s="55"/>
    </row>
    <row r="304" spans="1:12" s="20" customFormat="1" ht="18.75" customHeight="1">
      <c r="A304" s="3"/>
      <c r="B304" s="552"/>
      <c r="C304" s="553"/>
      <c r="D304" s="534"/>
      <c r="E304" s="556"/>
      <c r="F304" s="556"/>
      <c r="G304" s="556"/>
      <c r="H304" s="556"/>
      <c r="I304" s="557"/>
      <c r="J304" s="198"/>
      <c r="L304" s="55"/>
    </row>
    <row r="305" spans="1:12" s="20" customFormat="1" ht="19.5" thickBot="1">
      <c r="A305" s="3"/>
      <c r="B305" s="558" t="s">
        <v>59</v>
      </c>
      <c r="C305" s="559"/>
      <c r="D305" s="560"/>
      <c r="E305" s="561"/>
      <c r="F305" s="561"/>
      <c r="G305" s="561"/>
      <c r="H305" s="561"/>
      <c r="I305" s="562"/>
      <c r="J305" s="198"/>
      <c r="L305" s="55"/>
    </row>
    <row r="306" spans="1:12" s="20" customFormat="1" ht="18.75">
      <c r="A306" s="3"/>
      <c r="B306" s="536" t="s">
        <v>60</v>
      </c>
      <c r="C306" s="537"/>
      <c r="D306" s="537"/>
      <c r="E306" s="537"/>
      <c r="F306" s="537"/>
      <c r="G306" s="537"/>
      <c r="H306" s="537"/>
      <c r="I306" s="538"/>
      <c r="J306" s="198"/>
      <c r="L306" s="55"/>
    </row>
    <row r="307" spans="1:12" s="20" customFormat="1" ht="19.5" thickBot="1">
      <c r="A307" s="3"/>
      <c r="B307" s="50" t="s">
        <v>61</v>
      </c>
      <c r="C307" s="197" t="s">
        <v>30</v>
      </c>
      <c r="D307" s="197" t="s">
        <v>62</v>
      </c>
      <c r="E307" s="539" t="s">
        <v>63</v>
      </c>
      <c r="F307" s="540"/>
      <c r="G307" s="197" t="s">
        <v>57</v>
      </c>
      <c r="H307" s="197" t="s">
        <v>64</v>
      </c>
      <c r="I307" s="51" t="s">
        <v>65</v>
      </c>
      <c r="J307" s="198"/>
      <c r="L307" s="55"/>
    </row>
    <row r="308" spans="1:12" s="20" customFormat="1" ht="19.5" customHeight="1" thickTop="1">
      <c r="A308" s="3"/>
      <c r="B308" s="541">
        <v>1</v>
      </c>
      <c r="C308" s="543"/>
      <c r="D308" s="543" t="str">
        <f>IF(C308&gt;0,VLOOKUP(C308,女子登録情報!$A$2:$H$2000,2,0),"")</f>
        <v/>
      </c>
      <c r="E308" s="544" t="str">
        <f>IF(C308&gt;0,VLOOKUP(C308,女子登録情報!$A$2:$H$2000,3,0),"")</f>
        <v/>
      </c>
      <c r="F308" s="545"/>
      <c r="G308" s="543" t="str">
        <f>IF(C308&gt;0,VLOOKUP(C308,女子登録情報!$A$2:$H$2000,4,0),"")</f>
        <v/>
      </c>
      <c r="H308" s="543" t="str">
        <f>IF(C308&gt;0,VLOOKUP(C308,女子登録情報!$A$2:$H$2000,8,0),"")</f>
        <v/>
      </c>
      <c r="I308" s="546" t="str">
        <f>IF(C308&gt;0,VLOOKUP(C308,女子登録情報!$A$2:$H$2000,5,0),"")</f>
        <v/>
      </c>
      <c r="J308" s="198"/>
      <c r="L308" s="55"/>
    </row>
    <row r="309" spans="1:12" s="20" customFormat="1" ht="18.75" customHeight="1">
      <c r="A309" s="3"/>
      <c r="B309" s="542"/>
      <c r="C309" s="533"/>
      <c r="D309" s="533"/>
      <c r="E309" s="534"/>
      <c r="F309" s="535"/>
      <c r="G309" s="533"/>
      <c r="H309" s="533"/>
      <c r="I309" s="532"/>
      <c r="J309" s="198"/>
      <c r="L309" s="55"/>
    </row>
    <row r="310" spans="1:12" s="20" customFormat="1" ht="18.75" customHeight="1">
      <c r="A310" s="3"/>
      <c r="B310" s="524">
        <v>2</v>
      </c>
      <c r="C310" s="526"/>
      <c r="D310" s="526" t="str">
        <f>IF(C310,VLOOKUP(C310,女子登録情報!$A$2:$H$2000,2,0),"")</f>
        <v/>
      </c>
      <c r="E310" s="528" t="str">
        <f>IF(C310&gt;0,VLOOKUP(C310,女子登録情報!$A$2:$H$2000,3,0),"")</f>
        <v/>
      </c>
      <c r="F310" s="529"/>
      <c r="G310" s="526" t="str">
        <f>IF(C310&gt;0,VLOOKUP(C310,女子登録情報!$A$2:$H$2000,4,0),"")</f>
        <v/>
      </c>
      <c r="H310" s="526" t="str">
        <f>IF(C310&gt;0,VLOOKUP(C310,女子登録情報!$A$2:$H$2000,8,0),"")</f>
        <v/>
      </c>
      <c r="I310" s="492" t="str">
        <f>IF(C310&gt;0,VLOOKUP(C310,女子登録情報!$A$2:$H$2000,5,0),"")</f>
        <v/>
      </c>
      <c r="J310" s="198"/>
      <c r="L310" s="55"/>
    </row>
    <row r="311" spans="1:12" s="20" customFormat="1" ht="18.75" customHeight="1">
      <c r="A311" s="3"/>
      <c r="B311" s="542"/>
      <c r="C311" s="533"/>
      <c r="D311" s="533"/>
      <c r="E311" s="534"/>
      <c r="F311" s="535"/>
      <c r="G311" s="533"/>
      <c r="H311" s="533"/>
      <c r="I311" s="532"/>
      <c r="J311" s="198"/>
      <c r="L311" s="55"/>
    </row>
    <row r="312" spans="1:12" s="20" customFormat="1" ht="18.75" customHeight="1">
      <c r="A312" s="3"/>
      <c r="B312" s="524">
        <v>3</v>
      </c>
      <c r="C312" s="526"/>
      <c r="D312" s="526" t="str">
        <f>IF(C312,VLOOKUP(C312,女子登録情報!$A$2:$H$2000,2,0),"")</f>
        <v/>
      </c>
      <c r="E312" s="528" t="str">
        <f>IF(C312&gt;0,VLOOKUP(C312,女子登録情報!$A$2:$H$2000,3,0),"")</f>
        <v/>
      </c>
      <c r="F312" s="529"/>
      <c r="G312" s="526" t="str">
        <f>IF(C312&gt;0,VLOOKUP(C312,女子登録情報!$A$2:$H$2000,4,0),"")</f>
        <v/>
      </c>
      <c r="H312" s="526" t="str">
        <f>IF(C312&gt;0,VLOOKUP(C312,女子登録情報!$A$2:$H$2000,8,0),"")</f>
        <v/>
      </c>
      <c r="I312" s="492" t="str">
        <f>IF(C312&gt;0,VLOOKUP(C312,女子登録情報!$A$2:$H$2000,5,0),"")</f>
        <v/>
      </c>
      <c r="J312" s="198"/>
      <c r="L312" s="55"/>
    </row>
    <row r="313" spans="1:12" s="20" customFormat="1" ht="18.75" customHeight="1">
      <c r="A313" s="3"/>
      <c r="B313" s="542"/>
      <c r="C313" s="533"/>
      <c r="D313" s="533"/>
      <c r="E313" s="534"/>
      <c r="F313" s="535"/>
      <c r="G313" s="533"/>
      <c r="H313" s="533"/>
      <c r="I313" s="532"/>
      <c r="J313" s="198"/>
      <c r="L313" s="55"/>
    </row>
    <row r="314" spans="1:12" s="20" customFormat="1" ht="18.75" customHeight="1">
      <c r="A314" s="3"/>
      <c r="B314" s="524">
        <v>4</v>
      </c>
      <c r="C314" s="526"/>
      <c r="D314" s="526" t="str">
        <f>IF(C314,VLOOKUP(C314,女子登録情報!$A$2:$H$2000,2,0),"")</f>
        <v/>
      </c>
      <c r="E314" s="528" t="str">
        <f>IF(C314&gt;0,VLOOKUP(C314,女子登録情報!$A$2:$H$2000,3,0),"")</f>
        <v/>
      </c>
      <c r="F314" s="529"/>
      <c r="G314" s="526" t="str">
        <f>IF(C314&gt;0,VLOOKUP(C314,女子登録情報!$A$2:$H$2000,4,0),"")</f>
        <v/>
      </c>
      <c r="H314" s="526" t="str">
        <f>IF(C314&gt;0,VLOOKUP(C314,女子登録情報!$A$2:$H$2000,8,0),"")</f>
        <v/>
      </c>
      <c r="I314" s="492" t="str">
        <f>IF(C314&gt;0,VLOOKUP(C314,女子登録情報!$A$2:$H$2000,5,0),"")</f>
        <v/>
      </c>
      <c r="J314" s="198"/>
      <c r="L314" s="55"/>
    </row>
    <row r="315" spans="1:12" s="20" customFormat="1" ht="18.75" customHeight="1">
      <c r="A315" s="3"/>
      <c r="B315" s="542"/>
      <c r="C315" s="533"/>
      <c r="D315" s="533"/>
      <c r="E315" s="534"/>
      <c r="F315" s="535"/>
      <c r="G315" s="533"/>
      <c r="H315" s="533"/>
      <c r="I315" s="532"/>
      <c r="J315" s="198"/>
      <c r="L315" s="55"/>
    </row>
    <row r="316" spans="1:12" s="20" customFormat="1" ht="18.75" customHeight="1">
      <c r="A316" s="3"/>
      <c r="B316" s="524">
        <v>5</v>
      </c>
      <c r="C316" s="526"/>
      <c r="D316" s="526" t="str">
        <f>IF(C316,VLOOKUP(C316,女子登録情報!$A$2:$H$2000,2,0),"")</f>
        <v/>
      </c>
      <c r="E316" s="528" t="str">
        <f>IF(C316&gt;0,VLOOKUP(C316,女子登録情報!$A$2:$H$2000,3,0),"")</f>
        <v/>
      </c>
      <c r="F316" s="529"/>
      <c r="G316" s="526" t="str">
        <f>IF(C316&gt;0,VLOOKUP(C316,女子登録情報!$A$2:$H$2000,4,0),"")</f>
        <v/>
      </c>
      <c r="H316" s="526" t="str">
        <f>IF(C316&gt;0,VLOOKUP(C316,女子登録情報!$A$2:$H$2000,8,0),"")</f>
        <v/>
      </c>
      <c r="I316" s="492" t="str">
        <f>IF(C316&gt;0,VLOOKUP(C316,女子登録情報!$A$2:$H$2000,5,0),"")</f>
        <v/>
      </c>
      <c r="J316" s="198"/>
      <c r="L316" s="55"/>
    </row>
    <row r="317" spans="1:12" s="20" customFormat="1" ht="18.75" customHeight="1">
      <c r="A317" s="3"/>
      <c r="B317" s="542"/>
      <c r="C317" s="533"/>
      <c r="D317" s="533"/>
      <c r="E317" s="534"/>
      <c r="F317" s="535"/>
      <c r="G317" s="533"/>
      <c r="H317" s="533"/>
      <c r="I317" s="532"/>
      <c r="J317" s="198"/>
      <c r="L317" s="55"/>
    </row>
    <row r="318" spans="1:12" s="20" customFormat="1" ht="18.75" customHeight="1">
      <c r="A318" s="3"/>
      <c r="B318" s="524">
        <v>6</v>
      </c>
      <c r="C318" s="526"/>
      <c r="D318" s="526" t="str">
        <f>IF(C318,VLOOKUP(C318,女子登録情報!$A$2:$H$2000,2,0),"")</f>
        <v/>
      </c>
      <c r="E318" s="528" t="str">
        <f>IF(C318&gt;0,VLOOKUP(C318,女子登録情報!$A$2:$H$2000,3,0),"")</f>
        <v/>
      </c>
      <c r="F318" s="529"/>
      <c r="G318" s="526" t="str">
        <f>IF(C318&gt;0,VLOOKUP(C318,女子登録情報!$A$2:$H$2000,4,0),"")</f>
        <v/>
      </c>
      <c r="H318" s="526" t="str">
        <f>IF(C318&gt;0,VLOOKUP(C318,女子登録情報!$A$2:$H$2000,8,0),"")</f>
        <v/>
      </c>
      <c r="I318" s="492" t="str">
        <f>IF(C318&gt;0,VLOOKUP(C318,女子登録情報!$A$2:$H$2000,5,0),"")</f>
        <v/>
      </c>
      <c r="J318" s="198"/>
      <c r="L318" s="55"/>
    </row>
    <row r="319" spans="1:12" s="20" customFormat="1" ht="19.5" customHeight="1" thickBot="1">
      <c r="A319" s="3"/>
      <c r="B319" s="525"/>
      <c r="C319" s="527"/>
      <c r="D319" s="527"/>
      <c r="E319" s="530"/>
      <c r="F319" s="531"/>
      <c r="G319" s="527"/>
      <c r="H319" s="527"/>
      <c r="I319" s="493"/>
      <c r="J319" s="198"/>
      <c r="L319" s="55"/>
    </row>
    <row r="320" spans="1:12" s="20" customFormat="1" ht="18.75">
      <c r="A320" s="3"/>
      <c r="B320" s="494" t="s">
        <v>66</v>
      </c>
      <c r="C320" s="495"/>
      <c r="D320" s="495"/>
      <c r="E320" s="495"/>
      <c r="F320" s="495"/>
      <c r="G320" s="495"/>
      <c r="H320" s="495"/>
      <c r="I320" s="496"/>
      <c r="J320" s="198"/>
      <c r="L320" s="55"/>
    </row>
    <row r="321" spans="1:12" s="20" customFormat="1" ht="18.75">
      <c r="A321" s="3"/>
      <c r="B321" s="497"/>
      <c r="C321" s="498"/>
      <c r="D321" s="498"/>
      <c r="E321" s="498"/>
      <c r="F321" s="498"/>
      <c r="G321" s="498"/>
      <c r="H321" s="498"/>
      <c r="I321" s="499"/>
      <c r="J321" s="198"/>
      <c r="L321" s="55"/>
    </row>
    <row r="322" spans="1:12" s="20" customFormat="1" ht="19.5" thickBot="1">
      <c r="A322" s="3"/>
      <c r="B322" s="500"/>
      <c r="C322" s="501"/>
      <c r="D322" s="501"/>
      <c r="E322" s="501"/>
      <c r="F322" s="501"/>
      <c r="G322" s="501"/>
      <c r="H322" s="501"/>
      <c r="I322" s="502"/>
      <c r="J322" s="198"/>
      <c r="L322" s="55"/>
    </row>
    <row r="323" spans="1:12" s="20" customFormat="1" ht="18.75">
      <c r="A323" s="54"/>
      <c r="B323" s="54"/>
      <c r="C323" s="54"/>
      <c r="D323" s="54"/>
      <c r="E323" s="54"/>
      <c r="F323" s="54"/>
      <c r="G323" s="54"/>
      <c r="H323" s="54"/>
      <c r="I323" s="54"/>
      <c r="J323" s="59"/>
      <c r="L323" s="55"/>
    </row>
    <row r="324" spans="1:12" s="20" customFormat="1" ht="19.5" thickBot="1">
      <c r="A324" s="3"/>
      <c r="B324" s="3"/>
      <c r="C324" s="3"/>
      <c r="D324" s="3"/>
      <c r="E324" s="3"/>
      <c r="F324" s="3"/>
      <c r="G324" s="3"/>
      <c r="H324" s="3"/>
      <c r="I324" s="3"/>
      <c r="J324" s="57" t="s">
        <v>77</v>
      </c>
      <c r="L324" s="55"/>
    </row>
    <row r="325" spans="1:12" s="20" customFormat="1" ht="18.75">
      <c r="A325" s="3"/>
      <c r="B325" s="724" t="str">
        <f>CONCATENATE('加盟校情報&amp;大会設定'!$G$5,'加盟校情報&amp;大会設定'!$H$5,'加盟校情報&amp;大会設定'!$I$5,'加盟校情報&amp;大会設定'!$J$5,)&amp;"　女子4×100mR"</f>
        <v>第82回東海学生駅伝 兼 第14回東海学生女子駅伝　女子4×100mR</v>
      </c>
      <c r="C325" s="725"/>
      <c r="D325" s="725"/>
      <c r="E325" s="725"/>
      <c r="F325" s="725"/>
      <c r="G325" s="725"/>
      <c r="H325" s="725"/>
      <c r="I325" s="726"/>
      <c r="J325" s="198"/>
      <c r="L325" s="55"/>
    </row>
    <row r="326" spans="1:12" s="20" customFormat="1" ht="19.5" thickBot="1">
      <c r="A326" s="3"/>
      <c r="B326" s="727"/>
      <c r="C326" s="728"/>
      <c r="D326" s="728"/>
      <c r="E326" s="728"/>
      <c r="F326" s="728"/>
      <c r="G326" s="728"/>
      <c r="H326" s="728"/>
      <c r="I326" s="729"/>
      <c r="J326" s="198"/>
      <c r="L326" s="55"/>
    </row>
    <row r="327" spans="1:12" s="20" customFormat="1" ht="18.75">
      <c r="A327" s="3"/>
      <c r="B327" s="509" t="s">
        <v>57</v>
      </c>
      <c r="C327" s="510"/>
      <c r="D327" s="515" t="str">
        <f>IF(基本情報登録!$D$6&gt;0,基本情報登録!$D$6,"")</f>
        <v/>
      </c>
      <c r="E327" s="516"/>
      <c r="F327" s="516"/>
      <c r="G327" s="516"/>
      <c r="H327" s="517"/>
      <c r="I327" s="58" t="s">
        <v>58</v>
      </c>
      <c r="J327" s="198"/>
      <c r="L327" s="55"/>
    </row>
    <row r="328" spans="1:12" s="20" customFormat="1" ht="18.75">
      <c r="A328" s="3"/>
      <c r="B328" s="511" t="s">
        <v>1</v>
      </c>
      <c r="C328" s="512"/>
      <c r="D328" s="518" t="str">
        <f>IF(基本情報登録!$D$8&gt;0,基本情報登録!$D$8,"")</f>
        <v/>
      </c>
      <c r="E328" s="519"/>
      <c r="F328" s="519"/>
      <c r="G328" s="519"/>
      <c r="H328" s="520"/>
      <c r="I328" s="492"/>
      <c r="J328" s="198"/>
      <c r="L328" s="55"/>
    </row>
    <row r="329" spans="1:12" s="20" customFormat="1" ht="19.5" thickBot="1">
      <c r="A329" s="3"/>
      <c r="B329" s="513"/>
      <c r="C329" s="514"/>
      <c r="D329" s="521"/>
      <c r="E329" s="522"/>
      <c r="F329" s="522"/>
      <c r="G329" s="522"/>
      <c r="H329" s="523"/>
      <c r="I329" s="493"/>
      <c r="J329" s="198"/>
      <c r="L329" s="55"/>
    </row>
    <row r="330" spans="1:12" s="20" customFormat="1" ht="18.75">
      <c r="A330" s="3"/>
      <c r="B330" s="509" t="s">
        <v>37</v>
      </c>
      <c r="C330" s="510"/>
      <c r="D330" s="547"/>
      <c r="E330" s="548"/>
      <c r="F330" s="548"/>
      <c r="G330" s="548"/>
      <c r="H330" s="548"/>
      <c r="I330" s="549"/>
      <c r="J330" s="198"/>
      <c r="L330" s="55"/>
    </row>
    <row r="331" spans="1:12" s="20" customFormat="1" ht="18.75" hidden="1">
      <c r="A331" s="3"/>
      <c r="B331" s="195"/>
      <c r="C331" s="196"/>
      <c r="D331" s="49"/>
      <c r="E331" s="550" t="str">
        <f>TEXT(D330,"00000")</f>
        <v>00000</v>
      </c>
      <c r="F331" s="550"/>
      <c r="G331" s="550"/>
      <c r="H331" s="550"/>
      <c r="I331" s="551"/>
      <c r="J331" s="198"/>
      <c r="L331" s="55"/>
    </row>
    <row r="332" spans="1:12" s="20" customFormat="1" ht="18.75">
      <c r="A332" s="3"/>
      <c r="B332" s="511" t="s">
        <v>40</v>
      </c>
      <c r="C332" s="512"/>
      <c r="D332" s="528"/>
      <c r="E332" s="554"/>
      <c r="F332" s="554"/>
      <c r="G332" s="554"/>
      <c r="H332" s="554"/>
      <c r="I332" s="555"/>
      <c r="J332" s="198"/>
      <c r="L332" s="55"/>
    </row>
    <row r="333" spans="1:12" s="20" customFormat="1" ht="18.75">
      <c r="A333" s="3"/>
      <c r="B333" s="552"/>
      <c r="C333" s="553"/>
      <c r="D333" s="534"/>
      <c r="E333" s="556"/>
      <c r="F333" s="556"/>
      <c r="G333" s="556"/>
      <c r="H333" s="556"/>
      <c r="I333" s="557"/>
      <c r="J333" s="198"/>
      <c r="L333" s="55"/>
    </row>
    <row r="334" spans="1:12" s="20" customFormat="1" ht="19.5" thickBot="1">
      <c r="A334" s="3"/>
      <c r="B334" s="558" t="s">
        <v>59</v>
      </c>
      <c r="C334" s="559"/>
      <c r="D334" s="560"/>
      <c r="E334" s="561"/>
      <c r="F334" s="561"/>
      <c r="G334" s="561"/>
      <c r="H334" s="561"/>
      <c r="I334" s="562"/>
      <c r="J334" s="198"/>
      <c r="L334" s="55"/>
    </row>
    <row r="335" spans="1:12" s="20" customFormat="1" ht="18.75">
      <c r="A335" s="3"/>
      <c r="B335" s="536" t="s">
        <v>60</v>
      </c>
      <c r="C335" s="537"/>
      <c r="D335" s="537"/>
      <c r="E335" s="537"/>
      <c r="F335" s="537"/>
      <c r="G335" s="537"/>
      <c r="H335" s="537"/>
      <c r="I335" s="538"/>
      <c r="J335" s="198"/>
      <c r="L335" s="55"/>
    </row>
    <row r="336" spans="1:12" s="20" customFormat="1" ht="19.5" thickBot="1">
      <c r="A336" s="3"/>
      <c r="B336" s="50" t="s">
        <v>61</v>
      </c>
      <c r="C336" s="197" t="s">
        <v>30</v>
      </c>
      <c r="D336" s="197" t="s">
        <v>62</v>
      </c>
      <c r="E336" s="539" t="s">
        <v>63</v>
      </c>
      <c r="F336" s="540"/>
      <c r="G336" s="197" t="s">
        <v>57</v>
      </c>
      <c r="H336" s="197" t="s">
        <v>64</v>
      </c>
      <c r="I336" s="51" t="s">
        <v>65</v>
      </c>
      <c r="J336" s="198"/>
      <c r="L336" s="55"/>
    </row>
    <row r="337" spans="1:12" s="20" customFormat="1" ht="19.5" thickTop="1">
      <c r="A337" s="3"/>
      <c r="B337" s="541">
        <v>1</v>
      </c>
      <c r="C337" s="543"/>
      <c r="D337" s="543" t="str">
        <f>IF(C337&gt;0,VLOOKUP(C337,女子登録情報!$A$2:$H$2000,2,0),"")</f>
        <v/>
      </c>
      <c r="E337" s="544" t="str">
        <f>IF(C337&gt;0,VLOOKUP(C337,女子登録情報!$A$2:$H$2000,3,0),"")</f>
        <v/>
      </c>
      <c r="F337" s="545"/>
      <c r="G337" s="543" t="str">
        <f>IF(C337&gt;0,VLOOKUP(C337,女子登録情報!$A$2:$H$2000,4,0),"")</f>
        <v/>
      </c>
      <c r="H337" s="543" t="str">
        <f>IF(C337&gt;0,VLOOKUP(C337,女子登録情報!$A$2:$H$2000,8,0),"")</f>
        <v/>
      </c>
      <c r="I337" s="546" t="str">
        <f>IF(C337&gt;0,VLOOKUP(C337,女子登録情報!$A$2:$H$2000,5,0),"")</f>
        <v/>
      </c>
      <c r="J337" s="198"/>
      <c r="L337" s="55"/>
    </row>
    <row r="338" spans="1:12" s="20" customFormat="1" ht="18.75">
      <c r="A338" s="3"/>
      <c r="B338" s="542"/>
      <c r="C338" s="533"/>
      <c r="D338" s="533"/>
      <c r="E338" s="534"/>
      <c r="F338" s="535"/>
      <c r="G338" s="533"/>
      <c r="H338" s="533"/>
      <c r="I338" s="532"/>
      <c r="J338" s="198"/>
      <c r="L338" s="55"/>
    </row>
    <row r="339" spans="1:12" s="20" customFormat="1" ht="18.75">
      <c r="A339" s="3"/>
      <c r="B339" s="524">
        <v>2</v>
      </c>
      <c r="C339" s="526"/>
      <c r="D339" s="526" t="str">
        <f>IF(C339,VLOOKUP(C339,女子登録情報!$A$2:$H$2000,2,0),"")</f>
        <v/>
      </c>
      <c r="E339" s="528" t="str">
        <f>IF(C339&gt;0,VLOOKUP(C339,女子登録情報!$A$2:$H$2000,3,0),"")</f>
        <v/>
      </c>
      <c r="F339" s="529"/>
      <c r="G339" s="526" t="str">
        <f>IF(C339&gt;0,VLOOKUP(C339,女子登録情報!$A$2:$H$2000,4,0),"")</f>
        <v/>
      </c>
      <c r="H339" s="526" t="str">
        <f>IF(C339&gt;0,VLOOKUP(C339,女子登録情報!$A$2:$H$2000,8,0),"")</f>
        <v/>
      </c>
      <c r="I339" s="492" t="str">
        <f>IF(C339&gt;0,VLOOKUP(C339,女子登録情報!$A$2:$H$2000,5,0),"")</f>
        <v/>
      </c>
      <c r="J339" s="198"/>
      <c r="L339" s="55"/>
    </row>
    <row r="340" spans="1:12" s="20" customFormat="1" ht="18.75">
      <c r="A340" s="3"/>
      <c r="B340" s="542"/>
      <c r="C340" s="533"/>
      <c r="D340" s="533"/>
      <c r="E340" s="534"/>
      <c r="F340" s="535"/>
      <c r="G340" s="533"/>
      <c r="H340" s="533"/>
      <c r="I340" s="532"/>
      <c r="J340" s="198"/>
      <c r="L340" s="55"/>
    </row>
    <row r="341" spans="1:12" s="20" customFormat="1" ht="18.75">
      <c r="A341" s="3"/>
      <c r="B341" s="524">
        <v>3</v>
      </c>
      <c r="C341" s="526"/>
      <c r="D341" s="526" t="str">
        <f>IF(C341,VLOOKUP(C341,女子登録情報!$A$2:$H$2000,2,0),"")</f>
        <v/>
      </c>
      <c r="E341" s="528" t="str">
        <f>IF(C341&gt;0,VLOOKUP(C341,女子登録情報!$A$2:$H$2000,3,0),"")</f>
        <v/>
      </c>
      <c r="F341" s="529"/>
      <c r="G341" s="526" t="str">
        <f>IF(C341&gt;0,VLOOKUP(C341,女子登録情報!$A$2:$H$2000,4,0),"")</f>
        <v/>
      </c>
      <c r="H341" s="526" t="str">
        <f>IF(C341&gt;0,VLOOKUP(C341,女子登録情報!$A$2:$H$2000,8,0),"")</f>
        <v/>
      </c>
      <c r="I341" s="492" t="str">
        <f>IF(C341&gt;0,VLOOKUP(C341,女子登録情報!$A$2:$H$2000,5,0),"")</f>
        <v/>
      </c>
      <c r="J341" s="198"/>
      <c r="L341" s="55"/>
    </row>
    <row r="342" spans="1:12" s="20" customFormat="1" ht="18.75">
      <c r="A342" s="3"/>
      <c r="B342" s="542"/>
      <c r="C342" s="533"/>
      <c r="D342" s="533"/>
      <c r="E342" s="534"/>
      <c r="F342" s="535"/>
      <c r="G342" s="533"/>
      <c r="H342" s="533"/>
      <c r="I342" s="532"/>
      <c r="J342" s="198"/>
      <c r="L342" s="55"/>
    </row>
    <row r="343" spans="1:12" s="20" customFormat="1" ht="18.75">
      <c r="A343" s="3"/>
      <c r="B343" s="524">
        <v>4</v>
      </c>
      <c r="C343" s="526"/>
      <c r="D343" s="526" t="str">
        <f>IF(C343,VLOOKUP(C343,女子登録情報!$A$2:$H$2000,2,0),"")</f>
        <v/>
      </c>
      <c r="E343" s="528" t="str">
        <f>IF(C343&gt;0,VLOOKUP(C343,女子登録情報!$A$2:$H$2000,3,0),"")</f>
        <v/>
      </c>
      <c r="F343" s="529"/>
      <c r="G343" s="526" t="str">
        <f>IF(C343&gt;0,VLOOKUP(C343,女子登録情報!$A$2:$H$2000,4,0),"")</f>
        <v/>
      </c>
      <c r="H343" s="526" t="str">
        <f>IF(C343&gt;0,VLOOKUP(C343,女子登録情報!$A$2:$H$2000,8,0),"")</f>
        <v/>
      </c>
      <c r="I343" s="492" t="str">
        <f>IF(C343&gt;0,VLOOKUP(C343,女子登録情報!$A$2:$H$2000,5,0),"")</f>
        <v/>
      </c>
      <c r="J343" s="198"/>
      <c r="L343" s="55"/>
    </row>
    <row r="344" spans="1:12" s="20" customFormat="1" ht="18.75">
      <c r="A344" s="3"/>
      <c r="B344" s="542"/>
      <c r="C344" s="533"/>
      <c r="D344" s="533"/>
      <c r="E344" s="534"/>
      <c r="F344" s="535"/>
      <c r="G344" s="533"/>
      <c r="H344" s="533"/>
      <c r="I344" s="532"/>
      <c r="J344" s="198"/>
      <c r="L344" s="55"/>
    </row>
    <row r="345" spans="1:12" s="20" customFormat="1" ht="18.75">
      <c r="A345" s="3"/>
      <c r="B345" s="524">
        <v>5</v>
      </c>
      <c r="C345" s="526"/>
      <c r="D345" s="526" t="str">
        <f>IF(C345,VLOOKUP(C345,女子登録情報!$A$2:$H$2000,2,0),"")</f>
        <v/>
      </c>
      <c r="E345" s="528" t="str">
        <f>IF(C345&gt;0,VLOOKUP(C345,女子登録情報!$A$2:$H$2000,3,0),"")</f>
        <v/>
      </c>
      <c r="F345" s="529"/>
      <c r="G345" s="526" t="str">
        <f>IF(C345&gt;0,VLOOKUP(C345,女子登録情報!$A$2:$H$2000,4,0),"")</f>
        <v/>
      </c>
      <c r="H345" s="526" t="str">
        <f>IF(C345&gt;0,VLOOKUP(C345,女子登録情報!$A$2:$H$2000,8,0),"")</f>
        <v/>
      </c>
      <c r="I345" s="492" t="str">
        <f>IF(C345&gt;0,VLOOKUP(C345,女子登録情報!$A$2:$H$2000,5,0),"")</f>
        <v/>
      </c>
      <c r="J345" s="198"/>
      <c r="L345" s="55"/>
    </row>
    <row r="346" spans="1:12" s="20" customFormat="1" ht="18.75">
      <c r="A346" s="3"/>
      <c r="B346" s="542"/>
      <c r="C346" s="533"/>
      <c r="D346" s="533"/>
      <c r="E346" s="534"/>
      <c r="F346" s="535"/>
      <c r="G346" s="533"/>
      <c r="H346" s="533"/>
      <c r="I346" s="532"/>
      <c r="J346" s="198"/>
      <c r="L346" s="55"/>
    </row>
    <row r="347" spans="1:12" s="20" customFormat="1" ht="18.75">
      <c r="A347" s="3"/>
      <c r="B347" s="524">
        <v>6</v>
      </c>
      <c r="C347" s="526"/>
      <c r="D347" s="526" t="str">
        <f>IF(C347,VLOOKUP(C347,女子登録情報!$A$2:$H$2000,2,0),"")</f>
        <v/>
      </c>
      <c r="E347" s="528" t="str">
        <f>IF(C347&gt;0,VLOOKUP(C347,女子登録情報!$A$2:$H$2000,3,0),"")</f>
        <v/>
      </c>
      <c r="F347" s="529"/>
      <c r="G347" s="526" t="str">
        <f>IF(C347&gt;0,VLOOKUP(C347,女子登録情報!$A$2:$H$2000,4,0),"")</f>
        <v/>
      </c>
      <c r="H347" s="526" t="str">
        <f>IF(C347&gt;0,VLOOKUP(C347,女子登録情報!$A$2:$H$2000,8,0),"")</f>
        <v/>
      </c>
      <c r="I347" s="492" t="str">
        <f>IF(C347&gt;0,VLOOKUP(C347,女子登録情報!$A$2:$H$2000,5,0),"")</f>
        <v/>
      </c>
      <c r="J347" s="198"/>
      <c r="L347" s="55"/>
    </row>
    <row r="348" spans="1:12" s="20" customFormat="1" ht="19.5" thickBot="1">
      <c r="A348" s="3"/>
      <c r="B348" s="525"/>
      <c r="C348" s="527"/>
      <c r="D348" s="527"/>
      <c r="E348" s="530"/>
      <c r="F348" s="531"/>
      <c r="G348" s="527"/>
      <c r="H348" s="527"/>
      <c r="I348" s="493"/>
      <c r="J348" s="198"/>
      <c r="L348" s="55"/>
    </row>
    <row r="349" spans="1:12" s="20" customFormat="1" ht="18.75">
      <c r="A349" s="3"/>
      <c r="B349" s="494" t="s">
        <v>66</v>
      </c>
      <c r="C349" s="495"/>
      <c r="D349" s="495"/>
      <c r="E349" s="495"/>
      <c r="F349" s="495"/>
      <c r="G349" s="495"/>
      <c r="H349" s="495"/>
      <c r="I349" s="496"/>
      <c r="J349" s="198"/>
      <c r="L349" s="55"/>
    </row>
    <row r="350" spans="1:12" s="20" customFormat="1" ht="18.75">
      <c r="A350" s="3"/>
      <c r="B350" s="497"/>
      <c r="C350" s="498"/>
      <c r="D350" s="498"/>
      <c r="E350" s="498"/>
      <c r="F350" s="498"/>
      <c r="G350" s="498"/>
      <c r="H350" s="498"/>
      <c r="I350" s="499"/>
      <c r="J350" s="198"/>
      <c r="L350" s="55"/>
    </row>
    <row r="351" spans="1:12" s="20" customFormat="1" ht="19.5" thickBot="1">
      <c r="A351" s="3"/>
      <c r="B351" s="500"/>
      <c r="C351" s="501"/>
      <c r="D351" s="501"/>
      <c r="E351" s="501"/>
      <c r="F351" s="501"/>
      <c r="G351" s="501"/>
      <c r="H351" s="501"/>
      <c r="I351" s="502"/>
      <c r="J351" s="198"/>
      <c r="L351" s="55"/>
    </row>
    <row r="352" spans="1:12" s="20" customFormat="1" ht="18.75">
      <c r="A352" s="54"/>
      <c r="B352" s="54"/>
      <c r="C352" s="54"/>
      <c r="D352" s="54"/>
      <c r="E352" s="54"/>
      <c r="F352" s="54"/>
      <c r="G352" s="54"/>
      <c r="H352" s="54"/>
      <c r="I352" s="54"/>
      <c r="J352" s="59"/>
      <c r="L352" s="55"/>
    </row>
    <row r="353" spans="1:12" s="20" customFormat="1" ht="19.5" thickBot="1">
      <c r="A353" s="3"/>
      <c r="B353" s="3"/>
      <c r="C353" s="3"/>
      <c r="D353" s="3"/>
      <c r="E353" s="3"/>
      <c r="F353" s="3"/>
      <c r="G353" s="3"/>
      <c r="H353" s="3"/>
      <c r="I353" s="3"/>
      <c r="J353" s="57" t="s">
        <v>78</v>
      </c>
      <c r="L353" s="55"/>
    </row>
    <row r="354" spans="1:12" s="20" customFormat="1" ht="18.75">
      <c r="A354" s="3"/>
      <c r="B354" s="724" t="str">
        <f>CONCATENATE('加盟校情報&amp;大会設定'!$G$5,'加盟校情報&amp;大会設定'!$H$5,'加盟校情報&amp;大会設定'!$I$5,'加盟校情報&amp;大会設定'!$J$5,)&amp;"　女子4×100mR"</f>
        <v>第82回東海学生駅伝 兼 第14回東海学生女子駅伝　女子4×100mR</v>
      </c>
      <c r="C354" s="725"/>
      <c r="D354" s="725"/>
      <c r="E354" s="725"/>
      <c r="F354" s="725"/>
      <c r="G354" s="725"/>
      <c r="H354" s="725"/>
      <c r="I354" s="726"/>
      <c r="J354" s="198"/>
      <c r="L354" s="55"/>
    </row>
    <row r="355" spans="1:12" s="20" customFormat="1" ht="19.5" thickBot="1">
      <c r="A355" s="3"/>
      <c r="B355" s="727"/>
      <c r="C355" s="728"/>
      <c r="D355" s="728"/>
      <c r="E355" s="728"/>
      <c r="F355" s="728"/>
      <c r="G355" s="728"/>
      <c r="H355" s="728"/>
      <c r="I355" s="729"/>
      <c r="J355" s="198"/>
      <c r="L355" s="55"/>
    </row>
    <row r="356" spans="1:12" s="20" customFormat="1" ht="18.75">
      <c r="A356" s="3"/>
      <c r="B356" s="509" t="s">
        <v>57</v>
      </c>
      <c r="C356" s="510"/>
      <c r="D356" s="515" t="str">
        <f>IF(基本情報登録!$D$6&gt;0,基本情報登録!$D$6,"")</f>
        <v/>
      </c>
      <c r="E356" s="516"/>
      <c r="F356" s="516"/>
      <c r="G356" s="516"/>
      <c r="H356" s="517"/>
      <c r="I356" s="58" t="s">
        <v>58</v>
      </c>
      <c r="J356" s="198"/>
      <c r="L356" s="55"/>
    </row>
    <row r="357" spans="1:12" s="20" customFormat="1" ht="18.75">
      <c r="A357" s="3"/>
      <c r="B357" s="511" t="s">
        <v>1</v>
      </c>
      <c r="C357" s="512"/>
      <c r="D357" s="518" t="str">
        <f>IF(基本情報登録!$D$8&gt;0,基本情報登録!$D$8,"")</f>
        <v/>
      </c>
      <c r="E357" s="519"/>
      <c r="F357" s="519"/>
      <c r="G357" s="519"/>
      <c r="H357" s="520"/>
      <c r="I357" s="492"/>
      <c r="J357" s="198"/>
      <c r="L357" s="55"/>
    </row>
    <row r="358" spans="1:12" s="20" customFormat="1" ht="19.5" thickBot="1">
      <c r="A358" s="3"/>
      <c r="B358" s="513"/>
      <c r="C358" s="514"/>
      <c r="D358" s="521"/>
      <c r="E358" s="522"/>
      <c r="F358" s="522"/>
      <c r="G358" s="522"/>
      <c r="H358" s="523"/>
      <c r="I358" s="493"/>
      <c r="J358" s="198"/>
      <c r="L358" s="55"/>
    </row>
    <row r="359" spans="1:12" s="20" customFormat="1" ht="18.75">
      <c r="A359" s="3"/>
      <c r="B359" s="509" t="s">
        <v>37</v>
      </c>
      <c r="C359" s="510"/>
      <c r="D359" s="547"/>
      <c r="E359" s="548"/>
      <c r="F359" s="548"/>
      <c r="G359" s="548"/>
      <c r="H359" s="548"/>
      <c r="I359" s="549"/>
      <c r="J359" s="198"/>
      <c r="L359" s="55"/>
    </row>
    <row r="360" spans="1:12" s="20" customFormat="1" ht="18.75" hidden="1">
      <c r="A360" s="3"/>
      <c r="B360" s="195"/>
      <c r="C360" s="196"/>
      <c r="D360" s="49"/>
      <c r="E360" s="550" t="str">
        <f>TEXT(D359,"00000")</f>
        <v>00000</v>
      </c>
      <c r="F360" s="550"/>
      <c r="G360" s="550"/>
      <c r="H360" s="550"/>
      <c r="I360" s="551"/>
      <c r="J360" s="198"/>
      <c r="L360" s="55"/>
    </row>
    <row r="361" spans="1:12" s="20" customFormat="1" ht="18.75">
      <c r="A361" s="3"/>
      <c r="B361" s="511" t="s">
        <v>40</v>
      </c>
      <c r="C361" s="512"/>
      <c r="D361" s="528"/>
      <c r="E361" s="554"/>
      <c r="F361" s="554"/>
      <c r="G361" s="554"/>
      <c r="H361" s="554"/>
      <c r="I361" s="555"/>
      <c r="J361" s="198"/>
      <c r="L361" s="55"/>
    </row>
    <row r="362" spans="1:12" s="20" customFormat="1" ht="18.75">
      <c r="A362" s="3"/>
      <c r="B362" s="552"/>
      <c r="C362" s="553"/>
      <c r="D362" s="534"/>
      <c r="E362" s="556"/>
      <c r="F362" s="556"/>
      <c r="G362" s="556"/>
      <c r="H362" s="556"/>
      <c r="I362" s="557"/>
      <c r="J362" s="198"/>
      <c r="L362" s="55"/>
    </row>
    <row r="363" spans="1:12" s="20" customFormat="1" ht="19.5" thickBot="1">
      <c r="A363" s="3"/>
      <c r="B363" s="558" t="s">
        <v>59</v>
      </c>
      <c r="C363" s="559"/>
      <c r="D363" s="560"/>
      <c r="E363" s="561"/>
      <c r="F363" s="561"/>
      <c r="G363" s="561"/>
      <c r="H363" s="561"/>
      <c r="I363" s="562"/>
      <c r="J363" s="198"/>
      <c r="L363" s="55"/>
    </row>
    <row r="364" spans="1:12" s="20" customFormat="1" ht="18.75">
      <c r="A364" s="3"/>
      <c r="B364" s="536" t="s">
        <v>60</v>
      </c>
      <c r="C364" s="537"/>
      <c r="D364" s="537"/>
      <c r="E364" s="537"/>
      <c r="F364" s="537"/>
      <c r="G364" s="537"/>
      <c r="H364" s="537"/>
      <c r="I364" s="538"/>
      <c r="J364" s="198"/>
      <c r="L364" s="55"/>
    </row>
    <row r="365" spans="1:12" s="20" customFormat="1" ht="19.5" thickBot="1">
      <c r="A365" s="3"/>
      <c r="B365" s="50" t="s">
        <v>61</v>
      </c>
      <c r="C365" s="197" t="s">
        <v>30</v>
      </c>
      <c r="D365" s="197" t="s">
        <v>62</v>
      </c>
      <c r="E365" s="539" t="s">
        <v>63</v>
      </c>
      <c r="F365" s="540"/>
      <c r="G365" s="197" t="s">
        <v>57</v>
      </c>
      <c r="H365" s="197" t="s">
        <v>64</v>
      </c>
      <c r="I365" s="51" t="s">
        <v>65</v>
      </c>
      <c r="J365" s="198"/>
      <c r="L365" s="55"/>
    </row>
    <row r="366" spans="1:12" s="20" customFormat="1" ht="19.5" thickTop="1">
      <c r="A366" s="3"/>
      <c r="B366" s="541">
        <v>1</v>
      </c>
      <c r="C366" s="543"/>
      <c r="D366" s="543" t="str">
        <f>IF(C366&gt;0,VLOOKUP(C366,女子登録情報!$A$2:$H$2000,2,0),"")</f>
        <v/>
      </c>
      <c r="E366" s="544" t="str">
        <f>IF(C366&gt;0,VLOOKUP(C366,女子登録情報!$A$2:$H$2000,3,0),"")</f>
        <v/>
      </c>
      <c r="F366" s="545"/>
      <c r="G366" s="543" t="str">
        <f>IF(C366&gt;0,VLOOKUP(C366,女子登録情報!$A$2:$H$2000,4,0),"")</f>
        <v/>
      </c>
      <c r="H366" s="543" t="str">
        <f>IF(C366&gt;0,VLOOKUP(C366,女子登録情報!$A$2:$H$2000,8,0),"")</f>
        <v/>
      </c>
      <c r="I366" s="546" t="str">
        <f>IF(C366&gt;0,VLOOKUP(C366,女子登録情報!$A$2:$H$2000,5,0),"")</f>
        <v/>
      </c>
      <c r="J366" s="198"/>
      <c r="L366" s="55"/>
    </row>
    <row r="367" spans="1:12" s="20" customFormat="1" ht="18.75">
      <c r="A367" s="3"/>
      <c r="B367" s="542"/>
      <c r="C367" s="533"/>
      <c r="D367" s="533"/>
      <c r="E367" s="534"/>
      <c r="F367" s="535"/>
      <c r="G367" s="533"/>
      <c r="H367" s="533"/>
      <c r="I367" s="532"/>
      <c r="J367" s="198"/>
      <c r="L367" s="55"/>
    </row>
    <row r="368" spans="1:12" s="20" customFormat="1" ht="18.75">
      <c r="A368" s="3"/>
      <c r="B368" s="524">
        <v>2</v>
      </c>
      <c r="C368" s="526"/>
      <c r="D368" s="526" t="str">
        <f>IF(C368,VLOOKUP(C368,女子登録情報!$A$2:$H$2000,2,0),"")</f>
        <v/>
      </c>
      <c r="E368" s="528" t="str">
        <f>IF(C368&gt;0,VLOOKUP(C368,女子登録情報!$A$2:$H$2000,3,0),"")</f>
        <v/>
      </c>
      <c r="F368" s="529"/>
      <c r="G368" s="526" t="str">
        <f>IF(C368&gt;0,VLOOKUP(C368,女子登録情報!$A$2:$H$2000,4,0),"")</f>
        <v/>
      </c>
      <c r="H368" s="526" t="str">
        <f>IF(C368&gt;0,VLOOKUP(C368,女子登録情報!$A$2:$H$2000,8,0),"")</f>
        <v/>
      </c>
      <c r="I368" s="492" t="str">
        <f>IF(C368&gt;0,VLOOKUP(C368,女子登録情報!$A$2:$H$2000,5,0),"")</f>
        <v/>
      </c>
      <c r="J368" s="198"/>
      <c r="L368" s="55"/>
    </row>
    <row r="369" spans="1:12" s="20" customFormat="1" ht="18.75">
      <c r="A369" s="3"/>
      <c r="B369" s="542"/>
      <c r="C369" s="533"/>
      <c r="D369" s="533"/>
      <c r="E369" s="534"/>
      <c r="F369" s="535"/>
      <c r="G369" s="533"/>
      <c r="H369" s="533"/>
      <c r="I369" s="532"/>
      <c r="J369" s="198"/>
      <c r="L369" s="55"/>
    </row>
    <row r="370" spans="1:12" s="20" customFormat="1" ht="18.75">
      <c r="A370" s="3"/>
      <c r="B370" s="524">
        <v>3</v>
      </c>
      <c r="C370" s="526"/>
      <c r="D370" s="526" t="str">
        <f>IF(C370,VLOOKUP(C370,女子登録情報!$A$2:$H$2000,2,0),"")</f>
        <v/>
      </c>
      <c r="E370" s="528" t="str">
        <f>IF(C370&gt;0,VLOOKUP(C370,女子登録情報!$A$2:$H$2000,3,0),"")</f>
        <v/>
      </c>
      <c r="F370" s="529"/>
      <c r="G370" s="526" t="str">
        <f>IF(C370&gt;0,VLOOKUP(C370,女子登録情報!$A$2:$H$2000,4,0),"")</f>
        <v/>
      </c>
      <c r="H370" s="526" t="str">
        <f>IF(C370&gt;0,VLOOKUP(C370,女子登録情報!$A$2:$H$2000,8,0),"")</f>
        <v/>
      </c>
      <c r="I370" s="492" t="str">
        <f>IF(C370&gt;0,VLOOKUP(C370,女子登録情報!$A$2:$H$2000,5,0),"")</f>
        <v/>
      </c>
      <c r="J370" s="198"/>
      <c r="L370" s="55"/>
    </row>
    <row r="371" spans="1:12" s="20" customFormat="1" ht="18.75">
      <c r="A371" s="3"/>
      <c r="B371" s="542"/>
      <c r="C371" s="533"/>
      <c r="D371" s="533"/>
      <c r="E371" s="534"/>
      <c r="F371" s="535"/>
      <c r="G371" s="533"/>
      <c r="H371" s="533"/>
      <c r="I371" s="532"/>
      <c r="J371" s="198"/>
      <c r="L371" s="55"/>
    </row>
    <row r="372" spans="1:12" s="20" customFormat="1" ht="18.75">
      <c r="A372" s="3"/>
      <c r="B372" s="524">
        <v>4</v>
      </c>
      <c r="C372" s="526"/>
      <c r="D372" s="526" t="str">
        <f>IF(C372,VLOOKUP(C372,女子登録情報!$A$2:$H$2000,2,0),"")</f>
        <v/>
      </c>
      <c r="E372" s="528" t="str">
        <f>IF(C372&gt;0,VLOOKUP(C372,女子登録情報!$A$2:$H$2000,3,0),"")</f>
        <v/>
      </c>
      <c r="F372" s="529"/>
      <c r="G372" s="526" t="str">
        <f>IF(C372&gt;0,VLOOKUP(C372,女子登録情報!$A$2:$H$2000,4,0),"")</f>
        <v/>
      </c>
      <c r="H372" s="526" t="str">
        <f>IF(C372&gt;0,VLOOKUP(C372,女子登録情報!$A$2:$H$2000,8,0),"")</f>
        <v/>
      </c>
      <c r="I372" s="492" t="str">
        <f>IF(C372&gt;0,VLOOKUP(C372,女子登録情報!$A$2:$H$2000,5,0),"")</f>
        <v/>
      </c>
      <c r="J372" s="198"/>
      <c r="L372" s="55"/>
    </row>
    <row r="373" spans="1:12" s="20" customFormat="1" ht="18.75">
      <c r="A373" s="3"/>
      <c r="B373" s="542"/>
      <c r="C373" s="533"/>
      <c r="D373" s="533"/>
      <c r="E373" s="534"/>
      <c r="F373" s="535"/>
      <c r="G373" s="533"/>
      <c r="H373" s="533"/>
      <c r="I373" s="532"/>
      <c r="J373" s="198"/>
      <c r="L373" s="55"/>
    </row>
    <row r="374" spans="1:12" s="20" customFormat="1" ht="18.75">
      <c r="A374" s="3"/>
      <c r="B374" s="524">
        <v>5</v>
      </c>
      <c r="C374" s="526"/>
      <c r="D374" s="526" t="str">
        <f>IF(C374,VLOOKUP(C374,女子登録情報!$A$2:$H$2000,2,0),"")</f>
        <v/>
      </c>
      <c r="E374" s="528" t="str">
        <f>IF(C374&gt;0,VLOOKUP(C374,女子登録情報!$A$2:$H$2000,3,0),"")</f>
        <v/>
      </c>
      <c r="F374" s="529"/>
      <c r="G374" s="526" t="str">
        <f>IF(C374&gt;0,VLOOKUP(C374,女子登録情報!$A$2:$H$2000,4,0),"")</f>
        <v/>
      </c>
      <c r="H374" s="526" t="str">
        <f>IF(C374&gt;0,VLOOKUP(C374,女子登録情報!$A$2:$H$2000,8,0),"")</f>
        <v/>
      </c>
      <c r="I374" s="492" t="str">
        <f>IF(C374&gt;0,VLOOKUP(C374,女子登録情報!$A$2:$H$2000,5,0),"")</f>
        <v/>
      </c>
      <c r="J374" s="198"/>
      <c r="L374" s="55"/>
    </row>
    <row r="375" spans="1:12" s="20" customFormat="1" ht="18.75">
      <c r="A375" s="3"/>
      <c r="B375" s="542"/>
      <c r="C375" s="533"/>
      <c r="D375" s="533"/>
      <c r="E375" s="534"/>
      <c r="F375" s="535"/>
      <c r="G375" s="533"/>
      <c r="H375" s="533"/>
      <c r="I375" s="532"/>
      <c r="J375" s="198"/>
      <c r="L375" s="55"/>
    </row>
    <row r="376" spans="1:12" s="20" customFormat="1" ht="18.75">
      <c r="A376" s="3"/>
      <c r="B376" s="524">
        <v>6</v>
      </c>
      <c r="C376" s="526"/>
      <c r="D376" s="526" t="str">
        <f>IF(C376,VLOOKUP(C376,女子登録情報!$A$2:$H$2000,2,0),"")</f>
        <v/>
      </c>
      <c r="E376" s="528" t="str">
        <f>IF(C376&gt;0,VLOOKUP(C376,女子登録情報!$A$2:$H$2000,3,0),"")</f>
        <v/>
      </c>
      <c r="F376" s="529"/>
      <c r="G376" s="526" t="str">
        <f>IF(C376&gt;0,VLOOKUP(C376,女子登録情報!$A$2:$H$2000,4,0),"")</f>
        <v/>
      </c>
      <c r="H376" s="526" t="str">
        <f>IF(C376&gt;0,VLOOKUP(C376,女子登録情報!$A$2:$H$2000,8,0),"")</f>
        <v/>
      </c>
      <c r="I376" s="492" t="str">
        <f>IF(C376&gt;0,VLOOKUP(C376,女子登録情報!$A$2:$H$2000,5,0),"")</f>
        <v/>
      </c>
      <c r="J376" s="198"/>
      <c r="L376" s="55"/>
    </row>
    <row r="377" spans="1:12" s="20" customFormat="1" ht="19.5" thickBot="1">
      <c r="A377" s="3"/>
      <c r="B377" s="525"/>
      <c r="C377" s="527"/>
      <c r="D377" s="527"/>
      <c r="E377" s="530"/>
      <c r="F377" s="531"/>
      <c r="G377" s="527"/>
      <c r="H377" s="527"/>
      <c r="I377" s="493"/>
      <c r="J377" s="198"/>
      <c r="L377" s="55"/>
    </row>
    <row r="378" spans="1:12" s="20" customFormat="1" ht="18.75">
      <c r="A378" s="3"/>
      <c r="B378" s="494" t="s">
        <v>66</v>
      </c>
      <c r="C378" s="495"/>
      <c r="D378" s="495"/>
      <c r="E378" s="495"/>
      <c r="F378" s="495"/>
      <c r="G378" s="495"/>
      <c r="H378" s="495"/>
      <c r="I378" s="496"/>
      <c r="J378" s="198"/>
      <c r="L378" s="55"/>
    </row>
    <row r="379" spans="1:12" s="20" customFormat="1" ht="18.75">
      <c r="A379" s="3"/>
      <c r="B379" s="497"/>
      <c r="C379" s="498"/>
      <c r="D379" s="498"/>
      <c r="E379" s="498"/>
      <c r="F379" s="498"/>
      <c r="G379" s="498"/>
      <c r="H379" s="498"/>
      <c r="I379" s="499"/>
      <c r="J379" s="198"/>
      <c r="L379" s="55"/>
    </row>
    <row r="380" spans="1:12" s="20" customFormat="1" ht="19.5" thickBot="1">
      <c r="A380" s="3"/>
      <c r="B380" s="500"/>
      <c r="C380" s="501"/>
      <c r="D380" s="501"/>
      <c r="E380" s="501"/>
      <c r="F380" s="501"/>
      <c r="G380" s="501"/>
      <c r="H380" s="501"/>
      <c r="I380" s="502"/>
      <c r="J380" s="198"/>
      <c r="L380" s="55"/>
    </row>
    <row r="381" spans="1:12" s="20" customFormat="1" ht="18.75">
      <c r="A381" s="54"/>
      <c r="B381" s="54"/>
      <c r="C381" s="54"/>
      <c r="D381" s="54"/>
      <c r="E381" s="54"/>
      <c r="F381" s="54"/>
      <c r="G381" s="54"/>
      <c r="H381" s="54"/>
      <c r="I381" s="54"/>
      <c r="J381" s="59"/>
      <c r="L381" s="55"/>
    </row>
    <row r="382" spans="1:12" s="20" customFormat="1" ht="19.5" thickBot="1">
      <c r="A382" s="3"/>
      <c r="B382" s="3"/>
      <c r="C382" s="3"/>
      <c r="D382" s="3"/>
      <c r="E382" s="3"/>
      <c r="F382" s="3"/>
      <c r="G382" s="3"/>
      <c r="H382" s="3"/>
      <c r="I382" s="3"/>
      <c r="J382" s="57" t="s">
        <v>79</v>
      </c>
      <c r="L382" s="55"/>
    </row>
    <row r="383" spans="1:12" s="20" customFormat="1" ht="18.75">
      <c r="A383" s="3"/>
      <c r="B383" s="724" t="str">
        <f>CONCATENATE('加盟校情報&amp;大会設定'!$G$5,'加盟校情報&amp;大会設定'!$H$5,'加盟校情報&amp;大会設定'!$I$5,'加盟校情報&amp;大会設定'!$J$5,)&amp;"　女子4×100mR"</f>
        <v>第82回東海学生駅伝 兼 第14回東海学生女子駅伝　女子4×100mR</v>
      </c>
      <c r="C383" s="725"/>
      <c r="D383" s="725"/>
      <c r="E383" s="725"/>
      <c r="F383" s="725"/>
      <c r="G383" s="725"/>
      <c r="H383" s="725"/>
      <c r="I383" s="726"/>
      <c r="J383" s="198"/>
      <c r="L383" s="55"/>
    </row>
    <row r="384" spans="1:12" s="20" customFormat="1" ht="19.5" thickBot="1">
      <c r="A384" s="3"/>
      <c r="B384" s="727"/>
      <c r="C384" s="728"/>
      <c r="D384" s="728"/>
      <c r="E384" s="728"/>
      <c r="F384" s="728"/>
      <c r="G384" s="728"/>
      <c r="H384" s="728"/>
      <c r="I384" s="729"/>
      <c r="J384" s="198"/>
      <c r="L384" s="55"/>
    </row>
    <row r="385" spans="1:12" s="20" customFormat="1" ht="18.75">
      <c r="A385" s="3"/>
      <c r="B385" s="509" t="s">
        <v>57</v>
      </c>
      <c r="C385" s="510"/>
      <c r="D385" s="515" t="str">
        <f>IF(基本情報登録!$D$6&gt;0,基本情報登録!$D$6,"")</f>
        <v/>
      </c>
      <c r="E385" s="516"/>
      <c r="F385" s="516"/>
      <c r="G385" s="516"/>
      <c r="H385" s="517"/>
      <c r="I385" s="58" t="s">
        <v>58</v>
      </c>
      <c r="J385" s="198"/>
      <c r="L385" s="55"/>
    </row>
    <row r="386" spans="1:12" s="20" customFormat="1" ht="18.75">
      <c r="A386" s="3"/>
      <c r="B386" s="511" t="s">
        <v>1</v>
      </c>
      <c r="C386" s="512"/>
      <c r="D386" s="518" t="str">
        <f>IF(基本情報登録!$D$8&gt;0,基本情報登録!$D$8,"")</f>
        <v/>
      </c>
      <c r="E386" s="519"/>
      <c r="F386" s="519"/>
      <c r="G386" s="519"/>
      <c r="H386" s="520"/>
      <c r="I386" s="492"/>
      <c r="J386" s="198"/>
      <c r="L386" s="55"/>
    </row>
    <row r="387" spans="1:12" s="20" customFormat="1" ht="19.5" thickBot="1">
      <c r="A387" s="3"/>
      <c r="B387" s="513"/>
      <c r="C387" s="514"/>
      <c r="D387" s="521"/>
      <c r="E387" s="522"/>
      <c r="F387" s="522"/>
      <c r="G387" s="522"/>
      <c r="H387" s="523"/>
      <c r="I387" s="493"/>
      <c r="J387" s="198"/>
      <c r="L387" s="55"/>
    </row>
    <row r="388" spans="1:12" s="20" customFormat="1" ht="18.75">
      <c r="A388" s="3"/>
      <c r="B388" s="509" t="s">
        <v>37</v>
      </c>
      <c r="C388" s="510"/>
      <c r="D388" s="547"/>
      <c r="E388" s="548"/>
      <c r="F388" s="548"/>
      <c r="G388" s="548"/>
      <c r="H388" s="548"/>
      <c r="I388" s="549"/>
      <c r="J388" s="198"/>
      <c r="L388" s="55"/>
    </row>
    <row r="389" spans="1:12" s="20" customFormat="1" ht="18.75" hidden="1">
      <c r="A389" s="3"/>
      <c r="B389" s="195"/>
      <c r="C389" s="196"/>
      <c r="D389" s="49"/>
      <c r="E389" s="550" t="str">
        <f>TEXT(D388,"00000")</f>
        <v>00000</v>
      </c>
      <c r="F389" s="550"/>
      <c r="G389" s="550"/>
      <c r="H389" s="550"/>
      <c r="I389" s="551"/>
      <c r="J389" s="198"/>
      <c r="L389" s="55"/>
    </row>
    <row r="390" spans="1:12" s="20" customFormat="1" ht="18.75">
      <c r="A390" s="3"/>
      <c r="B390" s="511" t="s">
        <v>40</v>
      </c>
      <c r="C390" s="512"/>
      <c r="D390" s="528"/>
      <c r="E390" s="554"/>
      <c r="F390" s="554"/>
      <c r="G390" s="554"/>
      <c r="H390" s="554"/>
      <c r="I390" s="555"/>
      <c r="J390" s="198"/>
      <c r="L390" s="55"/>
    </row>
    <row r="391" spans="1:12" s="20" customFormat="1" ht="18.75">
      <c r="A391" s="3"/>
      <c r="B391" s="552"/>
      <c r="C391" s="553"/>
      <c r="D391" s="534"/>
      <c r="E391" s="556"/>
      <c r="F391" s="556"/>
      <c r="G391" s="556"/>
      <c r="H391" s="556"/>
      <c r="I391" s="557"/>
      <c r="J391" s="198"/>
      <c r="L391" s="55"/>
    </row>
    <row r="392" spans="1:12" s="20" customFormat="1" ht="19.5" thickBot="1">
      <c r="A392" s="3"/>
      <c r="B392" s="558" t="s">
        <v>59</v>
      </c>
      <c r="C392" s="559"/>
      <c r="D392" s="560"/>
      <c r="E392" s="561"/>
      <c r="F392" s="561"/>
      <c r="G392" s="561"/>
      <c r="H392" s="561"/>
      <c r="I392" s="562"/>
      <c r="J392" s="198"/>
      <c r="L392" s="55"/>
    </row>
    <row r="393" spans="1:12" s="20" customFormat="1" ht="18.75">
      <c r="A393" s="3"/>
      <c r="B393" s="536" t="s">
        <v>60</v>
      </c>
      <c r="C393" s="537"/>
      <c r="D393" s="537"/>
      <c r="E393" s="537"/>
      <c r="F393" s="537"/>
      <c r="G393" s="537"/>
      <c r="H393" s="537"/>
      <c r="I393" s="538"/>
      <c r="J393" s="198"/>
      <c r="L393" s="55"/>
    </row>
    <row r="394" spans="1:12" s="20" customFormat="1" ht="19.5" thickBot="1">
      <c r="A394" s="3"/>
      <c r="B394" s="50" t="s">
        <v>61</v>
      </c>
      <c r="C394" s="197" t="s">
        <v>30</v>
      </c>
      <c r="D394" s="197" t="s">
        <v>62</v>
      </c>
      <c r="E394" s="539" t="s">
        <v>63</v>
      </c>
      <c r="F394" s="540"/>
      <c r="G394" s="197" t="s">
        <v>57</v>
      </c>
      <c r="H394" s="197" t="s">
        <v>64</v>
      </c>
      <c r="I394" s="51" t="s">
        <v>65</v>
      </c>
      <c r="J394" s="198"/>
      <c r="L394" s="55"/>
    </row>
    <row r="395" spans="1:12" s="20" customFormat="1" ht="19.5" thickTop="1">
      <c r="A395" s="3"/>
      <c r="B395" s="541">
        <v>1</v>
      </c>
      <c r="C395" s="543"/>
      <c r="D395" s="543" t="str">
        <f>IF(C395&gt;0,VLOOKUP(C395,女子登録情報!$A$2:$H$2000,2,0),"")</f>
        <v/>
      </c>
      <c r="E395" s="544" t="str">
        <f>IF(C395&gt;0,VLOOKUP(C395,女子登録情報!$A$2:$H$2000,3,0),"")</f>
        <v/>
      </c>
      <c r="F395" s="545"/>
      <c r="G395" s="543" t="str">
        <f>IF(C395&gt;0,VLOOKUP(C395,女子登録情報!$A$2:$H$2000,4,0),"")</f>
        <v/>
      </c>
      <c r="H395" s="543" t="str">
        <f>IF(C395&gt;0,VLOOKUP(C395,女子登録情報!$A$2:$H$2000,8,0),"")</f>
        <v/>
      </c>
      <c r="I395" s="546" t="str">
        <f>IF(C395&gt;0,VLOOKUP(C395,女子登録情報!$A$2:$H$2000,5,0),"")</f>
        <v/>
      </c>
      <c r="J395" s="198"/>
      <c r="L395" s="55"/>
    </row>
    <row r="396" spans="1:12" s="20" customFormat="1" ht="18.75">
      <c r="A396" s="3"/>
      <c r="B396" s="542"/>
      <c r="C396" s="533"/>
      <c r="D396" s="533"/>
      <c r="E396" s="534"/>
      <c r="F396" s="535"/>
      <c r="G396" s="533"/>
      <c r="H396" s="533"/>
      <c r="I396" s="532"/>
      <c r="J396" s="198"/>
      <c r="L396" s="55"/>
    </row>
    <row r="397" spans="1:12" s="20" customFormat="1" ht="18.75">
      <c r="A397" s="3"/>
      <c r="B397" s="524">
        <v>2</v>
      </c>
      <c r="C397" s="526"/>
      <c r="D397" s="526" t="str">
        <f>IF(C397,VLOOKUP(C397,女子登録情報!$A$2:$H$2000,2,0),"")</f>
        <v/>
      </c>
      <c r="E397" s="528" t="str">
        <f>IF(C397&gt;0,VLOOKUP(C397,女子登録情報!$A$2:$H$2000,3,0),"")</f>
        <v/>
      </c>
      <c r="F397" s="529"/>
      <c r="G397" s="526" t="str">
        <f>IF(C397&gt;0,VLOOKUP(C397,女子登録情報!$A$2:$H$2000,4,0),"")</f>
        <v/>
      </c>
      <c r="H397" s="526" t="str">
        <f>IF(C397&gt;0,VLOOKUP(C397,女子登録情報!$A$2:$H$2000,8,0),"")</f>
        <v/>
      </c>
      <c r="I397" s="492" t="str">
        <f>IF(C397&gt;0,VLOOKUP(C397,女子登録情報!$A$2:$H$2000,5,0),"")</f>
        <v/>
      </c>
      <c r="J397" s="198"/>
      <c r="L397" s="55"/>
    </row>
    <row r="398" spans="1:12" s="20" customFormat="1" ht="18.75">
      <c r="A398" s="3"/>
      <c r="B398" s="542"/>
      <c r="C398" s="533"/>
      <c r="D398" s="533"/>
      <c r="E398" s="534"/>
      <c r="F398" s="535"/>
      <c r="G398" s="533"/>
      <c r="H398" s="533"/>
      <c r="I398" s="532"/>
      <c r="J398" s="198"/>
      <c r="L398" s="55"/>
    </row>
    <row r="399" spans="1:12" s="20" customFormat="1" ht="18.75">
      <c r="A399" s="3"/>
      <c r="B399" s="524">
        <v>3</v>
      </c>
      <c r="C399" s="526"/>
      <c r="D399" s="526" t="str">
        <f>IF(C399,VLOOKUP(C399,女子登録情報!$A$2:$H$2000,2,0),"")</f>
        <v/>
      </c>
      <c r="E399" s="528" t="str">
        <f>IF(C399&gt;0,VLOOKUP(C399,女子登録情報!$A$2:$H$2000,3,0),"")</f>
        <v/>
      </c>
      <c r="F399" s="529"/>
      <c r="G399" s="526" t="str">
        <f>IF(C399&gt;0,VLOOKUP(C399,女子登録情報!$A$2:$H$2000,4,0),"")</f>
        <v/>
      </c>
      <c r="H399" s="526" t="str">
        <f>IF(C399&gt;0,VLOOKUP(C399,女子登録情報!$A$2:$H$2000,8,0),"")</f>
        <v/>
      </c>
      <c r="I399" s="492" t="str">
        <f>IF(C399&gt;0,VLOOKUP(C399,女子登録情報!$A$2:$H$2000,5,0),"")</f>
        <v/>
      </c>
      <c r="J399" s="198"/>
      <c r="L399" s="55"/>
    </row>
    <row r="400" spans="1:12" s="20" customFormat="1" ht="18.75">
      <c r="A400" s="3"/>
      <c r="B400" s="542"/>
      <c r="C400" s="533"/>
      <c r="D400" s="533"/>
      <c r="E400" s="534"/>
      <c r="F400" s="535"/>
      <c r="G400" s="533"/>
      <c r="H400" s="533"/>
      <c r="I400" s="532"/>
      <c r="J400" s="198"/>
      <c r="L400" s="55"/>
    </row>
    <row r="401" spans="1:12" s="20" customFormat="1" ht="18.75">
      <c r="A401" s="3"/>
      <c r="B401" s="524">
        <v>4</v>
      </c>
      <c r="C401" s="526"/>
      <c r="D401" s="526" t="str">
        <f>IF(C401,VLOOKUP(C401,女子登録情報!$A$2:$H$2000,2,0),"")</f>
        <v/>
      </c>
      <c r="E401" s="528" t="str">
        <f>IF(C401&gt;0,VLOOKUP(C401,女子登録情報!$A$2:$H$2000,3,0),"")</f>
        <v/>
      </c>
      <c r="F401" s="529"/>
      <c r="G401" s="526" t="str">
        <f>IF(C401&gt;0,VLOOKUP(C401,女子登録情報!$A$2:$H$2000,4,0),"")</f>
        <v/>
      </c>
      <c r="H401" s="526" t="str">
        <f>IF(C401&gt;0,VLOOKUP(C401,女子登録情報!$A$2:$H$2000,8,0),"")</f>
        <v/>
      </c>
      <c r="I401" s="492" t="str">
        <f>IF(C401&gt;0,VLOOKUP(C401,女子登録情報!$A$2:$H$2000,5,0),"")</f>
        <v/>
      </c>
      <c r="J401" s="198"/>
      <c r="L401" s="55"/>
    </row>
    <row r="402" spans="1:12" s="20" customFormat="1" ht="18.75">
      <c r="A402" s="3"/>
      <c r="B402" s="542"/>
      <c r="C402" s="533"/>
      <c r="D402" s="533"/>
      <c r="E402" s="534"/>
      <c r="F402" s="535"/>
      <c r="G402" s="533"/>
      <c r="H402" s="533"/>
      <c r="I402" s="532"/>
      <c r="J402" s="198"/>
      <c r="L402" s="55"/>
    </row>
    <row r="403" spans="1:12" s="20" customFormat="1" ht="18.75">
      <c r="A403" s="3"/>
      <c r="B403" s="524">
        <v>5</v>
      </c>
      <c r="C403" s="526"/>
      <c r="D403" s="526" t="str">
        <f>IF(C403,VLOOKUP(C403,女子登録情報!$A$2:$H$2000,2,0),"")</f>
        <v/>
      </c>
      <c r="E403" s="528" t="str">
        <f>IF(C403&gt;0,VLOOKUP(C403,女子登録情報!$A$2:$H$2000,3,0),"")</f>
        <v/>
      </c>
      <c r="F403" s="529"/>
      <c r="G403" s="526" t="str">
        <f>IF(C403&gt;0,VLOOKUP(C403,女子登録情報!$A$2:$H$2000,4,0),"")</f>
        <v/>
      </c>
      <c r="H403" s="526" t="str">
        <f>IF(C403&gt;0,VLOOKUP(C403,女子登録情報!$A$2:$H$2000,8,0),"")</f>
        <v/>
      </c>
      <c r="I403" s="492" t="str">
        <f>IF(C403&gt;0,VLOOKUP(C403,女子登録情報!$A$2:$H$2000,5,0),"")</f>
        <v/>
      </c>
      <c r="J403" s="198"/>
      <c r="L403" s="55"/>
    </row>
    <row r="404" spans="1:12" s="20" customFormat="1" ht="18.75">
      <c r="A404" s="3"/>
      <c r="B404" s="542"/>
      <c r="C404" s="533"/>
      <c r="D404" s="533"/>
      <c r="E404" s="534"/>
      <c r="F404" s="535"/>
      <c r="G404" s="533"/>
      <c r="H404" s="533"/>
      <c r="I404" s="532"/>
      <c r="J404" s="198"/>
      <c r="L404" s="55"/>
    </row>
    <row r="405" spans="1:12" s="20" customFormat="1" ht="18.75">
      <c r="A405" s="3"/>
      <c r="B405" s="524">
        <v>6</v>
      </c>
      <c r="C405" s="526"/>
      <c r="D405" s="526" t="str">
        <f>IF(C405,VLOOKUP(C405,女子登録情報!$A$2:$H$2000,2,0),"")</f>
        <v/>
      </c>
      <c r="E405" s="528" t="str">
        <f>IF(C405&gt;0,VLOOKUP(C405,女子登録情報!$A$2:$H$2000,3,0),"")</f>
        <v/>
      </c>
      <c r="F405" s="529"/>
      <c r="G405" s="526" t="str">
        <f>IF(C405&gt;0,VLOOKUP(C405,女子登録情報!$A$2:$H$2000,4,0),"")</f>
        <v/>
      </c>
      <c r="H405" s="526" t="str">
        <f>IF(C405&gt;0,VLOOKUP(C405,女子登録情報!$A$2:$H$2000,8,0),"")</f>
        <v/>
      </c>
      <c r="I405" s="492" t="str">
        <f>IF(C405&gt;0,VLOOKUP(C405,女子登録情報!$A$2:$H$2000,5,0),"")</f>
        <v/>
      </c>
      <c r="J405" s="198"/>
      <c r="L405" s="55"/>
    </row>
    <row r="406" spans="1:12" s="20" customFormat="1" ht="19.5" thickBot="1">
      <c r="A406" s="3"/>
      <c r="B406" s="525"/>
      <c r="C406" s="527"/>
      <c r="D406" s="527"/>
      <c r="E406" s="530"/>
      <c r="F406" s="531"/>
      <c r="G406" s="527"/>
      <c r="H406" s="527"/>
      <c r="I406" s="493"/>
      <c r="J406" s="198"/>
      <c r="L406" s="55"/>
    </row>
    <row r="407" spans="1:12" s="20" customFormat="1" ht="18.75">
      <c r="A407" s="3"/>
      <c r="B407" s="494" t="s">
        <v>66</v>
      </c>
      <c r="C407" s="495"/>
      <c r="D407" s="495"/>
      <c r="E407" s="495"/>
      <c r="F407" s="495"/>
      <c r="G407" s="495"/>
      <c r="H407" s="495"/>
      <c r="I407" s="496"/>
      <c r="J407" s="198"/>
      <c r="L407" s="55"/>
    </row>
    <row r="408" spans="1:12" s="20" customFormat="1" ht="18.75">
      <c r="A408" s="3"/>
      <c r="B408" s="497"/>
      <c r="C408" s="498"/>
      <c r="D408" s="498"/>
      <c r="E408" s="498"/>
      <c r="F408" s="498"/>
      <c r="G408" s="498"/>
      <c r="H408" s="498"/>
      <c r="I408" s="499"/>
      <c r="J408" s="198"/>
      <c r="L408" s="55"/>
    </row>
    <row r="409" spans="1:12" s="20" customFormat="1" ht="19.5" thickBot="1">
      <c r="A409" s="3"/>
      <c r="B409" s="500"/>
      <c r="C409" s="501"/>
      <c r="D409" s="501"/>
      <c r="E409" s="501"/>
      <c r="F409" s="501"/>
      <c r="G409" s="501"/>
      <c r="H409" s="501"/>
      <c r="I409" s="502"/>
      <c r="J409" s="198"/>
      <c r="L409" s="55"/>
    </row>
    <row r="410" spans="1:12" s="20" customFormat="1" ht="18.75">
      <c r="A410" s="54"/>
      <c r="B410" s="54"/>
      <c r="C410" s="54"/>
      <c r="D410" s="54"/>
      <c r="E410" s="54"/>
      <c r="F410" s="54"/>
      <c r="G410" s="54"/>
      <c r="H410" s="54"/>
      <c r="I410" s="54"/>
      <c r="J410" s="59"/>
      <c r="L410" s="55"/>
    </row>
    <row r="411" spans="1:12" s="20" customFormat="1" ht="19.5" thickBot="1">
      <c r="A411" s="3"/>
      <c r="B411" s="3"/>
      <c r="C411" s="3"/>
      <c r="D411" s="3"/>
      <c r="E411" s="3"/>
      <c r="F411" s="3"/>
      <c r="G411" s="3"/>
      <c r="H411" s="3"/>
      <c r="I411" s="3"/>
      <c r="J411" s="57" t="s">
        <v>80</v>
      </c>
      <c r="L411" s="55"/>
    </row>
    <row r="412" spans="1:12" s="20" customFormat="1" ht="18.75">
      <c r="A412" s="3"/>
      <c r="B412" s="724" t="str">
        <f>CONCATENATE('加盟校情報&amp;大会設定'!$G$5,'加盟校情報&amp;大会設定'!$H$5,'加盟校情報&amp;大会設定'!$I$5,'加盟校情報&amp;大会設定'!$J$5,)&amp;"　女子4×100mR"</f>
        <v>第82回東海学生駅伝 兼 第14回東海学生女子駅伝　女子4×100mR</v>
      </c>
      <c r="C412" s="725"/>
      <c r="D412" s="725"/>
      <c r="E412" s="725"/>
      <c r="F412" s="725"/>
      <c r="G412" s="725"/>
      <c r="H412" s="725"/>
      <c r="I412" s="726"/>
      <c r="J412" s="198"/>
      <c r="L412" s="55"/>
    </row>
    <row r="413" spans="1:12" s="20" customFormat="1" ht="19.5" thickBot="1">
      <c r="A413" s="3"/>
      <c r="B413" s="727"/>
      <c r="C413" s="728"/>
      <c r="D413" s="728"/>
      <c r="E413" s="728"/>
      <c r="F413" s="728"/>
      <c r="G413" s="728"/>
      <c r="H413" s="728"/>
      <c r="I413" s="729"/>
      <c r="J413" s="198"/>
      <c r="L413" s="55"/>
    </row>
    <row r="414" spans="1:12" s="20" customFormat="1" ht="18.75">
      <c r="A414" s="3"/>
      <c r="B414" s="509" t="s">
        <v>57</v>
      </c>
      <c r="C414" s="510"/>
      <c r="D414" s="515" t="str">
        <f>IF(基本情報登録!$D$6&gt;0,基本情報登録!$D$6,"")</f>
        <v/>
      </c>
      <c r="E414" s="516"/>
      <c r="F414" s="516"/>
      <c r="G414" s="516"/>
      <c r="H414" s="517"/>
      <c r="I414" s="58" t="s">
        <v>58</v>
      </c>
      <c r="J414" s="198"/>
      <c r="L414" s="55"/>
    </row>
    <row r="415" spans="1:12" s="20" customFormat="1" ht="18.75">
      <c r="A415" s="3"/>
      <c r="B415" s="511" t="s">
        <v>1</v>
      </c>
      <c r="C415" s="512"/>
      <c r="D415" s="518" t="str">
        <f>IF(基本情報登録!$D$8&gt;0,基本情報登録!$D$8,"")</f>
        <v/>
      </c>
      <c r="E415" s="519"/>
      <c r="F415" s="519"/>
      <c r="G415" s="519"/>
      <c r="H415" s="520"/>
      <c r="I415" s="492"/>
      <c r="J415" s="198"/>
      <c r="L415" s="55"/>
    </row>
    <row r="416" spans="1:12" s="20" customFormat="1" ht="19.5" thickBot="1">
      <c r="A416" s="3"/>
      <c r="B416" s="513"/>
      <c r="C416" s="514"/>
      <c r="D416" s="521"/>
      <c r="E416" s="522"/>
      <c r="F416" s="522"/>
      <c r="G416" s="522"/>
      <c r="H416" s="523"/>
      <c r="I416" s="493"/>
      <c r="J416" s="198"/>
      <c r="L416" s="55"/>
    </row>
    <row r="417" spans="1:12" s="20" customFormat="1" ht="18.75">
      <c r="A417" s="3"/>
      <c r="B417" s="509" t="s">
        <v>37</v>
      </c>
      <c r="C417" s="510"/>
      <c r="D417" s="547"/>
      <c r="E417" s="548"/>
      <c r="F417" s="548"/>
      <c r="G417" s="548"/>
      <c r="H417" s="548"/>
      <c r="I417" s="549"/>
      <c r="J417" s="198"/>
      <c r="L417" s="55"/>
    </row>
    <row r="418" spans="1:12" s="20" customFormat="1" ht="18.75" hidden="1">
      <c r="A418" s="3"/>
      <c r="B418" s="195"/>
      <c r="C418" s="196"/>
      <c r="D418" s="49"/>
      <c r="E418" s="550" t="str">
        <f>TEXT(D417,"00000")</f>
        <v>00000</v>
      </c>
      <c r="F418" s="550"/>
      <c r="G418" s="550"/>
      <c r="H418" s="550"/>
      <c r="I418" s="551"/>
      <c r="J418" s="198"/>
      <c r="L418" s="55"/>
    </row>
    <row r="419" spans="1:12" s="20" customFormat="1" ht="18.75">
      <c r="A419" s="3"/>
      <c r="B419" s="511" t="s">
        <v>40</v>
      </c>
      <c r="C419" s="512"/>
      <c r="D419" s="528"/>
      <c r="E419" s="554"/>
      <c r="F419" s="554"/>
      <c r="G419" s="554"/>
      <c r="H419" s="554"/>
      <c r="I419" s="555"/>
      <c r="J419" s="198"/>
      <c r="L419" s="55"/>
    </row>
    <row r="420" spans="1:12" s="20" customFormat="1" ht="18.75">
      <c r="A420" s="3"/>
      <c r="B420" s="552"/>
      <c r="C420" s="553"/>
      <c r="D420" s="534"/>
      <c r="E420" s="556"/>
      <c r="F420" s="556"/>
      <c r="G420" s="556"/>
      <c r="H420" s="556"/>
      <c r="I420" s="557"/>
      <c r="J420" s="198"/>
      <c r="L420" s="55"/>
    </row>
    <row r="421" spans="1:12" s="20" customFormat="1" ht="19.5" thickBot="1">
      <c r="A421" s="3"/>
      <c r="B421" s="558" t="s">
        <v>59</v>
      </c>
      <c r="C421" s="559"/>
      <c r="D421" s="560"/>
      <c r="E421" s="561"/>
      <c r="F421" s="561"/>
      <c r="G421" s="561"/>
      <c r="H421" s="561"/>
      <c r="I421" s="562"/>
      <c r="J421" s="198"/>
      <c r="L421" s="55"/>
    </row>
    <row r="422" spans="1:12" s="20" customFormat="1" ht="18.75">
      <c r="A422" s="3"/>
      <c r="B422" s="536" t="s">
        <v>60</v>
      </c>
      <c r="C422" s="537"/>
      <c r="D422" s="537"/>
      <c r="E422" s="537"/>
      <c r="F422" s="537"/>
      <c r="G422" s="537"/>
      <c r="H422" s="537"/>
      <c r="I422" s="538"/>
      <c r="J422" s="198"/>
      <c r="L422" s="55"/>
    </row>
    <row r="423" spans="1:12" s="20" customFormat="1" ht="19.5" thickBot="1">
      <c r="A423" s="3"/>
      <c r="B423" s="50" t="s">
        <v>61</v>
      </c>
      <c r="C423" s="197" t="s">
        <v>30</v>
      </c>
      <c r="D423" s="197" t="s">
        <v>62</v>
      </c>
      <c r="E423" s="539" t="s">
        <v>63</v>
      </c>
      <c r="F423" s="540"/>
      <c r="G423" s="197" t="s">
        <v>57</v>
      </c>
      <c r="H423" s="197" t="s">
        <v>64</v>
      </c>
      <c r="I423" s="51" t="s">
        <v>65</v>
      </c>
      <c r="J423" s="198"/>
      <c r="L423" s="55"/>
    </row>
    <row r="424" spans="1:12" s="20" customFormat="1" ht="19.5" thickTop="1">
      <c r="A424" s="3"/>
      <c r="B424" s="541">
        <v>1</v>
      </c>
      <c r="C424" s="543"/>
      <c r="D424" s="543" t="str">
        <f>IF(C424&gt;0,VLOOKUP(C424,女子登録情報!$A$2:$H$2000,2,0),"")</f>
        <v/>
      </c>
      <c r="E424" s="544" t="str">
        <f>IF(C424&gt;0,VLOOKUP(C424,女子登録情報!$A$2:$H$2000,3,0),"")</f>
        <v/>
      </c>
      <c r="F424" s="545"/>
      <c r="G424" s="543" t="str">
        <f>IF(C424&gt;0,VLOOKUP(C424,女子登録情報!$A$2:$H$2000,4,0),"")</f>
        <v/>
      </c>
      <c r="H424" s="543" t="str">
        <f>IF(C424&gt;0,VLOOKUP(C424,女子登録情報!$A$2:$H$2000,8,0),"")</f>
        <v/>
      </c>
      <c r="I424" s="546" t="str">
        <f>IF(C424&gt;0,VLOOKUP(C424,女子登録情報!$A$2:$H$2000,5,0),"")</f>
        <v/>
      </c>
      <c r="J424" s="198"/>
      <c r="L424" s="55"/>
    </row>
    <row r="425" spans="1:12" s="20" customFormat="1" ht="18.75">
      <c r="A425" s="3"/>
      <c r="B425" s="542"/>
      <c r="C425" s="533"/>
      <c r="D425" s="533"/>
      <c r="E425" s="534"/>
      <c r="F425" s="535"/>
      <c r="G425" s="533"/>
      <c r="H425" s="533"/>
      <c r="I425" s="532"/>
      <c r="J425" s="198"/>
      <c r="L425" s="55"/>
    </row>
    <row r="426" spans="1:12" s="20" customFormat="1" ht="18.75">
      <c r="A426" s="3"/>
      <c r="B426" s="524">
        <v>2</v>
      </c>
      <c r="C426" s="526"/>
      <c r="D426" s="526" t="str">
        <f>IF(C426,VLOOKUP(C426,女子登録情報!$A$2:$H$2000,2,0),"")</f>
        <v/>
      </c>
      <c r="E426" s="528" t="str">
        <f>IF(C426&gt;0,VLOOKUP(C426,女子登録情報!$A$2:$H$2000,3,0),"")</f>
        <v/>
      </c>
      <c r="F426" s="529"/>
      <c r="G426" s="526" t="str">
        <f>IF(C426&gt;0,VLOOKUP(C426,女子登録情報!$A$2:$H$2000,4,0),"")</f>
        <v/>
      </c>
      <c r="H426" s="526" t="str">
        <f>IF(C426&gt;0,VLOOKUP(C426,女子登録情報!$A$2:$H$2000,8,0),"")</f>
        <v/>
      </c>
      <c r="I426" s="492" t="str">
        <f>IF(C426&gt;0,VLOOKUP(C426,女子登録情報!$A$2:$H$2000,5,0),"")</f>
        <v/>
      </c>
      <c r="J426" s="198"/>
      <c r="L426" s="55"/>
    </row>
    <row r="427" spans="1:12" s="20" customFormat="1" ht="18.75">
      <c r="A427" s="3"/>
      <c r="B427" s="542"/>
      <c r="C427" s="533"/>
      <c r="D427" s="533"/>
      <c r="E427" s="534"/>
      <c r="F427" s="535"/>
      <c r="G427" s="533"/>
      <c r="H427" s="533"/>
      <c r="I427" s="532"/>
      <c r="J427" s="198"/>
      <c r="L427" s="55"/>
    </row>
    <row r="428" spans="1:12" s="20" customFormat="1" ht="18.75">
      <c r="A428" s="3"/>
      <c r="B428" s="524">
        <v>3</v>
      </c>
      <c r="C428" s="526"/>
      <c r="D428" s="526" t="str">
        <f>IF(C428,VLOOKUP(C428,女子登録情報!$A$2:$H$2000,2,0),"")</f>
        <v/>
      </c>
      <c r="E428" s="528" t="str">
        <f>IF(C428&gt;0,VLOOKUP(C428,女子登録情報!$A$2:$H$2000,3,0),"")</f>
        <v/>
      </c>
      <c r="F428" s="529"/>
      <c r="G428" s="526" t="str">
        <f>IF(C428&gt;0,VLOOKUP(C428,女子登録情報!$A$2:$H$2000,4,0),"")</f>
        <v/>
      </c>
      <c r="H428" s="526" t="str">
        <f>IF(C428&gt;0,VLOOKUP(C428,女子登録情報!$A$2:$H$2000,8,0),"")</f>
        <v/>
      </c>
      <c r="I428" s="492" t="str">
        <f>IF(C428&gt;0,VLOOKUP(C428,女子登録情報!$A$2:$H$2000,5,0),"")</f>
        <v/>
      </c>
      <c r="J428" s="198"/>
      <c r="L428" s="55"/>
    </row>
    <row r="429" spans="1:12" s="20" customFormat="1" ht="18.75">
      <c r="A429" s="3"/>
      <c r="B429" s="542"/>
      <c r="C429" s="533"/>
      <c r="D429" s="533"/>
      <c r="E429" s="534"/>
      <c r="F429" s="535"/>
      <c r="G429" s="533"/>
      <c r="H429" s="533"/>
      <c r="I429" s="532"/>
      <c r="J429" s="198"/>
      <c r="L429" s="55"/>
    </row>
    <row r="430" spans="1:12" s="20" customFormat="1" ht="18.75">
      <c r="A430" s="3"/>
      <c r="B430" s="524">
        <v>4</v>
      </c>
      <c r="C430" s="526"/>
      <c r="D430" s="526" t="str">
        <f>IF(C430,VLOOKUP(C430,女子登録情報!$A$2:$H$2000,2,0),"")</f>
        <v/>
      </c>
      <c r="E430" s="528" t="str">
        <f>IF(C430&gt;0,VLOOKUP(C430,女子登録情報!$A$2:$H$2000,3,0),"")</f>
        <v/>
      </c>
      <c r="F430" s="529"/>
      <c r="G430" s="526" t="str">
        <f>IF(C430&gt;0,VLOOKUP(C430,女子登録情報!$A$2:$H$2000,4,0),"")</f>
        <v/>
      </c>
      <c r="H430" s="526" t="str">
        <f>IF(C430&gt;0,VLOOKUP(C430,女子登録情報!$A$2:$H$2000,8,0),"")</f>
        <v/>
      </c>
      <c r="I430" s="492" t="str">
        <f>IF(C430&gt;0,VLOOKUP(C430,女子登録情報!$A$2:$H$2000,5,0),"")</f>
        <v/>
      </c>
      <c r="J430" s="198"/>
      <c r="L430" s="55"/>
    </row>
    <row r="431" spans="1:12" s="20" customFormat="1" ht="18.75">
      <c r="A431" s="3"/>
      <c r="B431" s="542"/>
      <c r="C431" s="533"/>
      <c r="D431" s="533"/>
      <c r="E431" s="534"/>
      <c r="F431" s="535"/>
      <c r="G431" s="533"/>
      <c r="H431" s="533"/>
      <c r="I431" s="532"/>
      <c r="J431" s="198"/>
      <c r="L431" s="55"/>
    </row>
    <row r="432" spans="1:12" s="20" customFormat="1" ht="18.75">
      <c r="A432" s="3"/>
      <c r="B432" s="524">
        <v>5</v>
      </c>
      <c r="C432" s="526"/>
      <c r="D432" s="526" t="str">
        <f>IF(C432,VLOOKUP(C432,女子登録情報!$A$2:$H$2000,2,0),"")</f>
        <v/>
      </c>
      <c r="E432" s="528" t="str">
        <f>IF(C432&gt;0,VLOOKUP(C432,女子登録情報!$A$2:$H$2000,3,0),"")</f>
        <v/>
      </c>
      <c r="F432" s="529"/>
      <c r="G432" s="526" t="str">
        <f>IF(C432&gt;0,VLOOKUP(C432,女子登録情報!$A$2:$H$2000,4,0),"")</f>
        <v/>
      </c>
      <c r="H432" s="526" t="str">
        <f>IF(C432&gt;0,VLOOKUP(C432,女子登録情報!$A$2:$H$2000,8,0),"")</f>
        <v/>
      </c>
      <c r="I432" s="492" t="str">
        <f>IF(C432&gt;0,VLOOKUP(C432,女子登録情報!$A$2:$H$2000,5,0),"")</f>
        <v/>
      </c>
      <c r="J432" s="198"/>
      <c r="L432" s="55"/>
    </row>
    <row r="433" spans="1:12" s="20" customFormat="1" ht="18.75">
      <c r="A433" s="3"/>
      <c r="B433" s="542"/>
      <c r="C433" s="533"/>
      <c r="D433" s="533"/>
      <c r="E433" s="534"/>
      <c r="F433" s="535"/>
      <c r="G433" s="533"/>
      <c r="H433" s="533"/>
      <c r="I433" s="532"/>
      <c r="J433" s="198"/>
      <c r="L433" s="55"/>
    </row>
    <row r="434" spans="1:12" s="20" customFormat="1" ht="18.75">
      <c r="A434" s="3"/>
      <c r="B434" s="524">
        <v>6</v>
      </c>
      <c r="C434" s="526"/>
      <c r="D434" s="526" t="str">
        <f>IF(C434,VLOOKUP(C434,女子登録情報!$A$2:$H$2000,2,0),"")</f>
        <v/>
      </c>
      <c r="E434" s="528" t="str">
        <f>IF(C434&gt;0,VLOOKUP(C434,女子登録情報!$A$2:$H$2000,3,0),"")</f>
        <v/>
      </c>
      <c r="F434" s="529"/>
      <c r="G434" s="526" t="str">
        <f>IF(C434&gt;0,VLOOKUP(C434,女子登録情報!$A$2:$H$2000,4,0),"")</f>
        <v/>
      </c>
      <c r="H434" s="526" t="str">
        <f>IF(C434&gt;0,VLOOKUP(C434,女子登録情報!$A$2:$H$2000,8,0),"")</f>
        <v/>
      </c>
      <c r="I434" s="492" t="str">
        <f>IF(C434&gt;0,VLOOKUP(C434,女子登録情報!$A$2:$H$2000,5,0),"")</f>
        <v/>
      </c>
      <c r="J434" s="198"/>
      <c r="L434" s="55"/>
    </row>
    <row r="435" spans="1:12" s="20" customFormat="1" ht="19.5" thickBot="1">
      <c r="A435" s="3"/>
      <c r="B435" s="525"/>
      <c r="C435" s="527"/>
      <c r="D435" s="527"/>
      <c r="E435" s="530"/>
      <c r="F435" s="531"/>
      <c r="G435" s="527"/>
      <c r="H435" s="527"/>
      <c r="I435" s="493"/>
      <c r="J435" s="198"/>
      <c r="L435" s="55"/>
    </row>
    <row r="436" spans="1:12" s="20" customFormat="1" ht="18.75">
      <c r="A436" s="3"/>
      <c r="B436" s="494" t="s">
        <v>66</v>
      </c>
      <c r="C436" s="495"/>
      <c r="D436" s="495"/>
      <c r="E436" s="495"/>
      <c r="F436" s="495"/>
      <c r="G436" s="495"/>
      <c r="H436" s="495"/>
      <c r="I436" s="496"/>
      <c r="J436" s="198"/>
      <c r="L436" s="55"/>
    </row>
    <row r="437" spans="1:12" s="20" customFormat="1" ht="18.75">
      <c r="A437" s="3"/>
      <c r="B437" s="497"/>
      <c r="C437" s="498"/>
      <c r="D437" s="498"/>
      <c r="E437" s="498"/>
      <c r="F437" s="498"/>
      <c r="G437" s="498"/>
      <c r="H437" s="498"/>
      <c r="I437" s="499"/>
      <c r="J437" s="198"/>
      <c r="L437" s="55"/>
    </row>
    <row r="438" spans="1:12" s="20" customFormat="1" ht="19.5" thickBot="1">
      <c r="A438" s="3"/>
      <c r="B438" s="500"/>
      <c r="C438" s="501"/>
      <c r="D438" s="501"/>
      <c r="E438" s="501"/>
      <c r="F438" s="501"/>
      <c r="G438" s="501"/>
      <c r="H438" s="501"/>
      <c r="I438" s="502"/>
      <c r="J438" s="198"/>
      <c r="L438" s="55"/>
    </row>
    <row r="439" spans="1:12" s="20" customFormat="1" ht="18.75">
      <c r="A439" s="54"/>
      <c r="B439" s="54"/>
      <c r="C439" s="54"/>
      <c r="D439" s="54"/>
      <c r="E439" s="54"/>
      <c r="F439" s="54"/>
      <c r="G439" s="54"/>
      <c r="H439" s="54"/>
      <c r="I439" s="54"/>
      <c r="J439" s="59"/>
      <c r="L439" s="55"/>
    </row>
    <row r="440" spans="1:12" s="20" customFormat="1" ht="19.5" thickBot="1">
      <c r="A440" s="3"/>
      <c r="B440" s="3"/>
      <c r="C440" s="3"/>
      <c r="D440" s="3"/>
      <c r="E440" s="3"/>
      <c r="F440" s="3"/>
      <c r="G440" s="3"/>
      <c r="H440" s="3"/>
      <c r="I440" s="3"/>
      <c r="J440" s="57" t="s">
        <v>81</v>
      </c>
      <c r="L440" s="55"/>
    </row>
    <row r="441" spans="1:12" s="20" customFormat="1" ht="18.75">
      <c r="A441" s="3"/>
      <c r="B441" s="724" t="str">
        <f>CONCATENATE('加盟校情報&amp;大会設定'!$G$5,'加盟校情報&amp;大会設定'!$H$5,'加盟校情報&amp;大会設定'!$I$5,'加盟校情報&amp;大会設定'!$J$5,)&amp;"　女子4×100mR"</f>
        <v>第82回東海学生駅伝 兼 第14回東海学生女子駅伝　女子4×100mR</v>
      </c>
      <c r="C441" s="725"/>
      <c r="D441" s="725"/>
      <c r="E441" s="725"/>
      <c r="F441" s="725"/>
      <c r="G441" s="725"/>
      <c r="H441" s="725"/>
      <c r="I441" s="726"/>
      <c r="J441" s="198"/>
      <c r="L441" s="55"/>
    </row>
    <row r="442" spans="1:12" s="20" customFormat="1" ht="19.5" thickBot="1">
      <c r="A442" s="3"/>
      <c r="B442" s="727"/>
      <c r="C442" s="728"/>
      <c r="D442" s="728"/>
      <c r="E442" s="728"/>
      <c r="F442" s="728"/>
      <c r="G442" s="728"/>
      <c r="H442" s="728"/>
      <c r="I442" s="729"/>
      <c r="J442" s="198"/>
      <c r="L442" s="55"/>
    </row>
    <row r="443" spans="1:12" s="20" customFormat="1" ht="18.75">
      <c r="A443" s="3"/>
      <c r="B443" s="509" t="s">
        <v>57</v>
      </c>
      <c r="C443" s="510"/>
      <c r="D443" s="515" t="str">
        <f>IF(基本情報登録!$D$6&gt;0,基本情報登録!$D$6,"")</f>
        <v/>
      </c>
      <c r="E443" s="516"/>
      <c r="F443" s="516"/>
      <c r="G443" s="516"/>
      <c r="H443" s="517"/>
      <c r="I443" s="58" t="s">
        <v>58</v>
      </c>
      <c r="J443" s="198"/>
      <c r="L443" s="55"/>
    </row>
    <row r="444" spans="1:12" s="20" customFormat="1" ht="18.75">
      <c r="A444" s="3"/>
      <c r="B444" s="511" t="s">
        <v>1</v>
      </c>
      <c r="C444" s="512"/>
      <c r="D444" s="518" t="str">
        <f>IF(基本情報登録!$D$8&gt;0,基本情報登録!$D$8,"")</f>
        <v/>
      </c>
      <c r="E444" s="519"/>
      <c r="F444" s="519"/>
      <c r="G444" s="519"/>
      <c r="H444" s="520"/>
      <c r="I444" s="492"/>
      <c r="J444" s="198"/>
      <c r="L444" s="55"/>
    </row>
    <row r="445" spans="1:12" s="20" customFormat="1" ht="19.5" thickBot="1">
      <c r="A445" s="3"/>
      <c r="B445" s="513"/>
      <c r="C445" s="514"/>
      <c r="D445" s="521"/>
      <c r="E445" s="522"/>
      <c r="F445" s="522"/>
      <c r="G445" s="522"/>
      <c r="H445" s="523"/>
      <c r="I445" s="493"/>
      <c r="J445" s="198"/>
      <c r="L445" s="55"/>
    </row>
    <row r="446" spans="1:12" s="20" customFormat="1" ht="18.75">
      <c r="A446" s="3"/>
      <c r="B446" s="509" t="s">
        <v>37</v>
      </c>
      <c r="C446" s="510"/>
      <c r="D446" s="547"/>
      <c r="E446" s="548"/>
      <c r="F446" s="548"/>
      <c r="G446" s="548"/>
      <c r="H446" s="548"/>
      <c r="I446" s="549"/>
      <c r="J446" s="198"/>
      <c r="L446" s="55"/>
    </row>
    <row r="447" spans="1:12" s="20" customFormat="1" ht="18.75" hidden="1">
      <c r="A447" s="3"/>
      <c r="B447" s="195"/>
      <c r="C447" s="196"/>
      <c r="D447" s="49"/>
      <c r="E447" s="550" t="str">
        <f>TEXT(D446,"00000")</f>
        <v>00000</v>
      </c>
      <c r="F447" s="550"/>
      <c r="G447" s="550"/>
      <c r="H447" s="550"/>
      <c r="I447" s="551"/>
      <c r="J447" s="198"/>
      <c r="L447" s="55"/>
    </row>
    <row r="448" spans="1:12" s="20" customFormat="1" ht="18.75">
      <c r="A448" s="3"/>
      <c r="B448" s="511" t="s">
        <v>40</v>
      </c>
      <c r="C448" s="512"/>
      <c r="D448" s="528"/>
      <c r="E448" s="554"/>
      <c r="F448" s="554"/>
      <c r="G448" s="554"/>
      <c r="H448" s="554"/>
      <c r="I448" s="555"/>
      <c r="J448" s="198"/>
      <c r="L448" s="55"/>
    </row>
    <row r="449" spans="1:12" s="20" customFormat="1" ht="18.75">
      <c r="A449" s="3"/>
      <c r="B449" s="552"/>
      <c r="C449" s="553"/>
      <c r="D449" s="534"/>
      <c r="E449" s="556"/>
      <c r="F449" s="556"/>
      <c r="G449" s="556"/>
      <c r="H449" s="556"/>
      <c r="I449" s="557"/>
      <c r="J449" s="198"/>
      <c r="L449" s="55"/>
    </row>
    <row r="450" spans="1:12" s="20" customFormat="1" ht="19.5" thickBot="1">
      <c r="A450" s="3"/>
      <c r="B450" s="558" t="s">
        <v>59</v>
      </c>
      <c r="C450" s="559"/>
      <c r="D450" s="560"/>
      <c r="E450" s="561"/>
      <c r="F450" s="561"/>
      <c r="G450" s="561"/>
      <c r="H450" s="561"/>
      <c r="I450" s="562"/>
      <c r="J450" s="198"/>
      <c r="L450" s="55"/>
    </row>
    <row r="451" spans="1:12" s="20" customFormat="1" ht="18.75">
      <c r="A451" s="3"/>
      <c r="B451" s="536" t="s">
        <v>60</v>
      </c>
      <c r="C451" s="537"/>
      <c r="D451" s="537"/>
      <c r="E451" s="537"/>
      <c r="F451" s="537"/>
      <c r="G451" s="537"/>
      <c r="H451" s="537"/>
      <c r="I451" s="538"/>
      <c r="J451" s="198"/>
      <c r="L451" s="55"/>
    </row>
    <row r="452" spans="1:12" s="20" customFormat="1" ht="19.5" thickBot="1">
      <c r="A452" s="3"/>
      <c r="B452" s="50" t="s">
        <v>61</v>
      </c>
      <c r="C452" s="197" t="s">
        <v>30</v>
      </c>
      <c r="D452" s="197" t="s">
        <v>62</v>
      </c>
      <c r="E452" s="539" t="s">
        <v>63</v>
      </c>
      <c r="F452" s="540"/>
      <c r="G452" s="197" t="s">
        <v>57</v>
      </c>
      <c r="H452" s="197" t="s">
        <v>64</v>
      </c>
      <c r="I452" s="51" t="s">
        <v>65</v>
      </c>
      <c r="J452" s="198"/>
      <c r="L452" s="55"/>
    </row>
    <row r="453" spans="1:12" s="20" customFormat="1" ht="19.5" thickTop="1">
      <c r="A453" s="3"/>
      <c r="B453" s="541">
        <v>1</v>
      </c>
      <c r="C453" s="543"/>
      <c r="D453" s="543" t="str">
        <f>IF(C453&gt;0,VLOOKUP(C453,女子登録情報!$A$2:$H$2000,2,0),"")</f>
        <v/>
      </c>
      <c r="E453" s="544" t="str">
        <f>IF(C453&gt;0,VLOOKUP(C453,女子登録情報!$A$2:$H$2000,3,0),"")</f>
        <v/>
      </c>
      <c r="F453" s="545"/>
      <c r="G453" s="543" t="str">
        <f>IF(C453&gt;0,VLOOKUP(C453,女子登録情報!$A$2:$H$2000,4,0),"")</f>
        <v/>
      </c>
      <c r="H453" s="543" t="str">
        <f>IF(C453&gt;0,VLOOKUP(C453,女子登録情報!$A$2:$H$2000,8,0),"")</f>
        <v/>
      </c>
      <c r="I453" s="546" t="str">
        <f>IF(C453&gt;0,VLOOKUP(C453,女子登録情報!$A$2:$H$2000,5,0),"")</f>
        <v/>
      </c>
      <c r="J453" s="198"/>
      <c r="L453" s="55"/>
    </row>
    <row r="454" spans="1:12" s="20" customFormat="1" ht="18.75">
      <c r="A454" s="3"/>
      <c r="B454" s="542"/>
      <c r="C454" s="533"/>
      <c r="D454" s="533"/>
      <c r="E454" s="534"/>
      <c r="F454" s="535"/>
      <c r="G454" s="533"/>
      <c r="H454" s="533"/>
      <c r="I454" s="532"/>
      <c r="J454" s="198"/>
      <c r="L454" s="55"/>
    </row>
    <row r="455" spans="1:12" s="20" customFormat="1" ht="18.75">
      <c r="A455" s="3"/>
      <c r="B455" s="524">
        <v>2</v>
      </c>
      <c r="C455" s="526"/>
      <c r="D455" s="526" t="str">
        <f>IF(C455,VLOOKUP(C455,女子登録情報!$A$2:$H$2000,2,0),"")</f>
        <v/>
      </c>
      <c r="E455" s="528" t="str">
        <f>IF(C455&gt;0,VLOOKUP(C455,女子登録情報!$A$2:$H$2000,3,0),"")</f>
        <v/>
      </c>
      <c r="F455" s="529"/>
      <c r="G455" s="526" t="str">
        <f>IF(C455&gt;0,VLOOKUP(C455,女子登録情報!$A$2:$H$2000,4,0),"")</f>
        <v/>
      </c>
      <c r="H455" s="526" t="str">
        <f>IF(C455&gt;0,VLOOKUP(C455,女子登録情報!$A$2:$H$2000,8,0),"")</f>
        <v/>
      </c>
      <c r="I455" s="492" t="str">
        <f>IF(C455&gt;0,VLOOKUP(C455,女子登録情報!$A$2:$H$2000,5,0),"")</f>
        <v/>
      </c>
      <c r="J455" s="198"/>
      <c r="L455" s="55"/>
    </row>
    <row r="456" spans="1:12" s="20" customFormat="1" ht="18.75">
      <c r="A456" s="3"/>
      <c r="B456" s="542"/>
      <c r="C456" s="533"/>
      <c r="D456" s="533"/>
      <c r="E456" s="534"/>
      <c r="F456" s="535"/>
      <c r="G456" s="533"/>
      <c r="H456" s="533"/>
      <c r="I456" s="532"/>
      <c r="J456" s="198"/>
      <c r="L456" s="55"/>
    </row>
    <row r="457" spans="1:12" s="20" customFormat="1" ht="18.75">
      <c r="A457" s="3"/>
      <c r="B457" s="524">
        <v>3</v>
      </c>
      <c r="C457" s="526"/>
      <c r="D457" s="526" t="str">
        <f>IF(C457,VLOOKUP(C457,女子登録情報!$A$2:$H$2000,2,0),"")</f>
        <v/>
      </c>
      <c r="E457" s="528" t="str">
        <f>IF(C457&gt;0,VLOOKUP(C457,女子登録情報!$A$2:$H$2000,3,0),"")</f>
        <v/>
      </c>
      <c r="F457" s="529"/>
      <c r="G457" s="526" t="str">
        <f>IF(C457&gt;0,VLOOKUP(C457,女子登録情報!$A$2:$H$2000,4,0),"")</f>
        <v/>
      </c>
      <c r="H457" s="526" t="str">
        <f>IF(C457&gt;0,VLOOKUP(C457,女子登録情報!$A$2:$H$2000,8,0),"")</f>
        <v/>
      </c>
      <c r="I457" s="492" t="str">
        <f>IF(C457&gt;0,VLOOKUP(C457,女子登録情報!$A$2:$H$2000,5,0),"")</f>
        <v/>
      </c>
      <c r="J457" s="198"/>
      <c r="L457" s="55"/>
    </row>
    <row r="458" spans="1:12" s="20" customFormat="1" ht="18.75">
      <c r="A458" s="3"/>
      <c r="B458" s="542"/>
      <c r="C458" s="533"/>
      <c r="D458" s="533"/>
      <c r="E458" s="534"/>
      <c r="F458" s="535"/>
      <c r="G458" s="533"/>
      <c r="H458" s="533"/>
      <c r="I458" s="532"/>
      <c r="J458" s="198"/>
      <c r="L458" s="55"/>
    </row>
    <row r="459" spans="1:12" s="20" customFormat="1" ht="18.75">
      <c r="A459" s="3"/>
      <c r="B459" s="524">
        <v>4</v>
      </c>
      <c r="C459" s="526"/>
      <c r="D459" s="526" t="str">
        <f>IF(C459,VLOOKUP(C459,女子登録情報!$A$2:$H$2000,2,0),"")</f>
        <v/>
      </c>
      <c r="E459" s="528" t="str">
        <f>IF(C459&gt;0,VLOOKUP(C459,女子登録情報!$A$2:$H$2000,3,0),"")</f>
        <v/>
      </c>
      <c r="F459" s="529"/>
      <c r="G459" s="526" t="str">
        <f>IF(C459&gt;0,VLOOKUP(C459,女子登録情報!$A$2:$H$2000,4,0),"")</f>
        <v/>
      </c>
      <c r="H459" s="526" t="str">
        <f>IF(C459&gt;0,VLOOKUP(C459,女子登録情報!$A$2:$H$2000,8,0),"")</f>
        <v/>
      </c>
      <c r="I459" s="492" t="str">
        <f>IF(C459&gt;0,VLOOKUP(C459,女子登録情報!$A$2:$H$2000,5,0),"")</f>
        <v/>
      </c>
      <c r="J459" s="198"/>
      <c r="L459" s="55"/>
    </row>
    <row r="460" spans="1:12" s="20" customFormat="1" ht="18.75">
      <c r="A460" s="3"/>
      <c r="B460" s="542"/>
      <c r="C460" s="533"/>
      <c r="D460" s="533"/>
      <c r="E460" s="534"/>
      <c r="F460" s="535"/>
      <c r="G460" s="533"/>
      <c r="H460" s="533"/>
      <c r="I460" s="532"/>
      <c r="J460" s="198"/>
      <c r="L460" s="55"/>
    </row>
    <row r="461" spans="1:12" s="20" customFormat="1" ht="18.75">
      <c r="A461" s="3"/>
      <c r="B461" s="524">
        <v>5</v>
      </c>
      <c r="C461" s="526"/>
      <c r="D461" s="526" t="str">
        <f>IF(C461,VLOOKUP(C461,女子登録情報!$A$2:$H$2000,2,0),"")</f>
        <v/>
      </c>
      <c r="E461" s="528" t="str">
        <f>IF(C461&gt;0,VLOOKUP(C461,女子登録情報!$A$2:$H$2000,3,0),"")</f>
        <v/>
      </c>
      <c r="F461" s="529"/>
      <c r="G461" s="526" t="str">
        <f>IF(C461&gt;0,VLOOKUP(C461,女子登録情報!$A$2:$H$2000,4,0),"")</f>
        <v/>
      </c>
      <c r="H461" s="526" t="str">
        <f>IF(C461&gt;0,VLOOKUP(C461,女子登録情報!$A$2:$H$2000,8,0),"")</f>
        <v/>
      </c>
      <c r="I461" s="492" t="str">
        <f>IF(C461&gt;0,VLOOKUP(C461,女子登録情報!$A$2:$H$2000,5,0),"")</f>
        <v/>
      </c>
      <c r="J461" s="198"/>
      <c r="L461" s="55"/>
    </row>
    <row r="462" spans="1:12" s="20" customFormat="1" ht="18.75">
      <c r="A462" s="3"/>
      <c r="B462" s="542"/>
      <c r="C462" s="533"/>
      <c r="D462" s="533"/>
      <c r="E462" s="534"/>
      <c r="F462" s="535"/>
      <c r="G462" s="533"/>
      <c r="H462" s="533"/>
      <c r="I462" s="532"/>
      <c r="J462" s="198"/>
      <c r="L462" s="55"/>
    </row>
    <row r="463" spans="1:12" s="20" customFormat="1" ht="18.75">
      <c r="A463" s="3"/>
      <c r="B463" s="524">
        <v>6</v>
      </c>
      <c r="C463" s="526"/>
      <c r="D463" s="526" t="str">
        <f>IF(C463,VLOOKUP(C463,女子登録情報!$A$2:$H$2000,2,0),"")</f>
        <v/>
      </c>
      <c r="E463" s="528" t="str">
        <f>IF(C463&gt;0,VLOOKUP(C463,女子登録情報!$A$2:$H$2000,3,0),"")</f>
        <v/>
      </c>
      <c r="F463" s="529"/>
      <c r="G463" s="526" t="str">
        <f>IF(C463&gt;0,VLOOKUP(C463,女子登録情報!$A$2:$H$2000,4,0),"")</f>
        <v/>
      </c>
      <c r="H463" s="526" t="str">
        <f>IF(C463&gt;0,VLOOKUP(C463,女子登録情報!$A$2:$H$2000,8,0),"")</f>
        <v/>
      </c>
      <c r="I463" s="492" t="str">
        <f>IF(C463&gt;0,VLOOKUP(C463,女子登録情報!$A$2:$H$2000,5,0),"")</f>
        <v/>
      </c>
      <c r="J463" s="198"/>
      <c r="L463" s="55"/>
    </row>
    <row r="464" spans="1:12" s="20" customFormat="1" ht="19.5" thickBot="1">
      <c r="A464" s="3"/>
      <c r="B464" s="525"/>
      <c r="C464" s="527"/>
      <c r="D464" s="527"/>
      <c r="E464" s="530"/>
      <c r="F464" s="531"/>
      <c r="G464" s="527"/>
      <c r="H464" s="527"/>
      <c r="I464" s="493"/>
      <c r="J464" s="198"/>
      <c r="L464" s="55"/>
    </row>
    <row r="465" spans="1:12" s="20" customFormat="1" ht="18.75">
      <c r="A465" s="3"/>
      <c r="B465" s="494" t="s">
        <v>66</v>
      </c>
      <c r="C465" s="495"/>
      <c r="D465" s="495"/>
      <c r="E465" s="495"/>
      <c r="F465" s="495"/>
      <c r="G465" s="495"/>
      <c r="H465" s="495"/>
      <c r="I465" s="496"/>
      <c r="J465" s="198"/>
      <c r="L465" s="55"/>
    </row>
    <row r="466" spans="1:12" s="20" customFormat="1" ht="18.75">
      <c r="A466" s="3"/>
      <c r="B466" s="497"/>
      <c r="C466" s="498"/>
      <c r="D466" s="498"/>
      <c r="E466" s="498"/>
      <c r="F466" s="498"/>
      <c r="G466" s="498"/>
      <c r="H466" s="498"/>
      <c r="I466" s="499"/>
      <c r="J466" s="198"/>
      <c r="L466" s="55"/>
    </row>
    <row r="467" spans="1:12" s="20" customFormat="1" ht="19.5" thickBot="1">
      <c r="A467" s="3"/>
      <c r="B467" s="500"/>
      <c r="C467" s="501"/>
      <c r="D467" s="501"/>
      <c r="E467" s="501"/>
      <c r="F467" s="501"/>
      <c r="G467" s="501"/>
      <c r="H467" s="501"/>
      <c r="I467" s="502"/>
      <c r="J467" s="198"/>
      <c r="L467" s="55"/>
    </row>
    <row r="468" spans="1:12" s="20" customFormat="1" ht="18.75">
      <c r="A468" s="54"/>
      <c r="B468" s="54"/>
      <c r="C468" s="54"/>
      <c r="D468" s="54"/>
      <c r="E468" s="54"/>
      <c r="F468" s="54"/>
      <c r="G468" s="54"/>
      <c r="H468" s="54"/>
      <c r="I468" s="54"/>
      <c r="J468" s="59"/>
      <c r="L468" s="55"/>
    </row>
    <row r="469" spans="1:12" s="20" customFormat="1" ht="19.5" thickBot="1">
      <c r="A469" s="3"/>
      <c r="B469" s="3"/>
      <c r="C469" s="3"/>
      <c r="D469" s="3"/>
      <c r="E469" s="3"/>
      <c r="F469" s="3"/>
      <c r="G469" s="3"/>
      <c r="H469" s="3"/>
      <c r="I469" s="3"/>
      <c r="J469" s="57" t="s">
        <v>82</v>
      </c>
      <c r="L469" s="55"/>
    </row>
    <row r="470" spans="1:12" s="20" customFormat="1" ht="18.75">
      <c r="A470" s="3"/>
      <c r="B470" s="724" t="str">
        <f>CONCATENATE('加盟校情報&amp;大会設定'!$G$5,'加盟校情報&amp;大会設定'!$H$5,'加盟校情報&amp;大会設定'!$I$5,'加盟校情報&amp;大会設定'!$J$5,)&amp;"　女子4×100mR"</f>
        <v>第82回東海学生駅伝 兼 第14回東海学生女子駅伝　女子4×100mR</v>
      </c>
      <c r="C470" s="725"/>
      <c r="D470" s="725"/>
      <c r="E470" s="725"/>
      <c r="F470" s="725"/>
      <c r="G470" s="725"/>
      <c r="H470" s="725"/>
      <c r="I470" s="726"/>
      <c r="J470" s="198"/>
      <c r="L470" s="55"/>
    </row>
    <row r="471" spans="1:12" s="20" customFormat="1" ht="19.5" thickBot="1">
      <c r="A471" s="3"/>
      <c r="B471" s="727"/>
      <c r="C471" s="728"/>
      <c r="D471" s="728"/>
      <c r="E471" s="728"/>
      <c r="F471" s="728"/>
      <c r="G471" s="728"/>
      <c r="H471" s="728"/>
      <c r="I471" s="729"/>
      <c r="J471" s="198"/>
      <c r="L471" s="55"/>
    </row>
    <row r="472" spans="1:12" s="20" customFormat="1" ht="18.75">
      <c r="A472" s="3"/>
      <c r="B472" s="509" t="s">
        <v>57</v>
      </c>
      <c r="C472" s="510"/>
      <c r="D472" s="515" t="str">
        <f>IF(基本情報登録!$D$6&gt;0,基本情報登録!$D$6,"")</f>
        <v/>
      </c>
      <c r="E472" s="516"/>
      <c r="F472" s="516"/>
      <c r="G472" s="516"/>
      <c r="H472" s="517"/>
      <c r="I472" s="58" t="s">
        <v>58</v>
      </c>
      <c r="J472" s="198"/>
      <c r="L472" s="55"/>
    </row>
    <row r="473" spans="1:12" s="20" customFormat="1" ht="18.75">
      <c r="A473" s="3"/>
      <c r="B473" s="511" t="s">
        <v>1</v>
      </c>
      <c r="C473" s="512"/>
      <c r="D473" s="518" t="str">
        <f>IF(基本情報登録!$D$8&gt;0,基本情報登録!$D$8,"")</f>
        <v/>
      </c>
      <c r="E473" s="519"/>
      <c r="F473" s="519"/>
      <c r="G473" s="519"/>
      <c r="H473" s="520"/>
      <c r="I473" s="492"/>
      <c r="J473" s="198"/>
      <c r="L473" s="55"/>
    </row>
    <row r="474" spans="1:12" s="20" customFormat="1" ht="19.5" thickBot="1">
      <c r="A474" s="3"/>
      <c r="B474" s="513"/>
      <c r="C474" s="514"/>
      <c r="D474" s="521"/>
      <c r="E474" s="522"/>
      <c r="F474" s="522"/>
      <c r="G474" s="522"/>
      <c r="H474" s="523"/>
      <c r="I474" s="493"/>
      <c r="J474" s="198"/>
      <c r="L474" s="55"/>
    </row>
    <row r="475" spans="1:12" s="20" customFormat="1" ht="18.75">
      <c r="A475" s="3"/>
      <c r="B475" s="509" t="s">
        <v>37</v>
      </c>
      <c r="C475" s="510"/>
      <c r="D475" s="547"/>
      <c r="E475" s="548"/>
      <c r="F475" s="548"/>
      <c r="G475" s="548"/>
      <c r="H475" s="548"/>
      <c r="I475" s="549"/>
      <c r="J475" s="198"/>
      <c r="L475" s="55"/>
    </row>
    <row r="476" spans="1:12" s="20" customFormat="1" ht="18.75" hidden="1">
      <c r="A476" s="3"/>
      <c r="B476" s="195"/>
      <c r="C476" s="196"/>
      <c r="D476" s="49"/>
      <c r="E476" s="550" t="str">
        <f>TEXT(D475,"00000")</f>
        <v>00000</v>
      </c>
      <c r="F476" s="550"/>
      <c r="G476" s="550"/>
      <c r="H476" s="550"/>
      <c r="I476" s="551"/>
      <c r="J476" s="198"/>
      <c r="L476" s="55"/>
    </row>
    <row r="477" spans="1:12" s="20" customFormat="1" ht="18.75">
      <c r="A477" s="3"/>
      <c r="B477" s="511" t="s">
        <v>40</v>
      </c>
      <c r="C477" s="512"/>
      <c r="D477" s="528"/>
      <c r="E477" s="554"/>
      <c r="F477" s="554"/>
      <c r="G477" s="554"/>
      <c r="H477" s="554"/>
      <c r="I477" s="555"/>
      <c r="J477" s="198"/>
      <c r="L477" s="55"/>
    </row>
    <row r="478" spans="1:12" s="20" customFormat="1" ht="18.75">
      <c r="A478" s="3"/>
      <c r="B478" s="552"/>
      <c r="C478" s="553"/>
      <c r="D478" s="534"/>
      <c r="E478" s="556"/>
      <c r="F478" s="556"/>
      <c r="G478" s="556"/>
      <c r="H478" s="556"/>
      <c r="I478" s="557"/>
      <c r="J478" s="198"/>
      <c r="L478" s="55"/>
    </row>
    <row r="479" spans="1:12" s="20" customFormat="1" ht="19.5" thickBot="1">
      <c r="A479" s="3"/>
      <c r="B479" s="558" t="s">
        <v>59</v>
      </c>
      <c r="C479" s="559"/>
      <c r="D479" s="560"/>
      <c r="E479" s="561"/>
      <c r="F479" s="561"/>
      <c r="G479" s="561"/>
      <c r="H479" s="561"/>
      <c r="I479" s="562"/>
      <c r="J479" s="198"/>
      <c r="L479" s="55"/>
    </row>
    <row r="480" spans="1:12" s="20" customFormat="1" ht="18.75">
      <c r="A480" s="3"/>
      <c r="B480" s="536" t="s">
        <v>60</v>
      </c>
      <c r="C480" s="537"/>
      <c r="D480" s="537"/>
      <c r="E480" s="537"/>
      <c r="F480" s="537"/>
      <c r="G480" s="537"/>
      <c r="H480" s="537"/>
      <c r="I480" s="538"/>
      <c r="J480" s="198"/>
      <c r="L480" s="55"/>
    </row>
    <row r="481" spans="1:12" s="20" customFormat="1" ht="19.5" thickBot="1">
      <c r="A481" s="3"/>
      <c r="B481" s="50" t="s">
        <v>61</v>
      </c>
      <c r="C481" s="197" t="s">
        <v>30</v>
      </c>
      <c r="D481" s="197" t="s">
        <v>62</v>
      </c>
      <c r="E481" s="539" t="s">
        <v>63</v>
      </c>
      <c r="F481" s="540"/>
      <c r="G481" s="197" t="s">
        <v>57</v>
      </c>
      <c r="H481" s="197" t="s">
        <v>64</v>
      </c>
      <c r="I481" s="51" t="s">
        <v>65</v>
      </c>
      <c r="J481" s="198"/>
      <c r="L481" s="55"/>
    </row>
    <row r="482" spans="1:12" s="20" customFormat="1" ht="19.5" thickTop="1">
      <c r="A482" s="3"/>
      <c r="B482" s="541">
        <v>1</v>
      </c>
      <c r="C482" s="543"/>
      <c r="D482" s="543" t="str">
        <f>IF(C482&gt;0,VLOOKUP(C482,女子登録情報!$A$2:$H$2000,2,0),"")</f>
        <v/>
      </c>
      <c r="E482" s="544" t="str">
        <f>IF(C482&gt;0,VLOOKUP(C482,女子登録情報!$A$2:$H$2000,3,0),"")</f>
        <v/>
      </c>
      <c r="F482" s="545"/>
      <c r="G482" s="543" t="str">
        <f>IF(C482&gt;0,VLOOKUP(C482,女子登録情報!$A$2:$H$2000,4,0),"")</f>
        <v/>
      </c>
      <c r="H482" s="543" t="str">
        <f>IF(C482&gt;0,VLOOKUP(C482,女子登録情報!$A$2:$H$2000,8,0),"")</f>
        <v/>
      </c>
      <c r="I482" s="546" t="str">
        <f>IF(C482&gt;0,VLOOKUP(C482,女子登録情報!$A$2:$H$2000,5,0),"")</f>
        <v/>
      </c>
      <c r="J482" s="198"/>
      <c r="L482" s="55"/>
    </row>
    <row r="483" spans="1:12" s="20" customFormat="1" ht="18.75">
      <c r="A483" s="3"/>
      <c r="B483" s="542"/>
      <c r="C483" s="533"/>
      <c r="D483" s="533"/>
      <c r="E483" s="534"/>
      <c r="F483" s="535"/>
      <c r="G483" s="533"/>
      <c r="H483" s="533"/>
      <c r="I483" s="532"/>
      <c r="J483" s="198"/>
      <c r="L483" s="55"/>
    </row>
    <row r="484" spans="1:12" s="20" customFormat="1" ht="18.75">
      <c r="A484" s="3"/>
      <c r="B484" s="524">
        <v>2</v>
      </c>
      <c r="C484" s="526"/>
      <c r="D484" s="526" t="str">
        <f>IF(C484,VLOOKUP(C484,女子登録情報!$A$2:$H$2000,2,0),"")</f>
        <v/>
      </c>
      <c r="E484" s="528" t="str">
        <f>IF(C484&gt;0,VLOOKUP(C484,女子登録情報!$A$2:$H$2000,3,0),"")</f>
        <v/>
      </c>
      <c r="F484" s="529"/>
      <c r="G484" s="526" t="str">
        <f>IF(C484&gt;0,VLOOKUP(C484,女子登録情報!$A$2:$H$2000,4,0),"")</f>
        <v/>
      </c>
      <c r="H484" s="526" t="str">
        <f>IF(C484&gt;0,VLOOKUP(C484,女子登録情報!$A$2:$H$2000,8,0),"")</f>
        <v/>
      </c>
      <c r="I484" s="492" t="str">
        <f>IF(C484&gt;0,VLOOKUP(C484,女子登録情報!$A$2:$H$2000,5,0),"")</f>
        <v/>
      </c>
      <c r="J484" s="198"/>
      <c r="L484" s="55"/>
    </row>
    <row r="485" spans="1:12" s="20" customFormat="1" ht="18.75">
      <c r="A485" s="3"/>
      <c r="B485" s="542"/>
      <c r="C485" s="533"/>
      <c r="D485" s="533"/>
      <c r="E485" s="534"/>
      <c r="F485" s="535"/>
      <c r="G485" s="533"/>
      <c r="H485" s="533"/>
      <c r="I485" s="532"/>
      <c r="J485" s="198"/>
      <c r="L485" s="55"/>
    </row>
    <row r="486" spans="1:12" s="20" customFormat="1" ht="18.75">
      <c r="A486" s="3"/>
      <c r="B486" s="524">
        <v>3</v>
      </c>
      <c r="C486" s="526"/>
      <c r="D486" s="526" t="str">
        <f>IF(C486,VLOOKUP(C486,女子登録情報!$A$2:$H$2000,2,0),"")</f>
        <v/>
      </c>
      <c r="E486" s="528" t="str">
        <f>IF(C486&gt;0,VLOOKUP(C486,女子登録情報!$A$2:$H$2000,3,0),"")</f>
        <v/>
      </c>
      <c r="F486" s="529"/>
      <c r="G486" s="526" t="str">
        <f>IF(C486&gt;0,VLOOKUP(C486,女子登録情報!$A$2:$H$2000,4,0),"")</f>
        <v/>
      </c>
      <c r="H486" s="526" t="str">
        <f>IF(C486&gt;0,VLOOKUP(C486,女子登録情報!$A$2:$H$2000,8,0),"")</f>
        <v/>
      </c>
      <c r="I486" s="492" t="str">
        <f>IF(C486&gt;0,VLOOKUP(C486,女子登録情報!$A$2:$H$2000,5,0),"")</f>
        <v/>
      </c>
      <c r="J486" s="198"/>
      <c r="L486" s="55"/>
    </row>
    <row r="487" spans="1:12" s="20" customFormat="1" ht="18.75">
      <c r="A487" s="3"/>
      <c r="B487" s="542"/>
      <c r="C487" s="533"/>
      <c r="D487" s="533"/>
      <c r="E487" s="534"/>
      <c r="F487" s="535"/>
      <c r="G487" s="533"/>
      <c r="H487" s="533"/>
      <c r="I487" s="532"/>
      <c r="J487" s="198"/>
      <c r="L487" s="55"/>
    </row>
    <row r="488" spans="1:12" s="20" customFormat="1" ht="18.75">
      <c r="A488" s="3"/>
      <c r="B488" s="524">
        <v>4</v>
      </c>
      <c r="C488" s="526"/>
      <c r="D488" s="526" t="str">
        <f>IF(C488,VLOOKUP(C488,女子登録情報!$A$2:$H$2000,2,0),"")</f>
        <v/>
      </c>
      <c r="E488" s="528" t="str">
        <f>IF(C488&gt;0,VLOOKUP(C488,女子登録情報!$A$2:$H$2000,3,0),"")</f>
        <v/>
      </c>
      <c r="F488" s="529"/>
      <c r="G488" s="526" t="str">
        <f>IF(C488&gt;0,VLOOKUP(C488,女子登録情報!$A$2:$H$2000,4,0),"")</f>
        <v/>
      </c>
      <c r="H488" s="526" t="str">
        <f>IF(C488&gt;0,VLOOKUP(C488,女子登録情報!$A$2:$H$2000,8,0),"")</f>
        <v/>
      </c>
      <c r="I488" s="492" t="str">
        <f>IF(C488&gt;0,VLOOKUP(C488,女子登録情報!$A$2:$H$2000,5,0),"")</f>
        <v/>
      </c>
      <c r="J488" s="198"/>
      <c r="L488" s="55"/>
    </row>
    <row r="489" spans="1:12" s="20" customFormat="1" ht="18.75">
      <c r="A489" s="3"/>
      <c r="B489" s="542"/>
      <c r="C489" s="533"/>
      <c r="D489" s="533"/>
      <c r="E489" s="534"/>
      <c r="F489" s="535"/>
      <c r="G489" s="533"/>
      <c r="H489" s="533"/>
      <c r="I489" s="532"/>
      <c r="J489" s="198"/>
      <c r="L489" s="55"/>
    </row>
    <row r="490" spans="1:12" s="20" customFormat="1" ht="18.75">
      <c r="A490" s="3"/>
      <c r="B490" s="524">
        <v>5</v>
      </c>
      <c r="C490" s="526"/>
      <c r="D490" s="526" t="str">
        <f>IF(C490,VLOOKUP(C490,女子登録情報!$A$2:$H$2000,2,0),"")</f>
        <v/>
      </c>
      <c r="E490" s="528" t="str">
        <f>IF(C490&gt;0,VLOOKUP(C490,女子登録情報!$A$2:$H$2000,3,0),"")</f>
        <v/>
      </c>
      <c r="F490" s="529"/>
      <c r="G490" s="526" t="str">
        <f>IF(C490&gt;0,VLOOKUP(C490,女子登録情報!$A$2:$H$2000,4,0),"")</f>
        <v/>
      </c>
      <c r="H490" s="526" t="str">
        <f>IF(C490&gt;0,VLOOKUP(C490,女子登録情報!$A$2:$H$2000,8,0),"")</f>
        <v/>
      </c>
      <c r="I490" s="492" t="str">
        <f>IF(C490&gt;0,VLOOKUP(C490,女子登録情報!$A$2:$H$2000,5,0),"")</f>
        <v/>
      </c>
      <c r="J490" s="198"/>
      <c r="L490" s="55"/>
    </row>
    <row r="491" spans="1:12" s="20" customFormat="1" ht="18.75">
      <c r="A491" s="3"/>
      <c r="B491" s="542"/>
      <c r="C491" s="533"/>
      <c r="D491" s="533"/>
      <c r="E491" s="534"/>
      <c r="F491" s="535"/>
      <c r="G491" s="533"/>
      <c r="H491" s="533"/>
      <c r="I491" s="532"/>
      <c r="J491" s="198"/>
      <c r="L491" s="55"/>
    </row>
    <row r="492" spans="1:12" s="20" customFormat="1" ht="18.75">
      <c r="A492" s="3"/>
      <c r="B492" s="524">
        <v>6</v>
      </c>
      <c r="C492" s="526"/>
      <c r="D492" s="526" t="str">
        <f>IF(C492,VLOOKUP(C492,女子登録情報!$A$2:$H$2000,2,0),"")</f>
        <v/>
      </c>
      <c r="E492" s="528" t="str">
        <f>IF(C492&gt;0,VLOOKUP(C492,女子登録情報!$A$2:$H$2000,3,0),"")</f>
        <v/>
      </c>
      <c r="F492" s="529"/>
      <c r="G492" s="526" t="str">
        <f>IF(C492&gt;0,VLOOKUP(C492,女子登録情報!$A$2:$H$2000,4,0),"")</f>
        <v/>
      </c>
      <c r="H492" s="526" t="str">
        <f>IF(C492&gt;0,VLOOKUP(C492,女子登録情報!$A$2:$H$2000,8,0),"")</f>
        <v/>
      </c>
      <c r="I492" s="492" t="str">
        <f>IF(C492&gt;0,VLOOKUP(C492,女子登録情報!$A$2:$H$2000,5,0),"")</f>
        <v/>
      </c>
      <c r="J492" s="198"/>
      <c r="L492" s="55"/>
    </row>
    <row r="493" spans="1:12" s="20" customFormat="1" ht="19.5" thickBot="1">
      <c r="A493" s="3"/>
      <c r="B493" s="525"/>
      <c r="C493" s="527"/>
      <c r="D493" s="527"/>
      <c r="E493" s="530"/>
      <c r="F493" s="531"/>
      <c r="G493" s="527"/>
      <c r="H493" s="527"/>
      <c r="I493" s="493"/>
      <c r="J493" s="198"/>
      <c r="L493" s="55"/>
    </row>
    <row r="494" spans="1:12" s="20" customFormat="1" ht="18.75">
      <c r="A494" s="3"/>
      <c r="B494" s="494" t="s">
        <v>66</v>
      </c>
      <c r="C494" s="495"/>
      <c r="D494" s="495"/>
      <c r="E494" s="495"/>
      <c r="F494" s="495"/>
      <c r="G494" s="495"/>
      <c r="H494" s="495"/>
      <c r="I494" s="496"/>
      <c r="J494" s="198"/>
      <c r="L494" s="55"/>
    </row>
    <row r="495" spans="1:12" s="20" customFormat="1" ht="18.75">
      <c r="A495" s="3"/>
      <c r="B495" s="497"/>
      <c r="C495" s="498"/>
      <c r="D495" s="498"/>
      <c r="E495" s="498"/>
      <c r="F495" s="498"/>
      <c r="G495" s="498"/>
      <c r="H495" s="498"/>
      <c r="I495" s="499"/>
      <c r="J495" s="198"/>
      <c r="L495" s="55"/>
    </row>
    <row r="496" spans="1:12" s="20" customFormat="1" ht="19.5" thickBot="1">
      <c r="A496" s="3"/>
      <c r="B496" s="500"/>
      <c r="C496" s="501"/>
      <c r="D496" s="501"/>
      <c r="E496" s="501"/>
      <c r="F496" s="501"/>
      <c r="G496" s="501"/>
      <c r="H496" s="501"/>
      <c r="I496" s="502"/>
      <c r="J496" s="198"/>
      <c r="L496" s="55"/>
    </row>
    <row r="497" spans="1:12" s="20" customFormat="1" ht="18.75">
      <c r="A497" s="54"/>
      <c r="B497" s="54"/>
      <c r="C497" s="54"/>
      <c r="D497" s="54"/>
      <c r="E497" s="54"/>
      <c r="F497" s="54"/>
      <c r="G497" s="54"/>
      <c r="H497" s="54"/>
      <c r="I497" s="54"/>
      <c r="J497" s="59"/>
      <c r="L497" s="55"/>
    </row>
    <row r="498" spans="1:12" s="20" customFormat="1" ht="19.5" thickBot="1">
      <c r="A498" s="3"/>
      <c r="B498" s="3"/>
      <c r="C498" s="3"/>
      <c r="D498" s="3"/>
      <c r="E498" s="3"/>
      <c r="F498" s="3"/>
      <c r="G498" s="3"/>
      <c r="H498" s="3"/>
      <c r="I498" s="3"/>
      <c r="J498" s="57" t="s">
        <v>83</v>
      </c>
      <c r="L498" s="55"/>
    </row>
    <row r="499" spans="1:12" s="20" customFormat="1" ht="18.75">
      <c r="A499" s="3"/>
      <c r="B499" s="724" t="str">
        <f>CONCATENATE('加盟校情報&amp;大会設定'!$G$5,'加盟校情報&amp;大会設定'!$H$5,'加盟校情報&amp;大会設定'!$I$5,'加盟校情報&amp;大会設定'!$J$5,)&amp;"　女子4×100mR"</f>
        <v>第82回東海学生駅伝 兼 第14回東海学生女子駅伝　女子4×100mR</v>
      </c>
      <c r="C499" s="725"/>
      <c r="D499" s="725"/>
      <c r="E499" s="725"/>
      <c r="F499" s="725"/>
      <c r="G499" s="725"/>
      <c r="H499" s="725"/>
      <c r="I499" s="726"/>
      <c r="J499" s="198"/>
      <c r="L499" s="55"/>
    </row>
    <row r="500" spans="1:12" s="20" customFormat="1" ht="19.5" thickBot="1">
      <c r="A500" s="3"/>
      <c r="B500" s="727"/>
      <c r="C500" s="728"/>
      <c r="D500" s="728"/>
      <c r="E500" s="728"/>
      <c r="F500" s="728"/>
      <c r="G500" s="728"/>
      <c r="H500" s="728"/>
      <c r="I500" s="729"/>
      <c r="J500" s="198"/>
      <c r="L500" s="55"/>
    </row>
    <row r="501" spans="1:12" s="20" customFormat="1" ht="18.75">
      <c r="A501" s="3"/>
      <c r="B501" s="509" t="s">
        <v>57</v>
      </c>
      <c r="C501" s="510"/>
      <c r="D501" s="515" t="str">
        <f>IF(基本情報登録!$D$6&gt;0,基本情報登録!$D$6,"")</f>
        <v/>
      </c>
      <c r="E501" s="516"/>
      <c r="F501" s="516"/>
      <c r="G501" s="516"/>
      <c r="H501" s="517"/>
      <c r="I501" s="58" t="s">
        <v>58</v>
      </c>
      <c r="J501" s="198"/>
      <c r="L501" s="55"/>
    </row>
    <row r="502" spans="1:12" s="20" customFormat="1" ht="18.75">
      <c r="A502" s="3"/>
      <c r="B502" s="511" t="s">
        <v>1</v>
      </c>
      <c r="C502" s="512"/>
      <c r="D502" s="518" t="str">
        <f>IF(基本情報登録!$D$8&gt;0,基本情報登録!$D$8,"")</f>
        <v/>
      </c>
      <c r="E502" s="519"/>
      <c r="F502" s="519"/>
      <c r="G502" s="519"/>
      <c r="H502" s="520"/>
      <c r="I502" s="492"/>
      <c r="J502" s="198"/>
      <c r="L502" s="55"/>
    </row>
    <row r="503" spans="1:12" s="20" customFormat="1" ht="19.5" thickBot="1">
      <c r="A503" s="3"/>
      <c r="B503" s="513"/>
      <c r="C503" s="514"/>
      <c r="D503" s="521"/>
      <c r="E503" s="522"/>
      <c r="F503" s="522"/>
      <c r="G503" s="522"/>
      <c r="H503" s="523"/>
      <c r="I503" s="493"/>
      <c r="J503" s="198"/>
      <c r="L503" s="55"/>
    </row>
    <row r="504" spans="1:12" s="20" customFormat="1" ht="18.75">
      <c r="A504" s="3"/>
      <c r="B504" s="509" t="s">
        <v>37</v>
      </c>
      <c r="C504" s="510"/>
      <c r="D504" s="547"/>
      <c r="E504" s="548"/>
      <c r="F504" s="548"/>
      <c r="G504" s="548"/>
      <c r="H504" s="548"/>
      <c r="I504" s="549"/>
      <c r="J504" s="198"/>
      <c r="L504" s="55"/>
    </row>
    <row r="505" spans="1:12" s="20" customFormat="1" ht="18.75" hidden="1">
      <c r="A505" s="3"/>
      <c r="B505" s="195"/>
      <c r="C505" s="196"/>
      <c r="D505" s="49"/>
      <c r="E505" s="550" t="str">
        <f>TEXT(D504,"00000")</f>
        <v>00000</v>
      </c>
      <c r="F505" s="550"/>
      <c r="G505" s="550"/>
      <c r="H505" s="550"/>
      <c r="I505" s="551"/>
      <c r="J505" s="198"/>
      <c r="L505" s="55"/>
    </row>
    <row r="506" spans="1:12" s="20" customFormat="1" ht="18.75">
      <c r="A506" s="3"/>
      <c r="B506" s="511" t="s">
        <v>40</v>
      </c>
      <c r="C506" s="512"/>
      <c r="D506" s="528"/>
      <c r="E506" s="554"/>
      <c r="F506" s="554"/>
      <c r="G506" s="554"/>
      <c r="H506" s="554"/>
      <c r="I506" s="555"/>
      <c r="J506" s="198"/>
      <c r="L506" s="55"/>
    </row>
    <row r="507" spans="1:12" s="20" customFormat="1" ht="18.75">
      <c r="A507" s="3"/>
      <c r="B507" s="552"/>
      <c r="C507" s="553"/>
      <c r="D507" s="534"/>
      <c r="E507" s="556"/>
      <c r="F507" s="556"/>
      <c r="G507" s="556"/>
      <c r="H507" s="556"/>
      <c r="I507" s="557"/>
      <c r="J507" s="198"/>
      <c r="L507" s="55"/>
    </row>
    <row r="508" spans="1:12" s="20" customFormat="1" ht="19.5" thickBot="1">
      <c r="A508" s="3"/>
      <c r="B508" s="558" t="s">
        <v>59</v>
      </c>
      <c r="C508" s="559"/>
      <c r="D508" s="560"/>
      <c r="E508" s="561"/>
      <c r="F508" s="561"/>
      <c r="G508" s="561"/>
      <c r="H508" s="561"/>
      <c r="I508" s="562"/>
      <c r="J508" s="198"/>
      <c r="L508" s="55"/>
    </row>
    <row r="509" spans="1:12" s="20" customFormat="1" ht="18.75">
      <c r="A509" s="3"/>
      <c r="B509" s="536" t="s">
        <v>60</v>
      </c>
      <c r="C509" s="537"/>
      <c r="D509" s="537"/>
      <c r="E509" s="537"/>
      <c r="F509" s="537"/>
      <c r="G509" s="537"/>
      <c r="H509" s="537"/>
      <c r="I509" s="538"/>
      <c r="J509" s="198"/>
      <c r="L509" s="55"/>
    </row>
    <row r="510" spans="1:12" s="20" customFormat="1" ht="19.5" thickBot="1">
      <c r="A510" s="3"/>
      <c r="B510" s="50" t="s">
        <v>61</v>
      </c>
      <c r="C510" s="197" t="s">
        <v>30</v>
      </c>
      <c r="D510" s="197" t="s">
        <v>62</v>
      </c>
      <c r="E510" s="539" t="s">
        <v>63</v>
      </c>
      <c r="F510" s="540"/>
      <c r="G510" s="197" t="s">
        <v>57</v>
      </c>
      <c r="H510" s="197" t="s">
        <v>64</v>
      </c>
      <c r="I510" s="51" t="s">
        <v>65</v>
      </c>
      <c r="J510" s="198"/>
      <c r="L510" s="55"/>
    </row>
    <row r="511" spans="1:12" s="20" customFormat="1" ht="19.5" thickTop="1">
      <c r="A511" s="3"/>
      <c r="B511" s="541">
        <v>1</v>
      </c>
      <c r="C511" s="543"/>
      <c r="D511" s="543" t="str">
        <f>IF(C511&gt;0,VLOOKUP(C511,女子登録情報!$A$2:$H$2000,2,0),"")</f>
        <v/>
      </c>
      <c r="E511" s="544" t="str">
        <f>IF(C511&gt;0,VLOOKUP(C511,女子登録情報!$A$2:$H$2000,3,0),"")</f>
        <v/>
      </c>
      <c r="F511" s="545"/>
      <c r="G511" s="543" t="str">
        <f>IF(C511&gt;0,VLOOKUP(C511,女子登録情報!$A$2:$H$2000,4,0),"")</f>
        <v/>
      </c>
      <c r="H511" s="543" t="str">
        <f>IF(C511&gt;0,VLOOKUP(C511,女子登録情報!$A$2:$H$2000,8,0),"")</f>
        <v/>
      </c>
      <c r="I511" s="546" t="str">
        <f>IF(C511&gt;0,VLOOKUP(C511,女子登録情報!$A$2:$H$2000,5,0),"")</f>
        <v/>
      </c>
      <c r="J511" s="198"/>
      <c r="L511" s="55"/>
    </row>
    <row r="512" spans="1:12" s="20" customFormat="1" ht="18.75">
      <c r="A512" s="3"/>
      <c r="B512" s="542"/>
      <c r="C512" s="533"/>
      <c r="D512" s="533"/>
      <c r="E512" s="534"/>
      <c r="F512" s="535"/>
      <c r="G512" s="533"/>
      <c r="H512" s="533"/>
      <c r="I512" s="532"/>
      <c r="J512" s="198"/>
      <c r="L512" s="55"/>
    </row>
    <row r="513" spans="1:12" s="20" customFormat="1" ht="18.75">
      <c r="A513" s="3"/>
      <c r="B513" s="524">
        <v>2</v>
      </c>
      <c r="C513" s="526"/>
      <c r="D513" s="526" t="str">
        <f>IF(C513,VLOOKUP(C513,女子登録情報!$A$2:$H$2000,2,0),"")</f>
        <v/>
      </c>
      <c r="E513" s="528" t="str">
        <f>IF(C513&gt;0,VLOOKUP(C513,女子登録情報!$A$2:$H$2000,3,0),"")</f>
        <v/>
      </c>
      <c r="F513" s="529"/>
      <c r="G513" s="526" t="str">
        <f>IF(C513&gt;0,VLOOKUP(C513,女子登録情報!$A$2:$H$2000,4,0),"")</f>
        <v/>
      </c>
      <c r="H513" s="526" t="str">
        <f>IF(C513&gt;0,VLOOKUP(C513,女子登録情報!$A$2:$H$2000,8,0),"")</f>
        <v/>
      </c>
      <c r="I513" s="492" t="str">
        <f>IF(C513&gt;0,VLOOKUP(C513,女子登録情報!$A$2:$H$2000,5,0),"")</f>
        <v/>
      </c>
      <c r="J513" s="198"/>
      <c r="L513" s="55"/>
    </row>
    <row r="514" spans="1:12" s="20" customFormat="1" ht="18.75">
      <c r="A514" s="3"/>
      <c r="B514" s="542"/>
      <c r="C514" s="533"/>
      <c r="D514" s="533"/>
      <c r="E514" s="534"/>
      <c r="F514" s="535"/>
      <c r="G514" s="533"/>
      <c r="H514" s="533"/>
      <c r="I514" s="532"/>
      <c r="J514" s="198"/>
      <c r="L514" s="55"/>
    </row>
    <row r="515" spans="1:12" s="20" customFormat="1" ht="18.75">
      <c r="A515" s="3"/>
      <c r="B515" s="524">
        <v>3</v>
      </c>
      <c r="C515" s="526"/>
      <c r="D515" s="526" t="str">
        <f>IF(C515,VLOOKUP(C515,女子登録情報!$A$2:$H$2000,2,0),"")</f>
        <v/>
      </c>
      <c r="E515" s="528" t="str">
        <f>IF(C515&gt;0,VLOOKUP(C515,女子登録情報!$A$2:$H$2000,3,0),"")</f>
        <v/>
      </c>
      <c r="F515" s="529"/>
      <c r="G515" s="526" t="str">
        <f>IF(C515&gt;0,VLOOKUP(C515,女子登録情報!$A$2:$H$2000,4,0),"")</f>
        <v/>
      </c>
      <c r="H515" s="526" t="str">
        <f>IF(C515&gt;0,VLOOKUP(C515,女子登録情報!$A$2:$H$2000,8,0),"")</f>
        <v/>
      </c>
      <c r="I515" s="492" t="str">
        <f>IF(C515&gt;0,VLOOKUP(C515,女子登録情報!$A$2:$H$2000,5,0),"")</f>
        <v/>
      </c>
      <c r="J515" s="198"/>
      <c r="L515" s="55"/>
    </row>
    <row r="516" spans="1:12" s="20" customFormat="1" ht="18.75">
      <c r="A516" s="3"/>
      <c r="B516" s="542"/>
      <c r="C516" s="533"/>
      <c r="D516" s="533"/>
      <c r="E516" s="534"/>
      <c r="F516" s="535"/>
      <c r="G516" s="533"/>
      <c r="H516" s="533"/>
      <c r="I516" s="532"/>
      <c r="J516" s="198"/>
      <c r="L516" s="55"/>
    </row>
    <row r="517" spans="1:12" s="20" customFormat="1" ht="18.75">
      <c r="A517" s="3"/>
      <c r="B517" s="524">
        <v>4</v>
      </c>
      <c r="C517" s="526"/>
      <c r="D517" s="526" t="str">
        <f>IF(C517,VLOOKUP(C517,女子登録情報!$A$2:$H$2000,2,0),"")</f>
        <v/>
      </c>
      <c r="E517" s="528" t="str">
        <f>IF(C517&gt;0,VLOOKUP(C517,女子登録情報!$A$2:$H$2000,3,0),"")</f>
        <v/>
      </c>
      <c r="F517" s="529"/>
      <c r="G517" s="526" t="str">
        <f>IF(C517&gt;0,VLOOKUP(C517,女子登録情報!$A$2:$H$2000,4,0),"")</f>
        <v/>
      </c>
      <c r="H517" s="526" t="str">
        <f>IF(C517&gt;0,VLOOKUP(C517,女子登録情報!$A$2:$H$2000,8,0),"")</f>
        <v/>
      </c>
      <c r="I517" s="492" t="str">
        <f>IF(C517&gt;0,VLOOKUP(C517,女子登録情報!$A$2:$H$2000,5,0),"")</f>
        <v/>
      </c>
      <c r="J517" s="198"/>
      <c r="L517" s="55"/>
    </row>
    <row r="518" spans="1:12" s="20" customFormat="1" ht="18.75">
      <c r="A518" s="3"/>
      <c r="B518" s="542"/>
      <c r="C518" s="533"/>
      <c r="D518" s="533"/>
      <c r="E518" s="534"/>
      <c r="F518" s="535"/>
      <c r="G518" s="533"/>
      <c r="H518" s="533"/>
      <c r="I518" s="532"/>
      <c r="J518" s="198"/>
      <c r="L518" s="55"/>
    </row>
    <row r="519" spans="1:12" s="20" customFormat="1" ht="18.75">
      <c r="A519" s="3"/>
      <c r="B519" s="524">
        <v>5</v>
      </c>
      <c r="C519" s="526"/>
      <c r="D519" s="526" t="str">
        <f>IF(C519,VLOOKUP(C519,女子登録情報!$A$2:$H$2000,2,0),"")</f>
        <v/>
      </c>
      <c r="E519" s="528" t="str">
        <f>IF(C519&gt;0,VLOOKUP(C519,女子登録情報!$A$2:$H$2000,3,0),"")</f>
        <v/>
      </c>
      <c r="F519" s="529"/>
      <c r="G519" s="526" t="str">
        <f>IF(C519&gt;0,VLOOKUP(C519,女子登録情報!$A$2:$H$2000,4,0),"")</f>
        <v/>
      </c>
      <c r="H519" s="526" t="str">
        <f>IF(C519&gt;0,VLOOKUP(C519,女子登録情報!$A$2:$H$2000,8,0),"")</f>
        <v/>
      </c>
      <c r="I519" s="492" t="str">
        <f>IF(C519&gt;0,VLOOKUP(C519,女子登録情報!$A$2:$H$2000,5,0),"")</f>
        <v/>
      </c>
      <c r="J519" s="198"/>
      <c r="L519" s="55"/>
    </row>
    <row r="520" spans="1:12" s="20" customFormat="1" ht="18.75">
      <c r="A520" s="3"/>
      <c r="B520" s="542"/>
      <c r="C520" s="533"/>
      <c r="D520" s="533"/>
      <c r="E520" s="534"/>
      <c r="F520" s="535"/>
      <c r="G520" s="533"/>
      <c r="H520" s="533"/>
      <c r="I520" s="532"/>
      <c r="J520" s="198"/>
      <c r="L520" s="55"/>
    </row>
    <row r="521" spans="1:12" s="20" customFormat="1" ht="18.75">
      <c r="A521" s="3"/>
      <c r="B521" s="524">
        <v>6</v>
      </c>
      <c r="C521" s="526"/>
      <c r="D521" s="526" t="str">
        <f>IF(C521,VLOOKUP(C521,女子登録情報!$A$2:$H$2000,2,0),"")</f>
        <v/>
      </c>
      <c r="E521" s="528" t="str">
        <f>IF(C521&gt;0,VLOOKUP(C521,女子登録情報!$A$2:$H$2000,3,0),"")</f>
        <v/>
      </c>
      <c r="F521" s="529"/>
      <c r="G521" s="526" t="str">
        <f>IF(C521&gt;0,VLOOKUP(C521,女子登録情報!$A$2:$H$2000,4,0),"")</f>
        <v/>
      </c>
      <c r="H521" s="526" t="str">
        <f>IF(C521&gt;0,VLOOKUP(C521,女子登録情報!$A$2:$H$2000,8,0),"")</f>
        <v/>
      </c>
      <c r="I521" s="492" t="str">
        <f>IF(C521&gt;0,VLOOKUP(C521,女子登録情報!$A$2:$H$2000,5,0),"")</f>
        <v/>
      </c>
      <c r="J521" s="198"/>
      <c r="L521" s="55"/>
    </row>
    <row r="522" spans="1:12" s="20" customFormat="1" ht="19.5" thickBot="1">
      <c r="A522" s="3"/>
      <c r="B522" s="525"/>
      <c r="C522" s="527"/>
      <c r="D522" s="527"/>
      <c r="E522" s="530"/>
      <c r="F522" s="531"/>
      <c r="G522" s="527"/>
      <c r="H522" s="527"/>
      <c r="I522" s="493"/>
      <c r="J522" s="198"/>
      <c r="L522" s="55"/>
    </row>
    <row r="523" spans="1:12" s="20" customFormat="1" ht="18.75">
      <c r="A523" s="3"/>
      <c r="B523" s="494" t="s">
        <v>66</v>
      </c>
      <c r="C523" s="495"/>
      <c r="D523" s="495"/>
      <c r="E523" s="495"/>
      <c r="F523" s="495"/>
      <c r="G523" s="495"/>
      <c r="H523" s="495"/>
      <c r="I523" s="496"/>
      <c r="J523" s="198"/>
      <c r="L523" s="55"/>
    </row>
    <row r="524" spans="1:12" s="20" customFormat="1" ht="18.75">
      <c r="A524" s="3"/>
      <c r="B524" s="497"/>
      <c r="C524" s="498"/>
      <c r="D524" s="498"/>
      <c r="E524" s="498"/>
      <c r="F524" s="498"/>
      <c r="G524" s="498"/>
      <c r="H524" s="498"/>
      <c r="I524" s="499"/>
      <c r="J524" s="198"/>
      <c r="L524" s="55"/>
    </row>
    <row r="525" spans="1:12" s="20" customFormat="1" ht="19.5" thickBot="1">
      <c r="A525" s="3"/>
      <c r="B525" s="500"/>
      <c r="C525" s="501"/>
      <c r="D525" s="501"/>
      <c r="E525" s="501"/>
      <c r="F525" s="501"/>
      <c r="G525" s="501"/>
      <c r="H525" s="501"/>
      <c r="I525" s="502"/>
      <c r="J525" s="198"/>
      <c r="L525" s="55"/>
    </row>
    <row r="526" spans="1:12" s="20" customFormat="1" ht="18.75">
      <c r="A526" s="54"/>
      <c r="B526" s="54"/>
      <c r="C526" s="54"/>
      <c r="D526" s="54"/>
      <c r="E526" s="54"/>
      <c r="F526" s="54"/>
      <c r="G526" s="54"/>
      <c r="H526" s="54"/>
      <c r="I526" s="54"/>
      <c r="J526" s="59"/>
      <c r="L526" s="55"/>
    </row>
    <row r="527" spans="1:12" s="20" customFormat="1" ht="19.5" thickBot="1">
      <c r="A527" s="3"/>
      <c r="B527" s="3"/>
      <c r="C527" s="3"/>
      <c r="D527" s="3"/>
      <c r="E527" s="3"/>
      <c r="F527" s="3"/>
      <c r="G527" s="3"/>
      <c r="H527" s="3"/>
      <c r="I527" s="3"/>
      <c r="J527" s="57" t="s">
        <v>84</v>
      </c>
      <c r="L527" s="55"/>
    </row>
    <row r="528" spans="1:12" s="20" customFormat="1" ht="18.75">
      <c r="A528" s="3"/>
      <c r="B528" s="724" t="str">
        <f>CONCATENATE('加盟校情報&amp;大会設定'!$G$5,'加盟校情報&amp;大会設定'!$H$5,'加盟校情報&amp;大会設定'!$I$5,'加盟校情報&amp;大会設定'!$J$5,)&amp;"　女子4×100mR"</f>
        <v>第82回東海学生駅伝 兼 第14回東海学生女子駅伝　女子4×100mR</v>
      </c>
      <c r="C528" s="725"/>
      <c r="D528" s="725"/>
      <c r="E528" s="725"/>
      <c r="F528" s="725"/>
      <c r="G528" s="725"/>
      <c r="H528" s="725"/>
      <c r="I528" s="726"/>
      <c r="J528" s="198"/>
      <c r="L528" s="55"/>
    </row>
    <row r="529" spans="1:12" s="20" customFormat="1" ht="19.5" thickBot="1">
      <c r="A529" s="3"/>
      <c r="B529" s="727"/>
      <c r="C529" s="728"/>
      <c r="D529" s="728"/>
      <c r="E529" s="728"/>
      <c r="F529" s="728"/>
      <c r="G529" s="728"/>
      <c r="H529" s="728"/>
      <c r="I529" s="729"/>
      <c r="J529" s="198"/>
      <c r="L529" s="55"/>
    </row>
    <row r="530" spans="1:12" s="20" customFormat="1" ht="18.75">
      <c r="A530" s="3"/>
      <c r="B530" s="509" t="s">
        <v>57</v>
      </c>
      <c r="C530" s="510"/>
      <c r="D530" s="515" t="str">
        <f>IF(基本情報登録!$D$6&gt;0,基本情報登録!$D$6,"")</f>
        <v/>
      </c>
      <c r="E530" s="516"/>
      <c r="F530" s="516"/>
      <c r="G530" s="516"/>
      <c r="H530" s="517"/>
      <c r="I530" s="58" t="s">
        <v>58</v>
      </c>
      <c r="J530" s="198"/>
      <c r="L530" s="55"/>
    </row>
    <row r="531" spans="1:12" s="20" customFormat="1" ht="18.75">
      <c r="A531" s="3"/>
      <c r="B531" s="511" t="s">
        <v>1</v>
      </c>
      <c r="C531" s="512"/>
      <c r="D531" s="518" t="str">
        <f>IF(基本情報登録!$D$8&gt;0,基本情報登録!$D$8,"")</f>
        <v/>
      </c>
      <c r="E531" s="519"/>
      <c r="F531" s="519"/>
      <c r="G531" s="519"/>
      <c r="H531" s="520"/>
      <c r="I531" s="492"/>
      <c r="J531" s="198"/>
      <c r="L531" s="55"/>
    </row>
    <row r="532" spans="1:12" s="20" customFormat="1" ht="19.5" thickBot="1">
      <c r="A532" s="3"/>
      <c r="B532" s="513"/>
      <c r="C532" s="514"/>
      <c r="D532" s="521"/>
      <c r="E532" s="522"/>
      <c r="F532" s="522"/>
      <c r="G532" s="522"/>
      <c r="H532" s="523"/>
      <c r="I532" s="493"/>
      <c r="J532" s="198"/>
      <c r="L532" s="55"/>
    </row>
    <row r="533" spans="1:12" s="20" customFormat="1" ht="18.75">
      <c r="A533" s="3"/>
      <c r="B533" s="509" t="s">
        <v>37</v>
      </c>
      <c r="C533" s="510"/>
      <c r="D533" s="547"/>
      <c r="E533" s="548"/>
      <c r="F533" s="548"/>
      <c r="G533" s="548"/>
      <c r="H533" s="548"/>
      <c r="I533" s="549"/>
      <c r="J533" s="198"/>
      <c r="L533" s="55"/>
    </row>
    <row r="534" spans="1:12" s="20" customFormat="1" ht="18.75" hidden="1">
      <c r="A534" s="3"/>
      <c r="B534" s="195"/>
      <c r="C534" s="196"/>
      <c r="D534" s="49"/>
      <c r="E534" s="550" t="str">
        <f>TEXT(D533,"00000")</f>
        <v>00000</v>
      </c>
      <c r="F534" s="550"/>
      <c r="G534" s="550"/>
      <c r="H534" s="550"/>
      <c r="I534" s="551"/>
      <c r="J534" s="198"/>
      <c r="L534" s="55"/>
    </row>
    <row r="535" spans="1:12" s="20" customFormat="1" ht="18.75">
      <c r="A535" s="3"/>
      <c r="B535" s="511" t="s">
        <v>40</v>
      </c>
      <c r="C535" s="512"/>
      <c r="D535" s="528"/>
      <c r="E535" s="554"/>
      <c r="F535" s="554"/>
      <c r="G535" s="554"/>
      <c r="H535" s="554"/>
      <c r="I535" s="555"/>
      <c r="J535" s="198"/>
      <c r="L535" s="55"/>
    </row>
    <row r="536" spans="1:12" s="20" customFormat="1" ht="18.75">
      <c r="A536" s="3"/>
      <c r="B536" s="552"/>
      <c r="C536" s="553"/>
      <c r="D536" s="534"/>
      <c r="E536" s="556"/>
      <c r="F536" s="556"/>
      <c r="G536" s="556"/>
      <c r="H536" s="556"/>
      <c r="I536" s="557"/>
      <c r="J536" s="198"/>
      <c r="L536" s="55"/>
    </row>
    <row r="537" spans="1:12" s="20" customFormat="1" ht="19.5" thickBot="1">
      <c r="A537" s="3"/>
      <c r="B537" s="558" t="s">
        <v>59</v>
      </c>
      <c r="C537" s="559"/>
      <c r="D537" s="560"/>
      <c r="E537" s="561"/>
      <c r="F537" s="561"/>
      <c r="G537" s="561"/>
      <c r="H537" s="561"/>
      <c r="I537" s="562"/>
      <c r="J537" s="198"/>
      <c r="L537" s="55"/>
    </row>
    <row r="538" spans="1:12" s="20" customFormat="1" ht="18.75">
      <c r="A538" s="3"/>
      <c r="B538" s="536" t="s">
        <v>60</v>
      </c>
      <c r="C538" s="537"/>
      <c r="D538" s="537"/>
      <c r="E538" s="537"/>
      <c r="F538" s="537"/>
      <c r="G538" s="537"/>
      <c r="H538" s="537"/>
      <c r="I538" s="538"/>
      <c r="J538" s="198"/>
      <c r="L538" s="55"/>
    </row>
    <row r="539" spans="1:12" s="20" customFormat="1" ht="19.5" thickBot="1">
      <c r="A539" s="3"/>
      <c r="B539" s="50" t="s">
        <v>61</v>
      </c>
      <c r="C539" s="197" t="s">
        <v>30</v>
      </c>
      <c r="D539" s="197" t="s">
        <v>62</v>
      </c>
      <c r="E539" s="539" t="s">
        <v>63</v>
      </c>
      <c r="F539" s="540"/>
      <c r="G539" s="197" t="s">
        <v>57</v>
      </c>
      <c r="H539" s="197" t="s">
        <v>64</v>
      </c>
      <c r="I539" s="51" t="s">
        <v>65</v>
      </c>
      <c r="J539" s="198"/>
      <c r="L539" s="55"/>
    </row>
    <row r="540" spans="1:12" s="20" customFormat="1" ht="19.5" thickTop="1">
      <c r="A540" s="3"/>
      <c r="B540" s="541">
        <v>1</v>
      </c>
      <c r="C540" s="543"/>
      <c r="D540" s="543" t="str">
        <f>IF(C540&gt;0,VLOOKUP(C540,女子登録情報!$A$2:$H$2000,2,0),"")</f>
        <v/>
      </c>
      <c r="E540" s="544" t="str">
        <f>IF(C540&gt;0,VLOOKUP(C540,女子登録情報!$A$2:$H$2000,3,0),"")</f>
        <v/>
      </c>
      <c r="F540" s="545"/>
      <c r="G540" s="543" t="str">
        <f>IF(C540&gt;0,VLOOKUP(C540,女子登録情報!$A$2:$H$2000,4,0),"")</f>
        <v/>
      </c>
      <c r="H540" s="543" t="str">
        <f>IF(C540&gt;0,VLOOKUP(C540,女子登録情報!$A$2:$H$2000,8,0),"")</f>
        <v/>
      </c>
      <c r="I540" s="546" t="str">
        <f>IF(C540&gt;0,VLOOKUP(C540,女子登録情報!$A$2:$H$2000,5,0),"")</f>
        <v/>
      </c>
      <c r="J540" s="198"/>
      <c r="L540" s="55"/>
    </row>
    <row r="541" spans="1:12" s="20" customFormat="1" ht="18.75">
      <c r="A541" s="3"/>
      <c r="B541" s="542"/>
      <c r="C541" s="533"/>
      <c r="D541" s="533"/>
      <c r="E541" s="534"/>
      <c r="F541" s="535"/>
      <c r="G541" s="533"/>
      <c r="H541" s="533"/>
      <c r="I541" s="532"/>
      <c r="J541" s="198"/>
      <c r="L541" s="55"/>
    </row>
    <row r="542" spans="1:12" s="20" customFormat="1" ht="18.75">
      <c r="A542" s="3"/>
      <c r="B542" s="524">
        <v>2</v>
      </c>
      <c r="C542" s="526"/>
      <c r="D542" s="526" t="str">
        <f>IF(C542,VLOOKUP(C542,女子登録情報!$A$2:$H$2000,2,0),"")</f>
        <v/>
      </c>
      <c r="E542" s="528" t="str">
        <f>IF(C542&gt;0,VLOOKUP(C542,女子登録情報!$A$2:$H$2000,3,0),"")</f>
        <v/>
      </c>
      <c r="F542" s="529"/>
      <c r="G542" s="526" t="str">
        <f>IF(C542&gt;0,VLOOKUP(C542,女子登録情報!$A$2:$H$2000,4,0),"")</f>
        <v/>
      </c>
      <c r="H542" s="526" t="str">
        <f>IF(C542&gt;0,VLOOKUP(C542,女子登録情報!$A$2:$H$2000,8,0),"")</f>
        <v/>
      </c>
      <c r="I542" s="492" t="str">
        <f>IF(C542&gt;0,VLOOKUP(C542,女子登録情報!$A$2:$H$2000,5,0),"")</f>
        <v/>
      </c>
      <c r="J542" s="198"/>
      <c r="L542" s="55"/>
    </row>
    <row r="543" spans="1:12" s="20" customFormat="1" ht="18.75">
      <c r="A543" s="3"/>
      <c r="B543" s="542"/>
      <c r="C543" s="533"/>
      <c r="D543" s="533"/>
      <c r="E543" s="534"/>
      <c r="F543" s="535"/>
      <c r="G543" s="533"/>
      <c r="H543" s="533"/>
      <c r="I543" s="532"/>
      <c r="J543" s="198"/>
      <c r="L543" s="55"/>
    </row>
    <row r="544" spans="1:12" s="20" customFormat="1" ht="18.75">
      <c r="A544" s="3"/>
      <c r="B544" s="524">
        <v>3</v>
      </c>
      <c r="C544" s="526"/>
      <c r="D544" s="526" t="str">
        <f>IF(C544,VLOOKUP(C544,女子登録情報!$A$2:$H$2000,2,0),"")</f>
        <v/>
      </c>
      <c r="E544" s="528" t="str">
        <f>IF(C544&gt;0,VLOOKUP(C544,女子登録情報!$A$2:$H$2000,3,0),"")</f>
        <v/>
      </c>
      <c r="F544" s="529"/>
      <c r="G544" s="526" t="str">
        <f>IF(C544&gt;0,VLOOKUP(C544,女子登録情報!$A$2:$H$2000,4,0),"")</f>
        <v/>
      </c>
      <c r="H544" s="526" t="str">
        <f>IF(C544&gt;0,VLOOKUP(C544,女子登録情報!$A$2:$H$2000,8,0),"")</f>
        <v/>
      </c>
      <c r="I544" s="492" t="str">
        <f>IF(C544&gt;0,VLOOKUP(C544,女子登録情報!$A$2:$H$2000,5,0),"")</f>
        <v/>
      </c>
      <c r="J544" s="198"/>
      <c r="L544" s="55"/>
    </row>
    <row r="545" spans="1:12" s="20" customFormat="1" ht="18.75">
      <c r="A545" s="3"/>
      <c r="B545" s="542"/>
      <c r="C545" s="533"/>
      <c r="D545" s="533"/>
      <c r="E545" s="534"/>
      <c r="F545" s="535"/>
      <c r="G545" s="533"/>
      <c r="H545" s="533"/>
      <c r="I545" s="532"/>
      <c r="J545" s="198"/>
      <c r="L545" s="55"/>
    </row>
    <row r="546" spans="1:12" s="20" customFormat="1" ht="18.75">
      <c r="A546" s="3"/>
      <c r="B546" s="524">
        <v>4</v>
      </c>
      <c r="C546" s="526"/>
      <c r="D546" s="526" t="str">
        <f>IF(C546,VLOOKUP(C546,女子登録情報!$A$2:$H$2000,2,0),"")</f>
        <v/>
      </c>
      <c r="E546" s="528" t="str">
        <f>IF(C546&gt;0,VLOOKUP(C546,女子登録情報!$A$2:$H$2000,3,0),"")</f>
        <v/>
      </c>
      <c r="F546" s="529"/>
      <c r="G546" s="526" t="str">
        <f>IF(C546&gt;0,VLOOKUP(C546,女子登録情報!$A$2:$H$2000,4,0),"")</f>
        <v/>
      </c>
      <c r="H546" s="526" t="str">
        <f>IF(C546&gt;0,VLOOKUP(C546,女子登録情報!$A$2:$H$2000,8,0),"")</f>
        <v/>
      </c>
      <c r="I546" s="492" t="str">
        <f>IF(C546&gt;0,VLOOKUP(C546,女子登録情報!$A$2:$H$2000,5,0),"")</f>
        <v/>
      </c>
      <c r="J546" s="198"/>
      <c r="L546" s="55"/>
    </row>
    <row r="547" spans="1:12" s="20" customFormat="1" ht="18.75">
      <c r="A547" s="3"/>
      <c r="B547" s="542"/>
      <c r="C547" s="533"/>
      <c r="D547" s="533"/>
      <c r="E547" s="534"/>
      <c r="F547" s="535"/>
      <c r="G547" s="533"/>
      <c r="H547" s="533"/>
      <c r="I547" s="532"/>
      <c r="J547" s="198"/>
      <c r="L547" s="55"/>
    </row>
    <row r="548" spans="1:12" s="20" customFormat="1" ht="18.75">
      <c r="A548" s="3"/>
      <c r="B548" s="524">
        <v>5</v>
      </c>
      <c r="C548" s="526"/>
      <c r="D548" s="526" t="str">
        <f>IF(C548,VLOOKUP(C548,女子登録情報!$A$2:$H$2000,2,0),"")</f>
        <v/>
      </c>
      <c r="E548" s="528" t="str">
        <f>IF(C548&gt;0,VLOOKUP(C548,女子登録情報!$A$2:$H$2000,3,0),"")</f>
        <v/>
      </c>
      <c r="F548" s="529"/>
      <c r="G548" s="526" t="str">
        <f>IF(C548&gt;0,VLOOKUP(C548,女子登録情報!$A$2:$H$2000,4,0),"")</f>
        <v/>
      </c>
      <c r="H548" s="526" t="str">
        <f>IF(C548&gt;0,VLOOKUP(C548,女子登録情報!$A$2:$H$2000,8,0),"")</f>
        <v/>
      </c>
      <c r="I548" s="492" t="str">
        <f>IF(C548&gt;0,VLOOKUP(C548,女子登録情報!$A$2:$H$2000,5,0),"")</f>
        <v/>
      </c>
      <c r="J548" s="198"/>
      <c r="L548" s="55"/>
    </row>
    <row r="549" spans="1:12" s="20" customFormat="1" ht="18.75">
      <c r="A549" s="3"/>
      <c r="B549" s="542"/>
      <c r="C549" s="533"/>
      <c r="D549" s="533"/>
      <c r="E549" s="534"/>
      <c r="F549" s="535"/>
      <c r="G549" s="533"/>
      <c r="H549" s="533"/>
      <c r="I549" s="532"/>
      <c r="J549" s="198"/>
      <c r="L549" s="55"/>
    </row>
    <row r="550" spans="1:12" s="20" customFormat="1" ht="18.75">
      <c r="A550" s="3"/>
      <c r="B550" s="524">
        <v>6</v>
      </c>
      <c r="C550" s="526"/>
      <c r="D550" s="526" t="str">
        <f>IF(C550,VLOOKUP(C550,女子登録情報!$A$2:$H$2000,2,0),"")</f>
        <v/>
      </c>
      <c r="E550" s="528" t="str">
        <f>IF(C550&gt;0,VLOOKUP(C550,女子登録情報!$A$2:$H$2000,3,0),"")</f>
        <v/>
      </c>
      <c r="F550" s="529"/>
      <c r="G550" s="526" t="str">
        <f>IF(C550&gt;0,VLOOKUP(C550,女子登録情報!$A$2:$H$2000,4,0),"")</f>
        <v/>
      </c>
      <c r="H550" s="526" t="str">
        <f>IF(C550&gt;0,VLOOKUP(C550,女子登録情報!$A$2:$H$2000,8,0),"")</f>
        <v/>
      </c>
      <c r="I550" s="492" t="str">
        <f>IF(C550&gt;0,VLOOKUP(C550,女子登録情報!$A$2:$H$2000,5,0),"")</f>
        <v/>
      </c>
      <c r="J550" s="198"/>
      <c r="L550" s="55"/>
    </row>
    <row r="551" spans="1:12" s="20" customFormat="1" ht="19.5" thickBot="1">
      <c r="A551" s="3"/>
      <c r="B551" s="525"/>
      <c r="C551" s="527"/>
      <c r="D551" s="527"/>
      <c r="E551" s="530"/>
      <c r="F551" s="531"/>
      <c r="G551" s="527"/>
      <c r="H551" s="527"/>
      <c r="I551" s="493"/>
      <c r="J551" s="198"/>
      <c r="L551" s="55"/>
    </row>
    <row r="552" spans="1:12" s="20" customFormat="1" ht="18.75">
      <c r="A552" s="3"/>
      <c r="B552" s="494" t="s">
        <v>66</v>
      </c>
      <c r="C552" s="495"/>
      <c r="D552" s="495"/>
      <c r="E552" s="495"/>
      <c r="F552" s="495"/>
      <c r="G552" s="495"/>
      <c r="H552" s="495"/>
      <c r="I552" s="496"/>
      <c r="J552" s="198"/>
      <c r="L552" s="55"/>
    </row>
    <row r="553" spans="1:12" s="20" customFormat="1" ht="18.75">
      <c r="A553" s="3"/>
      <c r="B553" s="497"/>
      <c r="C553" s="498"/>
      <c r="D553" s="498"/>
      <c r="E553" s="498"/>
      <c r="F553" s="498"/>
      <c r="G553" s="498"/>
      <c r="H553" s="498"/>
      <c r="I553" s="499"/>
      <c r="J553" s="198"/>
      <c r="L553" s="55"/>
    </row>
    <row r="554" spans="1:12" s="20" customFormat="1" ht="19.5" thickBot="1">
      <c r="A554" s="3"/>
      <c r="B554" s="500"/>
      <c r="C554" s="501"/>
      <c r="D554" s="501"/>
      <c r="E554" s="501"/>
      <c r="F554" s="501"/>
      <c r="G554" s="501"/>
      <c r="H554" s="501"/>
      <c r="I554" s="502"/>
      <c r="J554" s="198"/>
      <c r="L554" s="55"/>
    </row>
    <row r="555" spans="1:12" s="20" customFormat="1" ht="18.75">
      <c r="A555" s="54"/>
      <c r="B555" s="54"/>
      <c r="C555" s="54"/>
      <c r="D555" s="54"/>
      <c r="E555" s="54"/>
      <c r="F555" s="54"/>
      <c r="G555" s="54"/>
      <c r="H555" s="54"/>
      <c r="I555" s="54"/>
      <c r="J555" s="59"/>
      <c r="L555" s="55"/>
    </row>
    <row r="556" spans="1:12" s="20" customFormat="1" ht="19.5" thickBot="1">
      <c r="A556" s="3"/>
      <c r="B556" s="3"/>
      <c r="C556" s="3"/>
      <c r="D556" s="3"/>
      <c r="E556" s="3"/>
      <c r="F556" s="3"/>
      <c r="G556" s="3"/>
      <c r="H556" s="3"/>
      <c r="I556" s="3"/>
      <c r="J556" s="57" t="s">
        <v>85</v>
      </c>
      <c r="L556" s="55"/>
    </row>
    <row r="557" spans="1:12" s="20" customFormat="1" ht="18.75">
      <c r="A557" s="3"/>
      <c r="B557" s="724" t="str">
        <f>CONCATENATE('加盟校情報&amp;大会設定'!$G$5,'加盟校情報&amp;大会設定'!$H$5,'加盟校情報&amp;大会設定'!$I$5,'加盟校情報&amp;大会設定'!$J$5,)&amp;"　女子4×100mR"</f>
        <v>第82回東海学生駅伝 兼 第14回東海学生女子駅伝　女子4×100mR</v>
      </c>
      <c r="C557" s="725"/>
      <c r="D557" s="725"/>
      <c r="E557" s="725"/>
      <c r="F557" s="725"/>
      <c r="G557" s="725"/>
      <c r="H557" s="725"/>
      <c r="I557" s="726"/>
      <c r="J557" s="198"/>
      <c r="L557" s="55"/>
    </row>
    <row r="558" spans="1:12" s="20" customFormat="1" ht="19.5" thickBot="1">
      <c r="A558" s="3"/>
      <c r="B558" s="727"/>
      <c r="C558" s="728"/>
      <c r="D558" s="728"/>
      <c r="E558" s="728"/>
      <c r="F558" s="728"/>
      <c r="G558" s="728"/>
      <c r="H558" s="728"/>
      <c r="I558" s="729"/>
      <c r="J558" s="198"/>
      <c r="L558" s="55"/>
    </row>
    <row r="559" spans="1:12" s="20" customFormat="1" ht="18.75">
      <c r="A559" s="3"/>
      <c r="B559" s="509" t="s">
        <v>57</v>
      </c>
      <c r="C559" s="510"/>
      <c r="D559" s="515" t="str">
        <f>IF(基本情報登録!$D$6&gt;0,基本情報登録!$D$6,"")</f>
        <v/>
      </c>
      <c r="E559" s="516"/>
      <c r="F559" s="516"/>
      <c r="G559" s="516"/>
      <c r="H559" s="517"/>
      <c r="I559" s="58" t="s">
        <v>58</v>
      </c>
      <c r="J559" s="198"/>
      <c r="L559" s="55"/>
    </row>
    <row r="560" spans="1:12" s="20" customFormat="1" ht="18.75">
      <c r="A560" s="3"/>
      <c r="B560" s="511" t="s">
        <v>1</v>
      </c>
      <c r="C560" s="512"/>
      <c r="D560" s="518" t="str">
        <f>IF(基本情報登録!$D$8&gt;0,基本情報登録!$D$8,"")</f>
        <v/>
      </c>
      <c r="E560" s="519"/>
      <c r="F560" s="519"/>
      <c r="G560" s="519"/>
      <c r="H560" s="520"/>
      <c r="I560" s="492"/>
      <c r="J560" s="198"/>
      <c r="L560" s="55"/>
    </row>
    <row r="561" spans="1:12" s="20" customFormat="1" ht="19.5" thickBot="1">
      <c r="A561" s="3"/>
      <c r="B561" s="513"/>
      <c r="C561" s="514"/>
      <c r="D561" s="521"/>
      <c r="E561" s="522"/>
      <c r="F561" s="522"/>
      <c r="G561" s="522"/>
      <c r="H561" s="523"/>
      <c r="I561" s="493"/>
      <c r="J561" s="198"/>
      <c r="L561" s="55"/>
    </row>
    <row r="562" spans="1:12" s="20" customFormat="1" ht="18.75">
      <c r="A562" s="3"/>
      <c r="B562" s="509" t="s">
        <v>37</v>
      </c>
      <c r="C562" s="510"/>
      <c r="D562" s="547"/>
      <c r="E562" s="548"/>
      <c r="F562" s="548"/>
      <c r="G562" s="548"/>
      <c r="H562" s="548"/>
      <c r="I562" s="549"/>
      <c r="J562" s="198"/>
      <c r="L562" s="55"/>
    </row>
    <row r="563" spans="1:12" s="20" customFormat="1" ht="18.75" hidden="1">
      <c r="A563" s="3"/>
      <c r="B563" s="195"/>
      <c r="C563" s="196"/>
      <c r="D563" s="49"/>
      <c r="E563" s="550" t="str">
        <f>TEXT(D562,"00000")</f>
        <v>00000</v>
      </c>
      <c r="F563" s="550"/>
      <c r="G563" s="550"/>
      <c r="H563" s="550"/>
      <c r="I563" s="551"/>
      <c r="J563" s="198"/>
      <c r="L563" s="55"/>
    </row>
    <row r="564" spans="1:12" s="20" customFormat="1" ht="18.75">
      <c r="A564" s="3"/>
      <c r="B564" s="511" t="s">
        <v>40</v>
      </c>
      <c r="C564" s="512"/>
      <c r="D564" s="528"/>
      <c r="E564" s="554"/>
      <c r="F564" s="554"/>
      <c r="G564" s="554"/>
      <c r="H564" s="554"/>
      <c r="I564" s="555"/>
      <c r="J564" s="198"/>
      <c r="L564" s="55"/>
    </row>
    <row r="565" spans="1:12" s="20" customFormat="1" ht="18.75">
      <c r="A565" s="3"/>
      <c r="B565" s="552"/>
      <c r="C565" s="553"/>
      <c r="D565" s="534"/>
      <c r="E565" s="556"/>
      <c r="F565" s="556"/>
      <c r="G565" s="556"/>
      <c r="H565" s="556"/>
      <c r="I565" s="557"/>
      <c r="J565" s="198"/>
      <c r="L565" s="55"/>
    </row>
    <row r="566" spans="1:12" s="20" customFormat="1" ht="19.5" thickBot="1">
      <c r="A566" s="3"/>
      <c r="B566" s="558" t="s">
        <v>59</v>
      </c>
      <c r="C566" s="559"/>
      <c r="D566" s="560"/>
      <c r="E566" s="561"/>
      <c r="F566" s="561"/>
      <c r="G566" s="561"/>
      <c r="H566" s="561"/>
      <c r="I566" s="562"/>
      <c r="J566" s="198"/>
      <c r="L566" s="55"/>
    </row>
    <row r="567" spans="1:12" s="20" customFormat="1" ht="18.75">
      <c r="A567" s="3"/>
      <c r="B567" s="536" t="s">
        <v>60</v>
      </c>
      <c r="C567" s="537"/>
      <c r="D567" s="537"/>
      <c r="E567" s="537"/>
      <c r="F567" s="537"/>
      <c r="G567" s="537"/>
      <c r="H567" s="537"/>
      <c r="I567" s="538"/>
      <c r="J567" s="198"/>
      <c r="L567" s="55"/>
    </row>
    <row r="568" spans="1:12" s="20" customFormat="1" ht="19.5" thickBot="1">
      <c r="A568" s="3"/>
      <c r="B568" s="50" t="s">
        <v>61</v>
      </c>
      <c r="C568" s="197" t="s">
        <v>30</v>
      </c>
      <c r="D568" s="197" t="s">
        <v>62</v>
      </c>
      <c r="E568" s="539" t="s">
        <v>63</v>
      </c>
      <c r="F568" s="540"/>
      <c r="G568" s="197" t="s">
        <v>57</v>
      </c>
      <c r="H568" s="197" t="s">
        <v>64</v>
      </c>
      <c r="I568" s="51" t="s">
        <v>65</v>
      </c>
      <c r="J568" s="198"/>
      <c r="L568" s="55"/>
    </row>
    <row r="569" spans="1:12" s="20" customFormat="1" ht="19.5" thickTop="1">
      <c r="A569" s="3"/>
      <c r="B569" s="541">
        <v>1</v>
      </c>
      <c r="C569" s="543"/>
      <c r="D569" s="543" t="str">
        <f>IF(C569&gt;0,VLOOKUP(C569,女子登録情報!$A$2:$H$2000,2,0),"")</f>
        <v/>
      </c>
      <c r="E569" s="544" t="str">
        <f>IF(C569&gt;0,VLOOKUP(C569,女子登録情報!$A$2:$H$2000,3,0),"")</f>
        <v/>
      </c>
      <c r="F569" s="545"/>
      <c r="G569" s="543" t="str">
        <f>IF(C569&gt;0,VLOOKUP(C569,女子登録情報!$A$2:$H$2000,4,0),"")</f>
        <v/>
      </c>
      <c r="H569" s="543" t="str">
        <f>IF(C569&gt;0,VLOOKUP(C569,女子登録情報!$A$2:$H$2000,8,0),"")</f>
        <v/>
      </c>
      <c r="I569" s="546" t="str">
        <f>IF(C569&gt;0,VLOOKUP(C569,女子登録情報!$A$2:$H$2000,5,0),"")</f>
        <v/>
      </c>
      <c r="J569" s="198"/>
      <c r="L569" s="55"/>
    </row>
    <row r="570" spans="1:12" s="20" customFormat="1" ht="18.75">
      <c r="A570" s="3"/>
      <c r="B570" s="542"/>
      <c r="C570" s="533"/>
      <c r="D570" s="533"/>
      <c r="E570" s="534"/>
      <c r="F570" s="535"/>
      <c r="G570" s="533"/>
      <c r="H570" s="533"/>
      <c r="I570" s="532"/>
      <c r="J570" s="198"/>
      <c r="L570" s="55"/>
    </row>
    <row r="571" spans="1:12" s="20" customFormat="1" ht="18.75">
      <c r="A571" s="3"/>
      <c r="B571" s="524">
        <v>2</v>
      </c>
      <c r="C571" s="526"/>
      <c r="D571" s="526" t="str">
        <f>IF(C571,VLOOKUP(C571,女子登録情報!$A$2:$H$2000,2,0),"")</f>
        <v/>
      </c>
      <c r="E571" s="528" t="str">
        <f>IF(C571&gt;0,VLOOKUP(C571,女子登録情報!$A$2:$H$2000,3,0),"")</f>
        <v/>
      </c>
      <c r="F571" s="529"/>
      <c r="G571" s="526" t="str">
        <f>IF(C571&gt;0,VLOOKUP(C571,女子登録情報!$A$2:$H$2000,4,0),"")</f>
        <v/>
      </c>
      <c r="H571" s="526" t="str">
        <f>IF(C571&gt;0,VLOOKUP(C571,女子登録情報!$A$2:$H$2000,8,0),"")</f>
        <v/>
      </c>
      <c r="I571" s="492" t="str">
        <f>IF(C571&gt;0,VLOOKUP(C571,女子登録情報!$A$2:$H$2000,5,0),"")</f>
        <v/>
      </c>
      <c r="J571" s="198"/>
      <c r="L571" s="55"/>
    </row>
    <row r="572" spans="1:12" s="20" customFormat="1" ht="18.75">
      <c r="A572" s="3"/>
      <c r="B572" s="542"/>
      <c r="C572" s="533"/>
      <c r="D572" s="533"/>
      <c r="E572" s="534"/>
      <c r="F572" s="535"/>
      <c r="G572" s="533"/>
      <c r="H572" s="533"/>
      <c r="I572" s="532"/>
      <c r="J572" s="198"/>
      <c r="L572" s="55"/>
    </row>
    <row r="573" spans="1:12" s="20" customFormat="1" ht="18.75">
      <c r="A573" s="3"/>
      <c r="B573" s="524">
        <v>3</v>
      </c>
      <c r="C573" s="526"/>
      <c r="D573" s="526" t="str">
        <f>IF(C573,VLOOKUP(C573,女子登録情報!$A$2:$H$2000,2,0),"")</f>
        <v/>
      </c>
      <c r="E573" s="528" t="str">
        <f>IF(C573&gt;0,VLOOKUP(C573,女子登録情報!$A$2:$H$2000,3,0),"")</f>
        <v/>
      </c>
      <c r="F573" s="529"/>
      <c r="G573" s="526" t="str">
        <f>IF(C573&gt;0,VLOOKUP(C573,女子登録情報!$A$2:$H$2000,4,0),"")</f>
        <v/>
      </c>
      <c r="H573" s="526" t="str">
        <f>IF(C573&gt;0,VLOOKUP(C573,女子登録情報!$A$2:$H$2000,8,0),"")</f>
        <v/>
      </c>
      <c r="I573" s="492" t="str">
        <f>IF(C573&gt;0,VLOOKUP(C573,女子登録情報!$A$2:$H$2000,5,0),"")</f>
        <v/>
      </c>
      <c r="J573" s="198"/>
      <c r="L573" s="55"/>
    </row>
    <row r="574" spans="1:12" s="20" customFormat="1" ht="18.75">
      <c r="A574" s="3"/>
      <c r="B574" s="542"/>
      <c r="C574" s="533"/>
      <c r="D574" s="533"/>
      <c r="E574" s="534"/>
      <c r="F574" s="535"/>
      <c r="G574" s="533"/>
      <c r="H574" s="533"/>
      <c r="I574" s="532"/>
      <c r="J574" s="198"/>
      <c r="L574" s="55"/>
    </row>
    <row r="575" spans="1:12" s="20" customFormat="1" ht="18.75">
      <c r="A575" s="3"/>
      <c r="B575" s="524">
        <v>4</v>
      </c>
      <c r="C575" s="526"/>
      <c r="D575" s="526" t="str">
        <f>IF(C575,VLOOKUP(C575,女子登録情報!$A$2:$H$2000,2,0),"")</f>
        <v/>
      </c>
      <c r="E575" s="528" t="str">
        <f>IF(C575&gt;0,VLOOKUP(C575,女子登録情報!$A$2:$H$2000,3,0),"")</f>
        <v/>
      </c>
      <c r="F575" s="529"/>
      <c r="G575" s="526" t="str">
        <f>IF(C575&gt;0,VLOOKUP(C575,女子登録情報!$A$2:$H$2000,4,0),"")</f>
        <v/>
      </c>
      <c r="H575" s="526" t="str">
        <f>IF(C575&gt;0,VLOOKUP(C575,女子登録情報!$A$2:$H$2000,8,0),"")</f>
        <v/>
      </c>
      <c r="I575" s="492" t="str">
        <f>IF(C575&gt;0,VLOOKUP(C575,女子登録情報!$A$2:$H$2000,5,0),"")</f>
        <v/>
      </c>
      <c r="J575" s="198"/>
      <c r="L575" s="55"/>
    </row>
    <row r="576" spans="1:12" s="20" customFormat="1" ht="18.75">
      <c r="A576" s="3"/>
      <c r="B576" s="542"/>
      <c r="C576" s="533"/>
      <c r="D576" s="533"/>
      <c r="E576" s="534"/>
      <c r="F576" s="535"/>
      <c r="G576" s="533"/>
      <c r="H576" s="533"/>
      <c r="I576" s="532"/>
      <c r="J576" s="198"/>
      <c r="L576" s="55"/>
    </row>
    <row r="577" spans="1:12" s="20" customFormat="1" ht="18.75">
      <c r="A577" s="3"/>
      <c r="B577" s="524">
        <v>5</v>
      </c>
      <c r="C577" s="526"/>
      <c r="D577" s="526" t="str">
        <f>IF(C577,VLOOKUP(C577,女子登録情報!$A$2:$H$2000,2,0),"")</f>
        <v/>
      </c>
      <c r="E577" s="528" t="str">
        <f>IF(C577&gt;0,VLOOKUP(C577,女子登録情報!$A$2:$H$2000,3,0),"")</f>
        <v/>
      </c>
      <c r="F577" s="529"/>
      <c r="G577" s="526" t="str">
        <f>IF(C577&gt;0,VLOOKUP(C577,女子登録情報!$A$2:$H$2000,4,0),"")</f>
        <v/>
      </c>
      <c r="H577" s="526" t="str">
        <f>IF(C577&gt;0,VLOOKUP(C577,女子登録情報!$A$2:$H$2000,8,0),"")</f>
        <v/>
      </c>
      <c r="I577" s="492" t="str">
        <f>IF(C577&gt;0,VLOOKUP(C577,女子登録情報!$A$2:$H$2000,5,0),"")</f>
        <v/>
      </c>
      <c r="J577" s="198"/>
      <c r="L577" s="55"/>
    </row>
    <row r="578" spans="1:12" s="20" customFormat="1" ht="18.75">
      <c r="A578" s="3"/>
      <c r="B578" s="542"/>
      <c r="C578" s="533"/>
      <c r="D578" s="533"/>
      <c r="E578" s="534"/>
      <c r="F578" s="535"/>
      <c r="G578" s="533"/>
      <c r="H578" s="533"/>
      <c r="I578" s="532"/>
      <c r="J578" s="198"/>
      <c r="L578" s="55"/>
    </row>
    <row r="579" spans="1:12" s="20" customFormat="1" ht="18.75">
      <c r="A579" s="3"/>
      <c r="B579" s="524">
        <v>6</v>
      </c>
      <c r="C579" s="526"/>
      <c r="D579" s="526" t="str">
        <f>IF(C579,VLOOKUP(C579,女子登録情報!$A$2:$H$2000,2,0),"")</f>
        <v/>
      </c>
      <c r="E579" s="528" t="str">
        <f>IF(C579&gt;0,VLOOKUP(C579,女子登録情報!$A$2:$H$2000,3,0),"")</f>
        <v/>
      </c>
      <c r="F579" s="529"/>
      <c r="G579" s="526" t="str">
        <f>IF(C579&gt;0,VLOOKUP(C579,女子登録情報!$A$2:$H$2000,4,0),"")</f>
        <v/>
      </c>
      <c r="H579" s="526" t="str">
        <f>IF(C579&gt;0,VLOOKUP(C579,女子登録情報!$A$2:$H$2000,8,0),"")</f>
        <v/>
      </c>
      <c r="I579" s="492" t="str">
        <f>IF(C579&gt;0,VLOOKUP(C579,女子登録情報!$A$2:$H$2000,5,0),"")</f>
        <v/>
      </c>
      <c r="J579" s="198"/>
      <c r="L579" s="55"/>
    </row>
    <row r="580" spans="1:12" s="20" customFormat="1" ht="19.5" thickBot="1">
      <c r="A580" s="3"/>
      <c r="B580" s="525"/>
      <c r="C580" s="527"/>
      <c r="D580" s="527"/>
      <c r="E580" s="530"/>
      <c r="F580" s="531"/>
      <c r="G580" s="527"/>
      <c r="H580" s="527"/>
      <c r="I580" s="493"/>
      <c r="J580" s="198"/>
      <c r="L580" s="55"/>
    </row>
    <row r="581" spans="1:12" s="20" customFormat="1" ht="18.75">
      <c r="A581" s="3"/>
      <c r="B581" s="494" t="s">
        <v>66</v>
      </c>
      <c r="C581" s="495"/>
      <c r="D581" s="495"/>
      <c r="E581" s="495"/>
      <c r="F581" s="495"/>
      <c r="G581" s="495"/>
      <c r="H581" s="495"/>
      <c r="I581" s="496"/>
      <c r="J581" s="198"/>
      <c r="L581" s="55"/>
    </row>
    <row r="582" spans="1:12" s="20" customFormat="1" ht="18.75">
      <c r="A582" s="3"/>
      <c r="B582" s="497"/>
      <c r="C582" s="498"/>
      <c r="D582" s="498"/>
      <c r="E582" s="498"/>
      <c r="F582" s="498"/>
      <c r="G582" s="498"/>
      <c r="H582" s="498"/>
      <c r="I582" s="499"/>
      <c r="J582" s="198"/>
      <c r="L582" s="55"/>
    </row>
    <row r="583" spans="1:12" s="20" customFormat="1" ht="19.5" thickBot="1">
      <c r="A583" s="3"/>
      <c r="B583" s="500"/>
      <c r="C583" s="501"/>
      <c r="D583" s="501"/>
      <c r="E583" s="501"/>
      <c r="F583" s="501"/>
      <c r="G583" s="501"/>
      <c r="H583" s="501"/>
      <c r="I583" s="502"/>
      <c r="J583" s="198"/>
      <c r="L583" s="55"/>
    </row>
    <row r="584" spans="1:12" s="20" customFormat="1" ht="18.75">
      <c r="A584" s="54"/>
      <c r="B584" s="54"/>
      <c r="C584" s="54"/>
      <c r="D584" s="54"/>
      <c r="E584" s="54"/>
      <c r="F584" s="54"/>
      <c r="G584" s="54"/>
      <c r="H584" s="54"/>
      <c r="I584" s="54"/>
      <c r="J584" s="59"/>
      <c r="L584" s="55"/>
    </row>
    <row r="585" spans="1:12" s="20" customFormat="1">
      <c r="A585" s="55"/>
      <c r="B585" s="55"/>
      <c r="C585" s="55"/>
      <c r="D585" s="55"/>
      <c r="E585" s="55"/>
      <c r="F585" s="55"/>
      <c r="G585" s="55"/>
      <c r="H585" s="55"/>
      <c r="I585" s="55"/>
      <c r="J585" s="60"/>
      <c r="L585" s="55"/>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14:formula1>
            <xm:f>男子登録情報!$M$1:$M$22</xm:f>
          </x14:formula1>
          <xm:sqref>I9:I10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基本情報登録</vt:lpstr>
      <vt:lpstr>様式Ⅲ－1(男子)</vt:lpstr>
      <vt:lpstr>様式Ⅱ(男子4×100mR)</vt:lpstr>
      <vt:lpstr>様式Ⅱ(男子4×400mR)</vt:lpstr>
      <vt:lpstr>様式Ⅲ－2　チームエントリー（男子）</vt:lpstr>
      <vt:lpstr>様式Ⅲ－2　チームエントリー（男子B）※該当校のみ </vt:lpstr>
      <vt:lpstr>学連混成申込書（男子）</vt:lpstr>
      <vt:lpstr>様式Ⅲ－1(女子)</vt:lpstr>
      <vt:lpstr>様式Ⅱ(女子4×100mR)</vt:lpstr>
      <vt:lpstr>様式Ⅱ(女子4×400mR)</vt:lpstr>
      <vt:lpstr>様式Ⅲ　明細書</vt:lpstr>
      <vt:lpstr>様式Ⅳ　チームエントリー</vt:lpstr>
      <vt:lpstr>様式Ⅲ－2　チームエントリー（女子）</vt:lpstr>
      <vt:lpstr>学連混成申込書（女子）</vt:lpstr>
      <vt:lpstr>MAT(男子)</vt:lpstr>
      <vt:lpstr>MAT(女子)</vt:lpstr>
      <vt:lpstr>MAT(リレー&amp;所属)</vt:lpstr>
      <vt:lpstr>様式Ⅲ－2　チームエントリー（女子B）</vt:lpstr>
      <vt:lpstr>様式Ⅲ－2　チームエントリー（女子C） </vt:lpstr>
      <vt:lpstr>加盟校情報&amp;大会設定</vt:lpstr>
      <vt:lpstr>男子登録情報</vt:lpstr>
      <vt:lpstr>女子登録情報</vt:lpstr>
      <vt:lpstr>'学連混成申込書（女子）'!Print_Area</vt:lpstr>
      <vt:lpstr>'学連混成申込書（男子）'!Print_Area</vt:lpstr>
      <vt:lpstr>基本情報登録!Print_Area</vt:lpstr>
      <vt:lpstr>'様式Ⅱ(女子4×100mR)'!Print_Area</vt:lpstr>
      <vt:lpstr>'様式Ⅱ(女子4×400mR)'!Print_Area</vt:lpstr>
      <vt:lpstr>'様式Ⅱ(男子4×100mR)'!Print_Area</vt:lpstr>
      <vt:lpstr>'様式Ⅱ(男子4×400mR)'!Print_Area</vt:lpstr>
      <vt:lpstr>'様式Ⅲ　明細書'!Print_Area</vt:lpstr>
      <vt:lpstr>'様式Ⅲ－1(女子)'!Print_Area</vt:lpstr>
      <vt:lpstr>'様式Ⅲ－1(男子)'!Print_Area</vt:lpstr>
      <vt:lpstr>'様式Ⅲ－2　チームエントリー（女子）'!Print_Area</vt:lpstr>
      <vt:lpstr>'様式Ⅲ－2　チームエントリー（女子B）'!Print_Area</vt:lpstr>
      <vt:lpstr>'様式Ⅲ－2　チームエントリー（女子C） '!Print_Area</vt:lpstr>
      <vt:lpstr>'様式Ⅲ－2　チームエントリー（男子）'!Print_Area</vt:lpstr>
      <vt:lpstr>'様式Ⅲ－2　チームエントリー（男子B）※該当校のみ '!Print_Area</vt:lpstr>
      <vt:lpstr>'様式Ⅳ　チームエントリー'!Print_Area</vt:lpstr>
      <vt:lpstr>'様式Ⅲ－1(女子)'!Print_Titles</vt:lpstr>
      <vt:lpstr>'様式Ⅲ－1(男子)'!Print_Titles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yuji-f;task-m</dc:creator>
  <cp:lastModifiedBy>東海学連事務局</cp:lastModifiedBy>
  <cp:revision/>
  <dcterms:created xsi:type="dcterms:W3CDTF">2015-04-11T12:22:42Z</dcterms:created>
  <dcterms:modified xsi:type="dcterms:W3CDTF">2020-11-19T14:57:25Z</dcterms:modified>
</cp:coreProperties>
</file>